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720" activeTab="2"/>
  </bookViews>
  <sheets>
    <sheet name="2017" sheetId="3" r:id="rId1"/>
    <sheet name="ретинг 2018" sheetId="4" r:id="rId2"/>
    <sheet name="2020" sheetId="5" r:id="rId3"/>
  </sheets>
  <calcPr calcId="125725"/>
</workbook>
</file>

<file path=xl/calcChain.xml><?xml version="1.0" encoding="utf-8"?>
<calcChain xmlns="http://schemas.openxmlformats.org/spreadsheetml/2006/main">
  <c r="E18" i="5"/>
  <c r="D18"/>
  <c r="C18"/>
  <c r="E16"/>
  <c r="D16"/>
  <c r="D13"/>
  <c r="E13" s="1"/>
  <c r="D12"/>
  <c r="D11"/>
  <c r="E11" s="1"/>
  <c r="D10"/>
  <c r="E10" s="1"/>
  <c r="D5"/>
  <c r="C8"/>
  <c r="D6"/>
  <c r="E6" s="1"/>
  <c r="D17"/>
  <c r="E17" s="1"/>
  <c r="D15"/>
  <c r="E15" s="1"/>
  <c r="D14"/>
  <c r="E14" s="1"/>
  <c r="E12"/>
  <c r="E5"/>
  <c r="E17" i="4"/>
  <c r="F17"/>
  <c r="E18"/>
  <c r="F18" s="1"/>
  <c r="E16"/>
  <c r="F16" s="1"/>
  <c r="E14"/>
  <c r="F14" s="1"/>
  <c r="E13"/>
  <c r="F13" s="1"/>
  <c r="E12"/>
  <c r="F12" s="1"/>
  <c r="D19"/>
  <c r="D9"/>
  <c r="E7"/>
  <c r="F7" s="1"/>
  <c r="E6"/>
  <c r="F6" s="1"/>
  <c r="E5"/>
  <c r="F5" s="1"/>
  <c r="F9" s="1"/>
  <c r="E15"/>
  <c r="F15" s="1"/>
  <c r="E11"/>
  <c r="F11" s="1"/>
  <c r="M10" i="3"/>
  <c r="M20"/>
  <c r="M26"/>
  <c r="L29"/>
  <c r="M29"/>
  <c r="L33"/>
  <c r="M33"/>
  <c r="M43"/>
  <c r="M6"/>
  <c r="E8" i="5" l="1"/>
  <c r="D8"/>
  <c r="F19" i="4"/>
  <c r="E19"/>
  <c r="E9"/>
  <c r="M44" i="3"/>
  <c r="L43"/>
  <c r="L26"/>
  <c r="L20"/>
  <c r="L10"/>
  <c r="L6"/>
  <c r="H35"/>
  <c r="D35"/>
  <c r="E35"/>
  <c r="F35"/>
  <c r="J35"/>
  <c r="K35"/>
  <c r="N35"/>
  <c r="C35"/>
  <c r="H10"/>
  <c r="I10"/>
  <c r="J10"/>
  <c r="K10"/>
  <c r="N10"/>
  <c r="D10"/>
  <c r="E10"/>
  <c r="F10"/>
  <c r="C10"/>
  <c r="D6"/>
  <c r="E6"/>
  <c r="F6"/>
  <c r="H6"/>
  <c r="I6"/>
  <c r="J6"/>
  <c r="K6"/>
  <c r="N6"/>
  <c r="C6"/>
  <c r="O44"/>
  <c r="G44"/>
  <c r="N43"/>
  <c r="K43"/>
  <c r="J43"/>
  <c r="I43"/>
  <c r="H43"/>
  <c r="F43"/>
  <c r="E43"/>
  <c r="D43"/>
  <c r="C43"/>
  <c r="N33"/>
  <c r="K33"/>
  <c r="J33"/>
  <c r="I33"/>
  <c r="H33"/>
  <c r="F33"/>
  <c r="E33"/>
  <c r="D33"/>
  <c r="C33"/>
  <c r="N29"/>
  <c r="K29"/>
  <c r="J29"/>
  <c r="I29"/>
  <c r="H29"/>
  <c r="F29"/>
  <c r="E29"/>
  <c r="D29"/>
  <c r="C29"/>
  <c r="N26"/>
  <c r="K26"/>
  <c r="J26"/>
  <c r="I26"/>
  <c r="H26"/>
  <c r="F26"/>
  <c r="E26"/>
  <c r="D26"/>
  <c r="C26"/>
  <c r="N20"/>
  <c r="K20"/>
  <c r="J20"/>
  <c r="I20"/>
  <c r="H20"/>
  <c r="F20"/>
  <c r="E20"/>
  <c r="D20"/>
  <c r="C20"/>
  <c r="L44" l="1"/>
  <c r="N44"/>
  <c r="K44"/>
  <c r="J44"/>
  <c r="I44"/>
  <c r="H44"/>
  <c r="F44"/>
  <c r="E44"/>
  <c r="D44"/>
  <c r="C44"/>
</calcChain>
</file>

<file path=xl/sharedStrings.xml><?xml version="1.0" encoding="utf-8"?>
<sst xmlns="http://schemas.openxmlformats.org/spreadsheetml/2006/main" count="103" uniqueCount="75">
  <si>
    <t>№</t>
  </si>
  <si>
    <t>Упр культ</t>
  </si>
  <si>
    <t>УСЗН</t>
  </si>
  <si>
    <t>адм</t>
  </si>
  <si>
    <t>КСК</t>
  </si>
  <si>
    <t>РУО</t>
  </si>
  <si>
    <t>Объем невыясненных поступлений и не уточненных главным распорядителем на 31 декабря отчетного года</t>
  </si>
  <si>
    <t>Уровень исполнения расходов Главного распорядителя за счет средств районного бюджета</t>
  </si>
  <si>
    <t>Доля кассовых расходов произведенных Главным расплрядителем  в 4 квартале отчетного финансового года</t>
  </si>
  <si>
    <t>Своевременное доведение Главным распорядителем лимитов бюдджетных обязательств</t>
  </si>
  <si>
    <t>Доля руководителей подведомственных Главному распорядителю учреждений, с которым заключены эффективные контракты</t>
  </si>
  <si>
    <t>Качество порядка составления, утверждения и ведения бюджетных смет подведомственных Главному распорядителю казенных учреждений</t>
  </si>
  <si>
    <t>Оценка качества планирования бюджетных ассигнований</t>
  </si>
  <si>
    <t>Своевременность принятия НПА, регулирующих порядок расходования средств районного бюджета, принятие которых необходимо в соответствии  с решением о районном бюджете за отчетный год</t>
  </si>
  <si>
    <t>Повышение энергетической эффективности</t>
  </si>
  <si>
    <t>Соблюдение сроков представленияГлавным распорядителем фрагмента РРО, уточненного с учетом фактического исполнения расходных обязательств в отчетном году</t>
  </si>
  <si>
    <t>Наличие у Главного распорядителя и подведомственных ему учреждений нереальной к взысканию дебиторской задолженности</t>
  </si>
  <si>
    <t>Изменение дебиторской задолженности Главного распорядителя в отчетном периоде по сравнению с началом  финансового года</t>
  </si>
  <si>
    <t>Наличие у Главного распорядителя и подведомственных ему учреждений просроченной кредиторской  задолженности</t>
  </si>
  <si>
    <t xml:space="preserve">Изменение кредиторской задолженности Главного распорядителя в течение отчетного периода </t>
  </si>
  <si>
    <t>Соблюдение сроков представления Главным распорядителем годовой бюджетной отчетности</t>
  </si>
  <si>
    <t>Проведение Главным распорядителем мониторинга результатов деятельности подведомственных ему учреждений</t>
  </si>
  <si>
    <t>Наличие нарушений бюджетного законодательства, выявленных в ходе проведения контрольных мероприятий органами муниципального финансового контроля</t>
  </si>
  <si>
    <t xml:space="preserve">Наличие нарушений бюджетного законодательства, выявленных в ходе проведения ведомственныхконтрольных мероприятий </t>
  </si>
  <si>
    <t>Исполнение судебных актов по денежным обязательствам Главного распорядителя</t>
  </si>
  <si>
    <t>Своевременность утверждения муниципальных заданий подведомственных Главному распорядителю учреждениям на текущий финансовый год</t>
  </si>
  <si>
    <t>Своевремеменность утверждения планов ФХД</t>
  </si>
  <si>
    <t>Размещение в полном объеме подведомственных Главному распорядителю учреждениями на официальном сайте в сети Интернет официальной информации</t>
  </si>
  <si>
    <t>Отношение остатков средств субсидий на иные цели к общему объему бюджетных ассигнований на иные цели</t>
  </si>
  <si>
    <t>Оценка использования бюджетных средств подведомственными учреждениями на выполнение муниципального задания</t>
  </si>
  <si>
    <t>Наличие отклонений фактических значений показателей муниципальных заданий в отчетном финансовом году от плановых назначений</t>
  </si>
  <si>
    <t>РАЙФУ</t>
  </si>
  <si>
    <t>Райсовет</t>
  </si>
  <si>
    <t>МСЗ</t>
  </si>
  <si>
    <t>УМС</t>
  </si>
  <si>
    <t>Своевременность  предствления уточненного фрагмента реестра РРО</t>
  </si>
  <si>
    <t>Своевременность принятия НПА формирующих расходные обязательсва</t>
  </si>
  <si>
    <t>Процент  исполнения прогноза доходов районного бюджета по итогам финансовго года</t>
  </si>
  <si>
    <t xml:space="preserve">Наименование </t>
  </si>
  <si>
    <t>итого</t>
  </si>
  <si>
    <t>всего</t>
  </si>
  <si>
    <t>№п/п</t>
  </si>
  <si>
    <t>Главные распорядители бюджетных средств</t>
  </si>
  <si>
    <t>Главные распорядители бюджетных средств, имеющих подведомственные учреждения</t>
  </si>
  <si>
    <t>Главные распорядители бюджетных средств,  не имеющих подведомственные учреждения</t>
  </si>
  <si>
    <t>место в рейтинге</t>
  </si>
  <si>
    <t>Q (уровень качества ФМ)</t>
  </si>
  <si>
    <t>среднее значение</t>
  </si>
  <si>
    <t xml:space="preserve"> среднее значение</t>
  </si>
  <si>
    <t>Управление социальной защиты населения  администрации Богучанского района</t>
  </si>
  <si>
    <t xml:space="preserve">Администрация Богучанского района </t>
  </si>
  <si>
    <t>Богучанский районный Совет депутатов</t>
  </si>
  <si>
    <t xml:space="preserve">Контрольно-счетная комиссия Богучанского района </t>
  </si>
  <si>
    <t>финансовое управление администрации  Богучанского района</t>
  </si>
  <si>
    <t>Управление муниципальной собственностью Богучанского района</t>
  </si>
  <si>
    <t xml:space="preserve">МКУ "Муниципальная служба заказчика" </t>
  </si>
  <si>
    <t>максимальная  рейтинговая оценка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</si>
  <si>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</si>
  <si>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</si>
  <si>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Изменение размера дебиторской задолженности по доходам районногобюджета</t>
  </si>
  <si>
    <t>мпч</t>
  </si>
  <si>
    <t>ц/б</t>
  </si>
  <si>
    <t>МКУ "Централизованная бухгалтерия"</t>
  </si>
  <si>
    <t>Рейтинговая оценка качества финансового менеджмента Главных распорядителей средств районного бюджета, за 2018 год</t>
  </si>
  <si>
    <t>МКУ " Управление культуры, физической культуры, спорта и молодежной политики"</t>
  </si>
  <si>
    <t xml:space="preserve">Управление образования администрации Богучанского района </t>
  </si>
  <si>
    <t>Муниципальная пожарная часть № 1</t>
  </si>
  <si>
    <t xml:space="preserve">И.о.начальника финансового управления </t>
  </si>
  <si>
    <t xml:space="preserve">администрации Богучанского района </t>
  </si>
  <si>
    <t xml:space="preserve">       В.И.Монахова </t>
  </si>
  <si>
    <t>МКУ "Муниципальная служба заказчика</t>
  </si>
  <si>
    <t>И.о.начальника финансовго управления</t>
  </si>
  <si>
    <t>администрации Богучанского района</t>
  </si>
  <si>
    <t>Рейтинговая оценка качества финансового менеджмента Главных распорядителей средств районного бюджета, за 2020 год</t>
  </si>
  <si>
    <t xml:space="preserve">         В.И.Монахова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</si>
</sst>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1" fillId="0" borderId="6" xfId="0" applyFont="1" applyFill="1" applyBorder="1" applyAlignment="1">
      <alignment wrapText="1"/>
    </xf>
    <xf numFmtId="0" fontId="2" fillId="0" borderId="0" xfId="0" applyFont="1"/>
    <xf numFmtId="2" fontId="2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topLeftCell="A37" workbookViewId="0">
      <selection activeCell="E12" sqref="E12"/>
    </sheetView>
  </sheetViews>
  <sheetFormatPr defaultRowHeight="15"/>
  <cols>
    <col min="2" max="2" width="37.5703125" customWidth="1"/>
    <col min="3" max="3" width="10.5703125" customWidth="1"/>
  </cols>
  <sheetData>
    <row r="2" spans="1:15">
      <c r="A2" s="1" t="s">
        <v>0</v>
      </c>
      <c r="B2" s="6" t="s">
        <v>38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39</v>
      </c>
      <c r="H2" s="1" t="s">
        <v>4</v>
      </c>
      <c r="I2" s="5" t="s">
        <v>31</v>
      </c>
      <c r="J2" s="5" t="s">
        <v>32</v>
      </c>
      <c r="K2" s="5" t="s">
        <v>33</v>
      </c>
      <c r="L2" s="5" t="s">
        <v>60</v>
      </c>
      <c r="M2" s="5" t="s">
        <v>61</v>
      </c>
      <c r="N2" s="5" t="s">
        <v>34</v>
      </c>
      <c r="O2" s="1" t="s">
        <v>39</v>
      </c>
    </row>
    <row r="3" spans="1:15" ht="36.75" customHeight="1">
      <c r="A3" s="10">
        <v>1</v>
      </c>
      <c r="B3" s="9" t="s">
        <v>35</v>
      </c>
      <c r="C3" s="8">
        <v>5</v>
      </c>
      <c r="D3" s="7">
        <v>5</v>
      </c>
      <c r="E3" s="7">
        <v>5</v>
      </c>
      <c r="F3" s="7">
        <v>5</v>
      </c>
      <c r="G3" s="7"/>
      <c r="H3" s="7">
        <v>5</v>
      </c>
      <c r="I3" s="7">
        <v>5</v>
      </c>
      <c r="J3" s="7">
        <v>5</v>
      </c>
      <c r="K3" s="7">
        <v>5</v>
      </c>
      <c r="L3" s="7">
        <v>5</v>
      </c>
      <c r="M3" s="7">
        <v>5</v>
      </c>
      <c r="N3" s="7">
        <v>5</v>
      </c>
      <c r="O3" s="7"/>
    </row>
    <row r="4" spans="1:15" ht="39.75" customHeight="1">
      <c r="A4" s="11">
        <v>2</v>
      </c>
      <c r="B4" s="2" t="s">
        <v>36</v>
      </c>
      <c r="C4" s="3">
        <v>5</v>
      </c>
      <c r="D4" s="3">
        <v>5</v>
      </c>
      <c r="E4" s="3">
        <v>5</v>
      </c>
      <c r="F4" s="1">
        <v>5</v>
      </c>
      <c r="G4" s="1"/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 ht="19.5" customHeight="1" thickBot="1">
      <c r="A5" s="22"/>
      <c r="B5" s="23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2" customFormat="1" ht="15.75" thickBot="1">
      <c r="A6" s="28"/>
      <c r="B6" s="29" t="s">
        <v>39</v>
      </c>
      <c r="C6" s="30">
        <f>C3+C4+C5</f>
        <v>10</v>
      </c>
      <c r="D6" s="30">
        <f>D3+D4+D5</f>
        <v>10</v>
      </c>
      <c r="E6" s="30">
        <f>E3+E4+E5</f>
        <v>10</v>
      </c>
      <c r="F6" s="30">
        <f>F3+F4+F5</f>
        <v>10</v>
      </c>
      <c r="G6" s="30">
        <v>10</v>
      </c>
      <c r="H6" s="30">
        <f t="shared" ref="H6:N6" si="0">H3+H4+H5</f>
        <v>10</v>
      </c>
      <c r="I6" s="30">
        <f t="shared" si="0"/>
        <v>10</v>
      </c>
      <c r="J6" s="30">
        <f t="shared" si="0"/>
        <v>10</v>
      </c>
      <c r="K6" s="30">
        <f t="shared" si="0"/>
        <v>10</v>
      </c>
      <c r="L6" s="30">
        <f t="shared" si="0"/>
        <v>10</v>
      </c>
      <c r="M6" s="30">
        <f t="shared" si="0"/>
        <v>10</v>
      </c>
      <c r="N6" s="30">
        <f t="shared" si="0"/>
        <v>10</v>
      </c>
      <c r="O6" s="31">
        <v>10</v>
      </c>
    </row>
    <row r="7" spans="1:15" ht="45.75" customHeight="1">
      <c r="A7" s="10">
        <v>3</v>
      </c>
      <c r="B7" s="26" t="s">
        <v>37</v>
      </c>
      <c r="C7" s="26">
        <v>5</v>
      </c>
      <c r="D7" s="26">
        <v>5</v>
      </c>
      <c r="E7" s="26"/>
      <c r="F7" s="26">
        <v>0</v>
      </c>
      <c r="G7" s="27"/>
      <c r="H7" s="27">
        <v>0</v>
      </c>
      <c r="I7" s="27"/>
      <c r="J7" s="27"/>
      <c r="K7" s="27"/>
      <c r="L7" s="27">
        <v>0</v>
      </c>
      <c r="M7" s="27"/>
      <c r="N7" s="27">
        <v>0</v>
      </c>
      <c r="O7" s="27"/>
    </row>
    <row r="8" spans="1:15" ht="45.75" customHeight="1">
      <c r="A8" s="11">
        <v>4</v>
      </c>
      <c r="B8" s="4" t="s">
        <v>59</v>
      </c>
      <c r="C8" s="4">
        <v>5</v>
      </c>
      <c r="D8" s="4">
        <v>5</v>
      </c>
      <c r="E8" s="4">
        <v>5</v>
      </c>
      <c r="F8" s="4">
        <v>5</v>
      </c>
      <c r="G8" s="1"/>
      <c r="H8" s="1">
        <v>0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3</v>
      </c>
      <c r="O8" s="1"/>
    </row>
    <row r="9" spans="1:15" ht="69" customHeight="1" thickBot="1">
      <c r="A9" s="22">
        <v>5</v>
      </c>
      <c r="B9" s="33" t="s">
        <v>6</v>
      </c>
      <c r="C9" s="25">
        <v>5</v>
      </c>
      <c r="D9" s="25">
        <v>4</v>
      </c>
      <c r="E9" s="25">
        <v>5</v>
      </c>
      <c r="F9" s="25">
        <v>3</v>
      </c>
      <c r="G9" s="25"/>
      <c r="H9" s="25">
        <v>5</v>
      </c>
      <c r="I9" s="25">
        <v>5</v>
      </c>
      <c r="J9" s="25"/>
      <c r="K9" s="25"/>
      <c r="L9" s="25">
        <v>5</v>
      </c>
      <c r="M9" s="25"/>
      <c r="N9" s="25">
        <v>5</v>
      </c>
      <c r="O9" s="25"/>
    </row>
    <row r="10" spans="1:15" s="32" customFormat="1" ht="15.75" thickBot="1">
      <c r="A10" s="28"/>
      <c r="B10" s="34" t="s">
        <v>39</v>
      </c>
      <c r="C10" s="35">
        <f>SUM(C7+C9+C8)</f>
        <v>15</v>
      </c>
      <c r="D10" s="35">
        <f t="shared" ref="D10:F10" si="1">SUM(D7+D9+D8)</f>
        <v>14</v>
      </c>
      <c r="E10" s="35">
        <f t="shared" si="1"/>
        <v>10</v>
      </c>
      <c r="F10" s="35">
        <f t="shared" si="1"/>
        <v>8</v>
      </c>
      <c r="G10" s="35">
        <v>15</v>
      </c>
      <c r="H10" s="35">
        <f t="shared" ref="H10" si="2">SUM(H7+H9+H8)</f>
        <v>5</v>
      </c>
      <c r="I10" s="35">
        <f t="shared" ref="I10" si="3">SUM(I7+I9+I8)</f>
        <v>10</v>
      </c>
      <c r="J10" s="35">
        <f t="shared" ref="J10:M10" si="4">SUM(J7+J9+J8)</f>
        <v>5</v>
      </c>
      <c r="K10" s="35">
        <f t="shared" si="4"/>
        <v>5</v>
      </c>
      <c r="L10" s="35">
        <f t="shared" si="4"/>
        <v>10</v>
      </c>
      <c r="M10" s="35">
        <f t="shared" si="4"/>
        <v>5</v>
      </c>
      <c r="N10" s="35">
        <f t="shared" ref="N10" si="5">SUM(N7+N9+N8)</f>
        <v>8</v>
      </c>
      <c r="O10" s="31">
        <v>15</v>
      </c>
    </row>
    <row r="11" spans="1:15" ht="53.25" customHeight="1">
      <c r="A11" s="10">
        <v>6</v>
      </c>
      <c r="B11" s="26" t="s">
        <v>7</v>
      </c>
      <c r="C11" s="26">
        <v>3</v>
      </c>
      <c r="D11" s="26">
        <v>3</v>
      </c>
      <c r="E11" s="26">
        <v>5</v>
      </c>
      <c r="F11" s="26">
        <v>4</v>
      </c>
      <c r="G11" s="27"/>
      <c r="H11" s="26">
        <v>4</v>
      </c>
      <c r="I11" s="27">
        <v>4</v>
      </c>
      <c r="J11" s="27">
        <v>4</v>
      </c>
      <c r="K11" s="27">
        <v>2</v>
      </c>
      <c r="L11" s="27">
        <v>3</v>
      </c>
      <c r="M11" s="27">
        <v>4</v>
      </c>
      <c r="N11" s="27">
        <v>3</v>
      </c>
      <c r="O11" s="27"/>
    </row>
    <row r="12" spans="1:15" ht="54.75" customHeight="1">
      <c r="A12" s="11">
        <v>7</v>
      </c>
      <c r="B12" s="4" t="s">
        <v>8</v>
      </c>
      <c r="C12" s="1">
        <v>3</v>
      </c>
      <c r="D12" s="1">
        <v>3</v>
      </c>
      <c r="E12" s="1">
        <v>5</v>
      </c>
      <c r="F12" s="1">
        <v>4</v>
      </c>
      <c r="G12" s="1"/>
      <c r="H12" s="1">
        <v>4</v>
      </c>
      <c r="I12" s="1">
        <v>3</v>
      </c>
      <c r="J12" s="1">
        <v>4</v>
      </c>
      <c r="K12" s="1">
        <v>5</v>
      </c>
      <c r="L12" s="1">
        <v>4</v>
      </c>
      <c r="M12" s="1">
        <v>2</v>
      </c>
      <c r="N12" s="1">
        <v>2</v>
      </c>
      <c r="O12" s="1"/>
    </row>
    <row r="13" spans="1:15" ht="48" customHeight="1">
      <c r="A13" s="11">
        <v>8</v>
      </c>
      <c r="B13" s="4" t="s">
        <v>9</v>
      </c>
      <c r="C13" s="1">
        <v>5</v>
      </c>
      <c r="D13" s="1">
        <v>5</v>
      </c>
      <c r="E13" s="1">
        <v>5</v>
      </c>
      <c r="F13" s="1">
        <v>5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ht="58.5" customHeight="1">
      <c r="A14" s="11">
        <v>9</v>
      </c>
      <c r="B14" s="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74.25" customHeight="1">
      <c r="A15" s="11">
        <v>10</v>
      </c>
      <c r="B15" s="4" t="s">
        <v>11</v>
      </c>
      <c r="C15" s="1">
        <v>5</v>
      </c>
      <c r="D15" s="1">
        <v>5</v>
      </c>
      <c r="E15" s="1">
        <v>5</v>
      </c>
      <c r="F15" s="1">
        <v>5</v>
      </c>
      <c r="G15" s="1"/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 ht="51" customHeight="1">
      <c r="A16" s="11">
        <v>11</v>
      </c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95.25" customHeight="1">
      <c r="A17" s="11">
        <v>12</v>
      </c>
      <c r="B17" s="4" t="s">
        <v>13</v>
      </c>
      <c r="C17" s="1"/>
      <c r="D17" s="1"/>
      <c r="E17" s="1"/>
      <c r="F17" s="1">
        <v>5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57.75" customHeight="1">
      <c r="A18" s="11">
        <v>13</v>
      </c>
      <c r="B18" s="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49.5" customHeight="1" thickBot="1">
      <c r="A19" s="22"/>
      <c r="B19" s="3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32" customFormat="1" ht="15.75" thickBot="1">
      <c r="A20" s="28"/>
      <c r="B20" s="34" t="s">
        <v>39</v>
      </c>
      <c r="C20" s="35">
        <f>C11+C12+C13+C14+C15+C16+C17+C18+C19</f>
        <v>16</v>
      </c>
      <c r="D20" s="35">
        <f t="shared" ref="D20:N20" si="6">D11+D12+D13+D14+D15+D16+D17+D18+D19</f>
        <v>16</v>
      </c>
      <c r="E20" s="35">
        <f t="shared" si="6"/>
        <v>20</v>
      </c>
      <c r="F20" s="35">
        <f t="shared" si="6"/>
        <v>23</v>
      </c>
      <c r="G20" s="35">
        <v>25</v>
      </c>
      <c r="H20" s="35">
        <f t="shared" si="6"/>
        <v>13</v>
      </c>
      <c r="I20" s="35">
        <f t="shared" si="6"/>
        <v>12</v>
      </c>
      <c r="J20" s="35">
        <f t="shared" si="6"/>
        <v>13</v>
      </c>
      <c r="K20" s="35">
        <f t="shared" si="6"/>
        <v>12</v>
      </c>
      <c r="L20" s="35">
        <f t="shared" si="6"/>
        <v>12</v>
      </c>
      <c r="M20" s="35">
        <f t="shared" si="6"/>
        <v>11</v>
      </c>
      <c r="N20" s="35">
        <f t="shared" si="6"/>
        <v>10</v>
      </c>
      <c r="O20" s="35">
        <v>15</v>
      </c>
    </row>
    <row r="21" spans="1:15" ht="87" customHeight="1">
      <c r="A21" s="10">
        <v>14</v>
      </c>
      <c r="B21" s="26" t="s">
        <v>15</v>
      </c>
      <c r="C21" s="27">
        <v>5</v>
      </c>
      <c r="D21" s="27">
        <v>5</v>
      </c>
      <c r="E21" s="27">
        <v>5</v>
      </c>
      <c r="F21" s="27">
        <v>5</v>
      </c>
      <c r="G21" s="27"/>
      <c r="H21" s="27">
        <v>5</v>
      </c>
      <c r="I21" s="27">
        <v>5</v>
      </c>
      <c r="J21" s="27">
        <v>5</v>
      </c>
      <c r="K21" s="27">
        <v>5</v>
      </c>
      <c r="L21" s="27">
        <v>5</v>
      </c>
      <c r="M21" s="27">
        <v>5</v>
      </c>
      <c r="N21" s="27">
        <v>5</v>
      </c>
      <c r="O21" s="27"/>
    </row>
    <row r="22" spans="1:15" ht="63.75" customHeight="1">
      <c r="A22" s="11">
        <v>15</v>
      </c>
      <c r="B22" s="4" t="s">
        <v>16</v>
      </c>
      <c r="C22" s="1">
        <v>5</v>
      </c>
      <c r="D22" s="1">
        <v>5</v>
      </c>
      <c r="E22" s="1">
        <v>5</v>
      </c>
      <c r="F22" s="1">
        <v>5</v>
      </c>
      <c r="G22" s="1"/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0</v>
      </c>
      <c r="O22" s="1"/>
    </row>
    <row r="23" spans="1:15" ht="62.25" customHeight="1">
      <c r="A23" s="11">
        <v>16</v>
      </c>
      <c r="B23" s="4" t="s">
        <v>17</v>
      </c>
      <c r="C23" s="1">
        <v>4</v>
      </c>
      <c r="D23" s="1">
        <v>0</v>
      </c>
      <c r="E23" s="1">
        <v>0</v>
      </c>
      <c r="F23" s="1">
        <v>4</v>
      </c>
      <c r="G23" s="1"/>
      <c r="H23" s="1">
        <v>0</v>
      </c>
      <c r="I23" s="1">
        <v>0</v>
      </c>
      <c r="J23" s="1">
        <v>0</v>
      </c>
      <c r="K23" s="1">
        <v>4</v>
      </c>
      <c r="L23" s="1">
        <v>0</v>
      </c>
      <c r="M23" s="1">
        <v>5</v>
      </c>
      <c r="N23" s="1">
        <v>0</v>
      </c>
      <c r="O23" s="1"/>
    </row>
    <row r="24" spans="1:15" ht="63" customHeight="1">
      <c r="A24" s="11">
        <v>17</v>
      </c>
      <c r="B24" s="4" t="s">
        <v>18</v>
      </c>
      <c r="C24" s="1">
        <v>5</v>
      </c>
      <c r="D24" s="1">
        <v>5</v>
      </c>
      <c r="E24" s="1">
        <v>5</v>
      </c>
      <c r="F24" s="1">
        <v>5</v>
      </c>
      <c r="G24" s="1"/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>
        <v>5</v>
      </c>
      <c r="O24" s="1"/>
    </row>
    <row r="25" spans="1:15" ht="66" customHeight="1" thickBot="1">
      <c r="A25" s="22">
        <v>18</v>
      </c>
      <c r="B25" s="33" t="s">
        <v>19</v>
      </c>
      <c r="C25" s="25">
        <v>4</v>
      </c>
      <c r="D25" s="25">
        <v>0</v>
      </c>
      <c r="E25" s="25">
        <v>5</v>
      </c>
      <c r="F25" s="25">
        <v>0</v>
      </c>
      <c r="G25" s="25"/>
      <c r="H25" s="25">
        <v>4</v>
      </c>
      <c r="I25" s="25">
        <v>4</v>
      </c>
      <c r="J25" s="25">
        <v>4</v>
      </c>
      <c r="K25" s="25">
        <v>4</v>
      </c>
      <c r="L25" s="25">
        <v>0</v>
      </c>
      <c r="M25" s="25">
        <v>5</v>
      </c>
      <c r="N25" s="25">
        <v>4</v>
      </c>
      <c r="O25" s="25"/>
    </row>
    <row r="26" spans="1:15" s="32" customFormat="1" ht="15.75" thickBot="1">
      <c r="A26" s="28"/>
      <c r="B26" s="34" t="s">
        <v>39</v>
      </c>
      <c r="C26" s="35">
        <f>C21+C22+C23+C24+C25</f>
        <v>23</v>
      </c>
      <c r="D26" s="35">
        <f t="shared" ref="D26:N26" si="7">D21+D22+D23+D24+D25</f>
        <v>15</v>
      </c>
      <c r="E26" s="35">
        <f t="shared" si="7"/>
        <v>20</v>
      </c>
      <c r="F26" s="35">
        <f t="shared" si="7"/>
        <v>19</v>
      </c>
      <c r="G26" s="35">
        <v>25</v>
      </c>
      <c r="H26" s="35">
        <f t="shared" si="7"/>
        <v>19</v>
      </c>
      <c r="I26" s="35">
        <f t="shared" si="7"/>
        <v>19</v>
      </c>
      <c r="J26" s="35">
        <f t="shared" si="7"/>
        <v>19</v>
      </c>
      <c r="K26" s="35">
        <f t="shared" si="7"/>
        <v>23</v>
      </c>
      <c r="L26" s="35">
        <f t="shared" si="7"/>
        <v>15</v>
      </c>
      <c r="M26" s="35">
        <f t="shared" si="7"/>
        <v>25</v>
      </c>
      <c r="N26" s="35">
        <f t="shared" si="7"/>
        <v>14</v>
      </c>
      <c r="O26" s="35">
        <v>25</v>
      </c>
    </row>
    <row r="27" spans="1:15" ht="50.25" customHeight="1">
      <c r="A27" s="10">
        <v>19</v>
      </c>
      <c r="B27" s="26" t="s">
        <v>20</v>
      </c>
      <c r="C27" s="27">
        <v>5</v>
      </c>
      <c r="D27" s="27">
        <v>5</v>
      </c>
      <c r="E27" s="27">
        <v>5</v>
      </c>
      <c r="F27" s="27">
        <v>5</v>
      </c>
      <c r="G27" s="27"/>
      <c r="H27" s="27">
        <v>5</v>
      </c>
      <c r="I27" s="27">
        <v>5</v>
      </c>
      <c r="J27" s="27">
        <v>5</v>
      </c>
      <c r="K27" s="27">
        <v>5</v>
      </c>
      <c r="L27" s="27">
        <v>5</v>
      </c>
      <c r="M27" s="27">
        <v>5</v>
      </c>
      <c r="N27" s="27">
        <v>5</v>
      </c>
      <c r="O27" s="27"/>
    </row>
    <row r="28" spans="1:15" ht="23.25" customHeight="1" thickBot="1">
      <c r="A28" s="22"/>
      <c r="B28" s="3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32" customFormat="1" ht="15.75" thickBot="1">
      <c r="A29" s="28"/>
      <c r="B29" s="34" t="s">
        <v>39</v>
      </c>
      <c r="C29" s="35">
        <f>C27+C28</f>
        <v>5</v>
      </c>
      <c r="D29" s="35">
        <f t="shared" ref="D29:N29" si="8">D27+D28</f>
        <v>5</v>
      </c>
      <c r="E29" s="35">
        <f t="shared" si="8"/>
        <v>5</v>
      </c>
      <c r="F29" s="35">
        <f t="shared" si="8"/>
        <v>5</v>
      </c>
      <c r="G29" s="35">
        <v>5</v>
      </c>
      <c r="H29" s="35">
        <f t="shared" si="8"/>
        <v>5</v>
      </c>
      <c r="I29" s="35">
        <f t="shared" si="8"/>
        <v>5</v>
      </c>
      <c r="J29" s="35">
        <f t="shared" si="8"/>
        <v>5</v>
      </c>
      <c r="K29" s="35">
        <f t="shared" si="8"/>
        <v>5</v>
      </c>
      <c r="L29" s="35">
        <f t="shared" si="8"/>
        <v>5</v>
      </c>
      <c r="M29" s="35">
        <f t="shared" si="8"/>
        <v>5</v>
      </c>
      <c r="N29" s="35">
        <f t="shared" si="8"/>
        <v>5</v>
      </c>
      <c r="O29" s="35">
        <v>5</v>
      </c>
    </row>
    <row r="30" spans="1:15" ht="58.5" customHeight="1">
      <c r="A30" s="10">
        <v>20</v>
      </c>
      <c r="B30" s="26" t="s">
        <v>21</v>
      </c>
      <c r="C30" s="27">
        <v>5</v>
      </c>
      <c r="D30" s="27">
        <v>0</v>
      </c>
      <c r="E30" s="27">
        <v>5</v>
      </c>
      <c r="F30" s="27"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76.5" customHeight="1">
      <c r="A31" s="11">
        <v>21</v>
      </c>
      <c r="B31" s="4" t="s">
        <v>22</v>
      </c>
      <c r="C31" s="1">
        <v>0</v>
      </c>
      <c r="D31" s="1">
        <v>0</v>
      </c>
      <c r="E31" s="1">
        <v>0</v>
      </c>
      <c r="F31" s="1">
        <v>0</v>
      </c>
      <c r="G31" s="1"/>
      <c r="H31" s="1">
        <v>5</v>
      </c>
      <c r="I31" s="1">
        <v>5</v>
      </c>
      <c r="J31" s="1">
        <v>5</v>
      </c>
      <c r="K31" s="1">
        <v>0</v>
      </c>
      <c r="L31" s="1">
        <v>5</v>
      </c>
      <c r="M31" s="1">
        <v>5</v>
      </c>
      <c r="N31" s="1">
        <v>0</v>
      </c>
      <c r="O31" s="1"/>
    </row>
    <row r="32" spans="1:15" ht="74.25" customHeight="1" thickBot="1">
      <c r="A32" s="22">
        <v>22</v>
      </c>
      <c r="B32" s="33" t="s">
        <v>23</v>
      </c>
      <c r="C32" s="25">
        <v>2</v>
      </c>
      <c r="D32" s="25">
        <v>1</v>
      </c>
      <c r="E32" s="25"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s="32" customFormat="1" ht="15.75" thickBot="1">
      <c r="A33" s="28"/>
      <c r="B33" s="34" t="s">
        <v>39</v>
      </c>
      <c r="C33" s="35">
        <f>C30+C31+C32</f>
        <v>7</v>
      </c>
      <c r="D33" s="35">
        <f t="shared" ref="D33:N33" si="9">D30+D31+D32</f>
        <v>1</v>
      </c>
      <c r="E33" s="35">
        <f t="shared" si="9"/>
        <v>5</v>
      </c>
      <c r="F33" s="35">
        <f t="shared" si="9"/>
        <v>0</v>
      </c>
      <c r="G33" s="35">
        <v>15</v>
      </c>
      <c r="H33" s="35">
        <f t="shared" si="9"/>
        <v>5</v>
      </c>
      <c r="I33" s="35">
        <f t="shared" si="9"/>
        <v>5</v>
      </c>
      <c r="J33" s="35">
        <f t="shared" si="9"/>
        <v>5</v>
      </c>
      <c r="K33" s="35">
        <f t="shared" si="9"/>
        <v>0</v>
      </c>
      <c r="L33" s="35">
        <f t="shared" si="9"/>
        <v>5</v>
      </c>
      <c r="M33" s="35">
        <f t="shared" si="9"/>
        <v>5</v>
      </c>
      <c r="N33" s="35">
        <f t="shared" si="9"/>
        <v>0</v>
      </c>
      <c r="O33" s="35">
        <v>5</v>
      </c>
    </row>
    <row r="34" spans="1:15" ht="47.25" customHeight="1" thickBot="1">
      <c r="A34" s="36">
        <v>23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2" customFormat="1" ht="15.75" thickBot="1">
      <c r="A35" s="28"/>
      <c r="B35" s="34" t="s">
        <v>39</v>
      </c>
      <c r="C35" s="35">
        <f>C34</f>
        <v>0</v>
      </c>
      <c r="D35" s="35">
        <f t="shared" ref="D35:N35" si="10">D34</f>
        <v>0</v>
      </c>
      <c r="E35" s="35">
        <f t="shared" si="10"/>
        <v>0</v>
      </c>
      <c r="F35" s="35">
        <f t="shared" si="10"/>
        <v>0</v>
      </c>
      <c r="G35" s="35">
        <v>0</v>
      </c>
      <c r="H35" s="35">
        <f t="shared" si="10"/>
        <v>0</v>
      </c>
      <c r="I35" s="35"/>
      <c r="J35" s="35">
        <f t="shared" si="10"/>
        <v>0</v>
      </c>
      <c r="K35" s="35">
        <f t="shared" si="10"/>
        <v>0</v>
      </c>
      <c r="L35" s="35"/>
      <c r="M35" s="35"/>
      <c r="N35" s="35">
        <f t="shared" si="10"/>
        <v>0</v>
      </c>
      <c r="O35" s="35">
        <v>0</v>
      </c>
    </row>
    <row r="36" spans="1:15" ht="82.5" customHeight="1">
      <c r="A36" s="10">
        <v>24</v>
      </c>
      <c r="B36" s="26" t="s">
        <v>25</v>
      </c>
      <c r="C36" s="27">
        <v>5</v>
      </c>
      <c r="D36" s="27">
        <v>5</v>
      </c>
      <c r="E36" s="27">
        <v>5</v>
      </c>
      <c r="F36" s="27">
        <v>5</v>
      </c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51" customHeight="1">
      <c r="A37" s="11">
        <v>25</v>
      </c>
      <c r="B37" s="4" t="s">
        <v>26</v>
      </c>
      <c r="C37" s="1">
        <v>5</v>
      </c>
      <c r="D37" s="1">
        <v>5</v>
      </c>
      <c r="E37" s="1">
        <v>5</v>
      </c>
      <c r="F37" s="1">
        <v>5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81" customHeight="1">
      <c r="A38" s="11">
        <v>26</v>
      </c>
      <c r="B38" s="4" t="s">
        <v>27</v>
      </c>
      <c r="C38" s="1">
        <v>5</v>
      </c>
      <c r="D38" s="1">
        <v>0</v>
      </c>
      <c r="E38" s="1">
        <v>5</v>
      </c>
      <c r="F38" s="1">
        <v>5</v>
      </c>
      <c r="G38" s="1"/>
      <c r="H38" s="1"/>
      <c r="I38" s="1"/>
      <c r="J38" s="1"/>
      <c r="K38" s="1">
        <v>5</v>
      </c>
      <c r="L38" s="1">
        <v>0</v>
      </c>
      <c r="M38" s="1">
        <v>5</v>
      </c>
      <c r="N38" s="1"/>
      <c r="O38" s="1"/>
    </row>
    <row r="39" spans="1:15" ht="66.75" customHeight="1">
      <c r="A39" s="11">
        <v>27</v>
      </c>
      <c r="B39" s="4" t="s">
        <v>28</v>
      </c>
      <c r="C39" s="1">
        <v>5</v>
      </c>
      <c r="D39" s="1">
        <v>5</v>
      </c>
      <c r="E39" s="1">
        <v>5</v>
      </c>
      <c r="F39" s="1">
        <v>5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18" customHeight="1">
      <c r="A40" s="1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69.75" customHeight="1">
      <c r="A41" s="11">
        <v>28</v>
      </c>
      <c r="B41" s="4" t="s">
        <v>29</v>
      </c>
      <c r="C41" s="1">
        <v>4</v>
      </c>
      <c r="D41" s="1">
        <v>5</v>
      </c>
      <c r="E41" s="1">
        <v>5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64.5" customHeight="1" thickBot="1">
      <c r="A42" s="22">
        <v>29</v>
      </c>
      <c r="B42" s="33" t="s">
        <v>30</v>
      </c>
      <c r="C42" s="25">
        <v>5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s="32" customFormat="1" ht="15.75" thickBot="1">
      <c r="A43" s="28"/>
      <c r="B43" s="34" t="s">
        <v>39</v>
      </c>
      <c r="C43" s="35">
        <f>C36+C37+C38+C39+C40+C41+C42</f>
        <v>29</v>
      </c>
      <c r="D43" s="35">
        <f t="shared" ref="D43:N43" si="11">D36+D37+D38+D39+D40+D41+D42</f>
        <v>25</v>
      </c>
      <c r="E43" s="35">
        <f t="shared" si="11"/>
        <v>30</v>
      </c>
      <c r="F43" s="35">
        <f t="shared" si="11"/>
        <v>28</v>
      </c>
      <c r="G43" s="35">
        <v>30</v>
      </c>
      <c r="H43" s="35">
        <f t="shared" si="11"/>
        <v>0</v>
      </c>
      <c r="I43" s="35">
        <f t="shared" si="11"/>
        <v>0</v>
      </c>
      <c r="J43" s="35">
        <f t="shared" si="11"/>
        <v>0</v>
      </c>
      <c r="K43" s="35">
        <f t="shared" si="11"/>
        <v>5</v>
      </c>
      <c r="L43" s="35">
        <f t="shared" si="11"/>
        <v>0</v>
      </c>
      <c r="M43" s="35">
        <f t="shared" si="11"/>
        <v>5</v>
      </c>
      <c r="N43" s="35">
        <f t="shared" si="11"/>
        <v>0</v>
      </c>
      <c r="O43" s="35">
        <v>5</v>
      </c>
    </row>
    <row r="44" spans="1:15" s="32" customFormat="1" ht="15.75" thickBot="1">
      <c r="A44" s="39"/>
      <c r="B44" s="40" t="s">
        <v>40</v>
      </c>
      <c r="C44" s="35">
        <f>C6+C10+C20+C26+C29+C33+C35+C43</f>
        <v>105</v>
      </c>
      <c r="D44" s="35">
        <f t="shared" ref="D44:O44" si="12">D6+D10+D20+D26+D29+D33+D35+D43</f>
        <v>86</v>
      </c>
      <c r="E44" s="35">
        <f t="shared" si="12"/>
        <v>100</v>
      </c>
      <c r="F44" s="35">
        <f t="shared" si="12"/>
        <v>93</v>
      </c>
      <c r="G44" s="35">
        <f t="shared" si="12"/>
        <v>125</v>
      </c>
      <c r="H44" s="35">
        <f t="shared" si="12"/>
        <v>57</v>
      </c>
      <c r="I44" s="35">
        <f t="shared" si="12"/>
        <v>61</v>
      </c>
      <c r="J44" s="35">
        <f t="shared" si="12"/>
        <v>57</v>
      </c>
      <c r="K44" s="35">
        <f t="shared" si="12"/>
        <v>60</v>
      </c>
      <c r="L44" s="35">
        <f t="shared" si="12"/>
        <v>57</v>
      </c>
      <c r="M44" s="35">
        <f t="shared" si="12"/>
        <v>66</v>
      </c>
      <c r="N44" s="35">
        <f t="shared" si="12"/>
        <v>47</v>
      </c>
      <c r="O44" s="35">
        <f t="shared" si="12"/>
        <v>80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0" workbookViewId="0">
      <selection activeCell="B29" sqref="B29"/>
    </sheetView>
  </sheetViews>
  <sheetFormatPr defaultRowHeight="15"/>
  <cols>
    <col min="2" max="2" width="49" customWidth="1"/>
  </cols>
  <sheetData>
    <row r="1" spans="1:6" ht="49.5" customHeight="1">
      <c r="B1" s="43" t="s">
        <v>63</v>
      </c>
      <c r="C1" s="43"/>
      <c r="D1" s="43"/>
      <c r="E1" s="43"/>
      <c r="F1" s="43"/>
    </row>
    <row r="2" spans="1:6" ht="90">
      <c r="A2" s="12" t="s">
        <v>41</v>
      </c>
      <c r="B2" s="17" t="s">
        <v>42</v>
      </c>
      <c r="C2" s="13" t="s">
        <v>45</v>
      </c>
      <c r="D2" s="13" t="s">
        <v>57</v>
      </c>
      <c r="E2" s="14" t="s">
        <v>46</v>
      </c>
      <c r="F2" s="13" t="s">
        <v>58</v>
      </c>
    </row>
    <row r="3" spans="1:6">
      <c r="A3" s="12"/>
      <c r="B3" s="18" t="s">
        <v>56</v>
      </c>
      <c r="C3" s="19"/>
      <c r="D3" s="19"/>
      <c r="E3" s="18"/>
      <c r="F3" s="18">
        <v>5</v>
      </c>
    </row>
    <row r="4" spans="1:6" ht="40.5" customHeight="1">
      <c r="A4" s="12"/>
      <c r="B4" s="19" t="s">
        <v>43</v>
      </c>
      <c r="C4" s="19"/>
      <c r="D4" s="19"/>
      <c r="E4" s="19"/>
      <c r="F4" s="19"/>
    </row>
    <row r="5" spans="1:6" ht="30">
      <c r="A5" s="12">
        <v>1</v>
      </c>
      <c r="B5" s="13" t="s">
        <v>49</v>
      </c>
      <c r="C5" s="12">
        <v>1</v>
      </c>
      <c r="D5" s="12">
        <v>94</v>
      </c>
      <c r="E5" s="15">
        <f>D5/95</f>
        <v>0.98947368421052628</v>
      </c>
      <c r="F5" s="21">
        <f t="shared" ref="F5:F6" si="0">E5*5</f>
        <v>4.9473684210526319</v>
      </c>
    </row>
    <row r="6" spans="1:6" ht="35.25" customHeight="1">
      <c r="A6" s="12">
        <v>2</v>
      </c>
      <c r="B6" s="13" t="s">
        <v>64</v>
      </c>
      <c r="C6" s="12">
        <v>2</v>
      </c>
      <c r="D6" s="12">
        <v>94</v>
      </c>
      <c r="E6" s="15">
        <f>D6/110</f>
        <v>0.8545454545454545</v>
      </c>
      <c r="F6" s="21">
        <f t="shared" si="0"/>
        <v>4.2727272727272725</v>
      </c>
    </row>
    <row r="7" spans="1:6" ht="35.25" customHeight="1">
      <c r="A7" s="12">
        <v>3</v>
      </c>
      <c r="B7" s="12" t="s">
        <v>65</v>
      </c>
      <c r="C7" s="12">
        <v>3</v>
      </c>
      <c r="D7" s="12">
        <v>90</v>
      </c>
      <c r="E7" s="15">
        <f>D7/120</f>
        <v>0.75</v>
      </c>
      <c r="F7" s="21">
        <f t="shared" ref="F7" si="1">E7*5</f>
        <v>3.75</v>
      </c>
    </row>
    <row r="8" spans="1:6" ht="8.25" hidden="1" customHeight="1">
      <c r="B8" s="13"/>
      <c r="C8" s="12"/>
      <c r="D8" s="12"/>
      <c r="E8" s="15"/>
      <c r="F8" s="21"/>
    </row>
    <row r="9" spans="1:6">
      <c r="A9" s="12"/>
      <c r="B9" s="18" t="s">
        <v>47</v>
      </c>
      <c r="C9" s="18"/>
      <c r="D9" s="20">
        <f>(D5+D6+D7)/3</f>
        <v>92.666666666666671</v>
      </c>
      <c r="E9" s="21">
        <f>(E5+E6+E7)/3</f>
        <v>0.86467304625199359</v>
      </c>
      <c r="F9" s="21">
        <f>(F5+F6+F7)/3</f>
        <v>4.3233652312599675</v>
      </c>
    </row>
    <row r="10" spans="1:6" ht="34.5" customHeight="1">
      <c r="A10" s="12"/>
      <c r="B10" s="19" t="s">
        <v>44</v>
      </c>
      <c r="C10" s="12"/>
      <c r="D10" s="16"/>
      <c r="E10" s="12"/>
      <c r="F10" s="21"/>
    </row>
    <row r="11" spans="1:6" ht="34.5" customHeight="1">
      <c r="A11" s="12">
        <v>1</v>
      </c>
      <c r="B11" s="12" t="s">
        <v>62</v>
      </c>
      <c r="C11" s="12">
        <v>1</v>
      </c>
      <c r="D11" s="16">
        <v>66</v>
      </c>
      <c r="E11" s="15">
        <f>D11/70</f>
        <v>0.94285714285714284</v>
      </c>
      <c r="F11" s="21">
        <f>E11*5</f>
        <v>4.7142857142857144</v>
      </c>
    </row>
    <row r="12" spans="1:6" ht="34.5" customHeight="1">
      <c r="A12" s="12">
        <v>2</v>
      </c>
      <c r="B12" s="12" t="s">
        <v>52</v>
      </c>
      <c r="C12" s="12">
        <v>2</v>
      </c>
      <c r="D12" s="16">
        <v>66</v>
      </c>
      <c r="E12" s="15">
        <f>D12/75</f>
        <v>0.88</v>
      </c>
      <c r="F12" s="21">
        <f t="shared" ref="F12:F18" si="2">E12*5</f>
        <v>4.4000000000000004</v>
      </c>
    </row>
    <row r="13" spans="1:6" ht="34.5" customHeight="1">
      <c r="A13" s="12">
        <v>3</v>
      </c>
      <c r="B13" s="13" t="s">
        <v>53</v>
      </c>
      <c r="C13" s="12">
        <v>3</v>
      </c>
      <c r="D13" s="16">
        <v>60</v>
      </c>
      <c r="E13" s="15">
        <f>D13/70</f>
        <v>0.8571428571428571</v>
      </c>
      <c r="F13" s="21">
        <f t="shared" si="2"/>
        <v>4.2857142857142856</v>
      </c>
    </row>
    <row r="14" spans="1:6" ht="34.5" customHeight="1">
      <c r="A14" s="12">
        <v>4</v>
      </c>
      <c r="B14" s="13" t="s">
        <v>55</v>
      </c>
      <c r="C14" s="12">
        <v>4</v>
      </c>
      <c r="D14" s="16">
        <v>66</v>
      </c>
      <c r="E14" s="15">
        <f>D14/80</f>
        <v>0.82499999999999996</v>
      </c>
      <c r="F14" s="21">
        <f t="shared" si="2"/>
        <v>4.125</v>
      </c>
    </row>
    <row r="15" spans="1:6" ht="34.5" customHeight="1">
      <c r="A15" s="12">
        <v>5</v>
      </c>
      <c r="B15" s="12" t="s">
        <v>51</v>
      </c>
      <c r="C15" s="12">
        <v>5</v>
      </c>
      <c r="D15" s="12">
        <v>53</v>
      </c>
      <c r="E15" s="15">
        <f>D15/65</f>
        <v>0.81538461538461537</v>
      </c>
      <c r="F15" s="21">
        <f t="shared" si="2"/>
        <v>4.0769230769230766</v>
      </c>
    </row>
    <row r="16" spans="1:6">
      <c r="A16" s="12">
        <v>6</v>
      </c>
      <c r="B16" s="13" t="s">
        <v>50</v>
      </c>
      <c r="C16" s="12">
        <v>6</v>
      </c>
      <c r="D16" s="12">
        <v>61</v>
      </c>
      <c r="E16" s="15">
        <f>D16/85</f>
        <v>0.71764705882352942</v>
      </c>
      <c r="F16" s="21">
        <f t="shared" si="2"/>
        <v>3.5882352941176472</v>
      </c>
    </row>
    <row r="17" spans="1:6">
      <c r="A17" s="12">
        <v>7</v>
      </c>
      <c r="B17" s="12" t="s">
        <v>66</v>
      </c>
      <c r="C17" s="12">
        <v>7</v>
      </c>
      <c r="D17" s="12">
        <v>56</v>
      </c>
      <c r="E17" s="15">
        <f>D17/80</f>
        <v>0.7</v>
      </c>
      <c r="F17" s="21">
        <f t="shared" si="2"/>
        <v>3.5</v>
      </c>
    </row>
    <row r="18" spans="1:6" ht="30">
      <c r="A18" s="12">
        <v>8</v>
      </c>
      <c r="B18" s="13" t="s">
        <v>54</v>
      </c>
      <c r="C18" s="12">
        <v>8</v>
      </c>
      <c r="D18" s="12">
        <v>35</v>
      </c>
      <c r="E18" s="15">
        <f>D18/75</f>
        <v>0.46666666666666667</v>
      </c>
      <c r="F18" s="21">
        <f t="shared" si="2"/>
        <v>2.3333333333333335</v>
      </c>
    </row>
    <row r="19" spans="1:6">
      <c r="A19" s="12"/>
      <c r="B19" s="18" t="s">
        <v>48</v>
      </c>
      <c r="C19" s="18"/>
      <c r="D19" s="21">
        <f>(D11+D12+D13+D14+D15+D16+D17+D18)/8</f>
        <v>57.875</v>
      </c>
      <c r="E19" s="21">
        <f>(E11+E12+E13+E14+E15+E16+E17+E18)/8</f>
        <v>0.77558729260935144</v>
      </c>
      <c r="F19" s="21">
        <f>(F11+F12+F13+F14+F15+F16+F17+F18)/8</f>
        <v>3.877936463046757</v>
      </c>
    </row>
    <row r="20" spans="1:6" ht="30" customHeight="1"/>
    <row r="21" spans="1:6">
      <c r="B21" t="s">
        <v>67</v>
      </c>
    </row>
    <row r="22" spans="1:6">
      <c r="B22" t="s">
        <v>68</v>
      </c>
      <c r="E22" t="s">
        <v>69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25" sqref="B25"/>
    </sheetView>
  </sheetViews>
  <sheetFormatPr defaultRowHeight="15"/>
  <cols>
    <col min="1" max="1" width="47" customWidth="1"/>
    <col min="3" max="3" width="12.28515625" customWidth="1"/>
  </cols>
  <sheetData>
    <row r="1" spans="1:5" ht="31.5" customHeight="1">
      <c r="A1" s="43" t="s">
        <v>73</v>
      </c>
      <c r="B1" s="43"/>
      <c r="C1" s="43"/>
      <c r="D1" s="43"/>
      <c r="E1" s="43"/>
    </row>
    <row r="2" spans="1:5" ht="71.25" customHeight="1">
      <c r="A2" s="17" t="s">
        <v>42</v>
      </c>
      <c r="B2" s="13" t="s">
        <v>45</v>
      </c>
      <c r="C2" s="13" t="s">
        <v>57</v>
      </c>
      <c r="D2" s="14" t="s">
        <v>46</v>
      </c>
      <c r="E2" s="13" t="s">
        <v>58</v>
      </c>
    </row>
    <row r="3" spans="1:5">
      <c r="A3" s="18" t="s">
        <v>56</v>
      </c>
      <c r="B3" s="19"/>
      <c r="C3" s="19"/>
      <c r="D3" s="18"/>
      <c r="E3" s="18">
        <v>5</v>
      </c>
    </row>
    <row r="4" spans="1:5" ht="39.75" customHeight="1">
      <c r="A4" s="19" t="s">
        <v>43</v>
      </c>
      <c r="B4" s="19"/>
      <c r="C4" s="19"/>
      <c r="D4" s="19"/>
      <c r="E4" s="19"/>
    </row>
    <row r="5" spans="1:5" ht="39.75" customHeight="1">
      <c r="A5" s="13" t="s">
        <v>64</v>
      </c>
      <c r="B5" s="13">
        <v>1</v>
      </c>
      <c r="C5" s="13">
        <v>96</v>
      </c>
      <c r="D5" s="42">
        <f>C5/110</f>
        <v>0.87272727272727268</v>
      </c>
      <c r="E5" s="21">
        <f t="shared" ref="E5:E6" si="0">D5*5</f>
        <v>4.3636363636363633</v>
      </c>
    </row>
    <row r="6" spans="1:5">
      <c r="A6" s="12" t="s">
        <v>65</v>
      </c>
      <c r="B6" s="12">
        <v>2</v>
      </c>
      <c r="C6" s="12">
        <v>86</v>
      </c>
      <c r="D6" s="15">
        <f>C6/110</f>
        <v>0.78181818181818186</v>
      </c>
      <c r="E6" s="21">
        <f t="shared" si="0"/>
        <v>3.9090909090909092</v>
      </c>
    </row>
    <row r="7" spans="1:5">
      <c r="A7" s="13"/>
      <c r="B7" s="12"/>
      <c r="C7" s="12"/>
      <c r="D7" s="15"/>
      <c r="E7" s="21"/>
    </row>
    <row r="8" spans="1:5">
      <c r="A8" s="18" t="s">
        <v>47</v>
      </c>
      <c r="B8" s="18"/>
      <c r="C8" s="21">
        <f>(C5+C6)/2</f>
        <v>91</v>
      </c>
      <c r="D8" s="21">
        <f t="shared" ref="D8:E8" si="1">(D5+D6)/2</f>
        <v>0.82727272727272727</v>
      </c>
      <c r="E8" s="21">
        <f t="shared" si="1"/>
        <v>4.1363636363636367</v>
      </c>
    </row>
    <row r="9" spans="1:5" ht="31.5" customHeight="1">
      <c r="A9" s="19" t="s">
        <v>44</v>
      </c>
      <c r="B9" s="12"/>
      <c r="C9" s="16"/>
      <c r="D9" s="12"/>
      <c r="E9" s="21"/>
    </row>
    <row r="10" spans="1:5" ht="31.5" customHeight="1">
      <c r="A10" s="13" t="s">
        <v>53</v>
      </c>
      <c r="B10" s="12">
        <v>1</v>
      </c>
      <c r="C10" s="16">
        <v>69</v>
      </c>
      <c r="D10" s="15">
        <f>C10/70</f>
        <v>0.98571428571428577</v>
      </c>
      <c r="E10" s="21">
        <f>D10*5</f>
        <v>4.9285714285714288</v>
      </c>
    </row>
    <row r="11" spans="1:5" ht="31.5" customHeight="1">
      <c r="A11" s="12" t="s">
        <v>62</v>
      </c>
      <c r="B11" s="12">
        <v>2</v>
      </c>
      <c r="C11" s="16">
        <v>53</v>
      </c>
      <c r="D11" s="15">
        <f>C11/55</f>
        <v>0.96363636363636362</v>
      </c>
      <c r="E11" s="21">
        <f>D11*5</f>
        <v>4.8181818181818183</v>
      </c>
    </row>
    <row r="12" spans="1:5" ht="31.5" customHeight="1">
      <c r="A12" s="12" t="s">
        <v>52</v>
      </c>
      <c r="B12" s="12">
        <v>3</v>
      </c>
      <c r="C12" s="16">
        <v>59</v>
      </c>
      <c r="D12" s="15">
        <f>C12/65</f>
        <v>0.90769230769230769</v>
      </c>
      <c r="E12" s="21">
        <f>D12*5</f>
        <v>4.5384615384615383</v>
      </c>
    </row>
    <row r="13" spans="1:5">
      <c r="A13" s="12" t="s">
        <v>51</v>
      </c>
      <c r="B13" s="12">
        <v>4</v>
      </c>
      <c r="C13" s="16">
        <v>44</v>
      </c>
      <c r="D13" s="15">
        <f>C13/50</f>
        <v>0.88</v>
      </c>
      <c r="E13" s="21">
        <f>D13*5</f>
        <v>4.4000000000000004</v>
      </c>
    </row>
    <row r="14" spans="1:5">
      <c r="A14" s="13" t="s">
        <v>70</v>
      </c>
      <c r="B14" s="12">
        <v>5</v>
      </c>
      <c r="C14" s="16">
        <v>64</v>
      </c>
      <c r="D14" s="15">
        <f>C14/75</f>
        <v>0.85333333333333339</v>
      </c>
      <c r="E14" s="21">
        <f t="shared" ref="E14:E17" si="2">D14*5</f>
        <v>4.2666666666666666</v>
      </c>
    </row>
    <row r="15" spans="1:5">
      <c r="A15" s="12" t="s">
        <v>66</v>
      </c>
      <c r="B15" s="12">
        <v>6</v>
      </c>
      <c r="C15" s="12">
        <v>63</v>
      </c>
      <c r="D15" s="15">
        <f>C15/75</f>
        <v>0.84</v>
      </c>
      <c r="E15" s="21">
        <f t="shared" si="2"/>
        <v>4.2</v>
      </c>
    </row>
    <row r="16" spans="1:5">
      <c r="A16" s="13" t="s">
        <v>50</v>
      </c>
      <c r="B16" s="12">
        <v>7</v>
      </c>
      <c r="C16" s="12">
        <v>54</v>
      </c>
      <c r="D16" s="15">
        <f>C16/70</f>
        <v>0.77142857142857146</v>
      </c>
      <c r="E16" s="21">
        <f t="shared" si="2"/>
        <v>3.8571428571428572</v>
      </c>
    </row>
    <row r="17" spans="1:5" ht="33" customHeight="1">
      <c r="A17" s="13" t="s">
        <v>54</v>
      </c>
      <c r="B17" s="12">
        <v>8</v>
      </c>
      <c r="C17" s="12">
        <v>42</v>
      </c>
      <c r="D17" s="15">
        <f>C17/70</f>
        <v>0.6</v>
      </c>
      <c r="E17" s="21">
        <f t="shared" si="2"/>
        <v>3</v>
      </c>
    </row>
    <row r="18" spans="1:5">
      <c r="A18" s="18" t="s">
        <v>48</v>
      </c>
      <c r="B18" s="18"/>
      <c r="C18" s="21">
        <f>(C10+C11+C12+C13+C14+C15+C16+C17)/8</f>
        <v>56</v>
      </c>
      <c r="D18" s="21">
        <f>(D10+D11+D12+D13+D14+D15+D16+D17)/8</f>
        <v>0.85022560772560762</v>
      </c>
      <c r="E18" s="21">
        <f>(E10+E11+E12+E13+E14+E15+E16+E17)/8</f>
        <v>4.251128038628039</v>
      </c>
    </row>
    <row r="22" spans="1:5">
      <c r="A22" s="41" t="s">
        <v>71</v>
      </c>
      <c r="B22" s="41"/>
      <c r="C22" s="41"/>
      <c r="D22" s="41"/>
      <c r="E22" s="41"/>
    </row>
    <row r="23" spans="1:5">
      <c r="A23" s="41" t="s">
        <v>72</v>
      </c>
      <c r="B23" s="41"/>
      <c r="C23" s="41"/>
      <c r="D23" s="41" t="s">
        <v>74</v>
      </c>
      <c r="E23" s="4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ретинг 2018</vt:lpstr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Userrfu</cp:lastModifiedBy>
  <cp:lastPrinted>2020-04-20T04:33:17Z</cp:lastPrinted>
  <dcterms:created xsi:type="dcterms:W3CDTF">2014-09-04T04:38:05Z</dcterms:created>
  <dcterms:modified xsi:type="dcterms:W3CDTF">2021-04-19T04:32:57Z</dcterms:modified>
</cp:coreProperties>
</file>