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ох 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'Дох '!$A$7:$M$168</definedName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'Дох '!$8:$8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I290" i="1"/>
  <c r="K289"/>
  <c r="K285" s="1"/>
  <c r="K284" s="1"/>
  <c r="J289"/>
  <c r="I289"/>
  <c r="J285"/>
  <c r="J284" s="1"/>
  <c r="I285"/>
  <c r="I284"/>
  <c r="K281"/>
  <c r="J281"/>
  <c r="I281"/>
  <c r="K279"/>
  <c r="J279"/>
  <c r="I279"/>
  <c r="I278" s="1"/>
  <c r="I275"/>
  <c r="I274" s="1"/>
  <c r="K274"/>
  <c r="J274"/>
  <c r="I273"/>
  <c r="I271" s="1"/>
  <c r="I270" s="1"/>
  <c r="I269" s="1"/>
  <c r="K271"/>
  <c r="J271"/>
  <c r="K270"/>
  <c r="K269" s="1"/>
  <c r="J270"/>
  <c r="J269"/>
  <c r="I267"/>
  <c r="I266" s="1"/>
  <c r="I265" s="1"/>
  <c r="I264"/>
  <c r="I261" s="1"/>
  <c r="I260" s="1"/>
  <c r="I259" s="1"/>
  <c r="I263"/>
  <c r="J262"/>
  <c r="K261"/>
  <c r="K260" s="1"/>
  <c r="K259" s="1"/>
  <c r="J261"/>
  <c r="J260"/>
  <c r="J259" s="1"/>
  <c r="I252"/>
  <c r="K243"/>
  <c r="J243"/>
  <c r="I243"/>
  <c r="I242" s="1"/>
  <c r="I232" s="1"/>
  <c r="K242"/>
  <c r="K232" s="1"/>
  <c r="J242"/>
  <c r="K240"/>
  <c r="J240"/>
  <c r="I240"/>
  <c r="K238"/>
  <c r="J238"/>
  <c r="I238"/>
  <c r="K236"/>
  <c r="J236"/>
  <c r="I236"/>
  <c r="I235"/>
  <c r="I234"/>
  <c r="K233"/>
  <c r="J233"/>
  <c r="J232" s="1"/>
  <c r="I233"/>
  <c r="J231"/>
  <c r="I231"/>
  <c r="K230"/>
  <c r="J230"/>
  <c r="I230"/>
  <c r="J229"/>
  <c r="I229"/>
  <c r="K228"/>
  <c r="J228"/>
  <c r="I228"/>
  <c r="I227"/>
  <c r="K226"/>
  <c r="J226"/>
  <c r="I226"/>
  <c r="K224"/>
  <c r="J224"/>
  <c r="I224"/>
  <c r="I223"/>
  <c r="I222"/>
  <c r="I221"/>
  <c r="I219"/>
  <c r="K218"/>
  <c r="J218"/>
  <c r="I218"/>
  <c r="I217"/>
  <c r="K214"/>
  <c r="J214"/>
  <c r="I214"/>
  <c r="I212"/>
  <c r="I211"/>
  <c r="I210"/>
  <c r="I209"/>
  <c r="I208"/>
  <c r="I207"/>
  <c r="I206"/>
  <c r="I205"/>
  <c r="I204"/>
  <c r="I201" s="1"/>
  <c r="I200" s="1"/>
  <c r="I199" s="1"/>
  <c r="I203"/>
  <c r="I202"/>
  <c r="K201"/>
  <c r="K200" s="1"/>
  <c r="K199" s="1"/>
  <c r="J201"/>
  <c r="J200"/>
  <c r="J199" s="1"/>
  <c r="I194"/>
  <c r="K191"/>
  <c r="J191"/>
  <c r="I191"/>
  <c r="I179"/>
  <c r="K177"/>
  <c r="J177"/>
  <c r="I177"/>
  <c r="I176" s="1"/>
  <c r="I175" s="1"/>
  <c r="K176"/>
  <c r="J176"/>
  <c r="K175"/>
  <c r="J175"/>
  <c r="K174"/>
  <c r="J174"/>
  <c r="J173" s="1"/>
  <c r="J162" s="1"/>
  <c r="I174"/>
  <c r="K173"/>
  <c r="I173"/>
  <c r="K171"/>
  <c r="J171"/>
  <c r="I171"/>
  <c r="K169"/>
  <c r="J169"/>
  <c r="K168"/>
  <c r="J168"/>
  <c r="I168"/>
  <c r="I167" s="1"/>
  <c r="K167"/>
  <c r="J167"/>
  <c r="K165"/>
  <c r="J165"/>
  <c r="I165"/>
  <c r="J164"/>
  <c r="I164"/>
  <c r="I163" s="1"/>
  <c r="I162" s="1"/>
  <c r="K163"/>
  <c r="J163"/>
  <c r="K162"/>
  <c r="I161"/>
  <c r="K160"/>
  <c r="K159" s="1"/>
  <c r="J160"/>
  <c r="I160"/>
  <c r="J159"/>
  <c r="I159"/>
  <c r="K157"/>
  <c r="J157"/>
  <c r="I157"/>
  <c r="I153" s="1"/>
  <c r="K155"/>
  <c r="J155"/>
  <c r="I155"/>
  <c r="K154"/>
  <c r="K153" s="1"/>
  <c r="J154"/>
  <c r="I154"/>
  <c r="J153"/>
  <c r="K148"/>
  <c r="K147" s="1"/>
  <c r="J148"/>
  <c r="I148"/>
  <c r="J147"/>
  <c r="I147"/>
  <c r="K143"/>
  <c r="J143"/>
  <c r="I143"/>
  <c r="I142" s="1"/>
  <c r="I136" s="1"/>
  <c r="K142"/>
  <c r="J142"/>
  <c r="K140"/>
  <c r="K136" s="1"/>
  <c r="J140"/>
  <c r="I140"/>
  <c r="K138"/>
  <c r="J138"/>
  <c r="J137" s="1"/>
  <c r="I138"/>
  <c r="K137"/>
  <c r="I137"/>
  <c r="K133"/>
  <c r="K132" s="1"/>
  <c r="J133"/>
  <c r="I133"/>
  <c r="J132"/>
  <c r="I132"/>
  <c r="K129"/>
  <c r="J129"/>
  <c r="I129"/>
  <c r="I128" s="1"/>
  <c r="K128"/>
  <c r="J128"/>
  <c r="K126"/>
  <c r="K125" s="1"/>
  <c r="J126"/>
  <c r="I126"/>
  <c r="J125"/>
  <c r="I125"/>
  <c r="K123"/>
  <c r="J123"/>
  <c r="I123"/>
  <c r="I122" s="1"/>
  <c r="K122"/>
  <c r="J122"/>
  <c r="K120"/>
  <c r="K119" s="1"/>
  <c r="J120"/>
  <c r="I120"/>
  <c r="J119"/>
  <c r="I119"/>
  <c r="K117"/>
  <c r="J117"/>
  <c r="I117"/>
  <c r="I116" s="1"/>
  <c r="K116"/>
  <c r="J116"/>
  <c r="K114"/>
  <c r="K113" s="1"/>
  <c r="J114"/>
  <c r="I114"/>
  <c r="J113"/>
  <c r="I113"/>
  <c r="K110"/>
  <c r="J110"/>
  <c r="I110"/>
  <c r="I109" s="1"/>
  <c r="K109"/>
  <c r="J109"/>
  <c r="K106"/>
  <c r="K105" s="1"/>
  <c r="K100" s="1"/>
  <c r="K99" s="1"/>
  <c r="J106"/>
  <c r="I106"/>
  <c r="J105"/>
  <c r="J100" s="1"/>
  <c r="I105"/>
  <c r="K102"/>
  <c r="J102"/>
  <c r="I102"/>
  <c r="I101" s="1"/>
  <c r="I100" s="1"/>
  <c r="I99" s="1"/>
  <c r="K101"/>
  <c r="J101"/>
  <c r="K97"/>
  <c r="J97"/>
  <c r="I97"/>
  <c r="I96" s="1"/>
  <c r="K96"/>
  <c r="J96"/>
  <c r="I95"/>
  <c r="I94" s="1"/>
  <c r="I93" s="1"/>
  <c r="K94"/>
  <c r="J94"/>
  <c r="K93"/>
  <c r="K92" s="1"/>
  <c r="J93"/>
  <c r="J92"/>
  <c r="I90"/>
  <c r="K88"/>
  <c r="J88"/>
  <c r="J87" s="1"/>
  <c r="J86" s="1"/>
  <c r="J79" s="1"/>
  <c r="I88"/>
  <c r="K87"/>
  <c r="I87"/>
  <c r="I86" s="1"/>
  <c r="K86"/>
  <c r="I85"/>
  <c r="I82" s="1"/>
  <c r="K82"/>
  <c r="K79" s="1"/>
  <c r="J82"/>
  <c r="K81"/>
  <c r="K80" s="1"/>
  <c r="J81"/>
  <c r="J80"/>
  <c r="K76"/>
  <c r="J76"/>
  <c r="I76"/>
  <c r="K73"/>
  <c r="K72" s="1"/>
  <c r="J73"/>
  <c r="I73"/>
  <c r="J72"/>
  <c r="I72"/>
  <c r="K70"/>
  <c r="J70"/>
  <c r="I70"/>
  <c r="I67" s="1"/>
  <c r="K68"/>
  <c r="J68"/>
  <c r="I68"/>
  <c r="K67"/>
  <c r="J67"/>
  <c r="K65"/>
  <c r="J65"/>
  <c r="J64" s="1"/>
  <c r="I65"/>
  <c r="K64"/>
  <c r="I64"/>
  <c r="K62"/>
  <c r="J62"/>
  <c r="I62"/>
  <c r="K60"/>
  <c r="J60"/>
  <c r="I60"/>
  <c r="K58"/>
  <c r="J58"/>
  <c r="I58"/>
  <c r="I57"/>
  <c r="K56"/>
  <c r="K55" s="1"/>
  <c r="K54" s="1"/>
  <c r="J56"/>
  <c r="J55" s="1"/>
  <c r="J54" s="1"/>
  <c r="I56"/>
  <c r="I55"/>
  <c r="I54" s="1"/>
  <c r="K51"/>
  <c r="K50" s="1"/>
  <c r="J51"/>
  <c r="I51"/>
  <c r="J50"/>
  <c r="I50"/>
  <c r="K48"/>
  <c r="J48"/>
  <c r="I48"/>
  <c r="I47"/>
  <c r="K46"/>
  <c r="J46"/>
  <c r="I46"/>
  <c r="I45" s="1"/>
  <c r="I42" s="1"/>
  <c r="K45"/>
  <c r="K42" s="1"/>
  <c r="J45"/>
  <c r="K43"/>
  <c r="J43"/>
  <c r="I43"/>
  <c r="J42"/>
  <c r="K40"/>
  <c r="J40"/>
  <c r="I40"/>
  <c r="K38"/>
  <c r="J38"/>
  <c r="I38"/>
  <c r="K36"/>
  <c r="J36"/>
  <c r="I36"/>
  <c r="K34"/>
  <c r="J34"/>
  <c r="J31" s="1"/>
  <c r="J30" s="1"/>
  <c r="I34"/>
  <c r="K32"/>
  <c r="J32"/>
  <c r="I32"/>
  <c r="I31" s="1"/>
  <c r="K31"/>
  <c r="K30"/>
  <c r="K28"/>
  <c r="J28"/>
  <c r="I28"/>
  <c r="K26"/>
  <c r="J26"/>
  <c r="I26"/>
  <c r="I21" s="1"/>
  <c r="I20" s="1"/>
  <c r="K24"/>
  <c r="J24"/>
  <c r="I24"/>
  <c r="K22"/>
  <c r="K21" s="1"/>
  <c r="K20" s="1"/>
  <c r="J22"/>
  <c r="I22"/>
  <c r="J21"/>
  <c r="J20" s="1"/>
  <c r="K14"/>
  <c r="J14"/>
  <c r="I14"/>
  <c r="I13"/>
  <c r="I12" s="1"/>
  <c r="I11" s="1"/>
  <c r="I10" s="1"/>
  <c r="K12"/>
  <c r="J12"/>
  <c r="K11"/>
  <c r="K10" s="1"/>
  <c r="J11"/>
  <c r="J10"/>
  <c r="A3"/>
  <c r="A2"/>
  <c r="A1"/>
  <c r="I81" l="1"/>
  <c r="I80" s="1"/>
  <c r="I79"/>
  <c r="I30"/>
  <c r="I9" s="1"/>
  <c r="I293" s="1"/>
  <c r="J136"/>
  <c r="J152"/>
  <c r="J151" s="1"/>
  <c r="K152"/>
  <c r="K151" s="1"/>
  <c r="I152"/>
  <c r="I151" s="1"/>
  <c r="K9"/>
  <c r="I92"/>
  <c r="J99"/>
  <c r="J9" s="1"/>
  <c r="J293" s="1"/>
  <c r="K293" l="1"/>
</calcChain>
</file>

<file path=xl/sharedStrings.xml><?xml version="1.0" encoding="utf-8"?>
<sst xmlns="http://schemas.openxmlformats.org/spreadsheetml/2006/main" count="2259" uniqueCount="495">
  <si>
    <t>(в рублях)</t>
  </si>
  <si>
    <t>Наименование кода классификации доходов бюджета</t>
  </si>
  <si>
    <t>Код классификации доходов бюджета</t>
  </si>
  <si>
    <t>2023 год</t>
  </si>
  <si>
    <t>2024 год</t>
  </si>
  <si>
    <t>2025 год</t>
  </si>
  <si>
    <t>код главного администратора</t>
  </si>
  <si>
    <t>код группы</t>
  </si>
  <si>
    <t>код подгруппы</t>
  </si>
  <si>
    <t>код статьи и подстатьи</t>
  </si>
  <si>
    <t>код элемента</t>
  </si>
  <si>
    <t>код группы подвида</t>
  </si>
  <si>
    <t>код аналитической группы подвида</t>
  </si>
  <si>
    <t>2</t>
  </si>
  <si>
    <t>3</t>
  </si>
  <si>
    <t>4</t>
  </si>
  <si>
    <t>5</t>
  </si>
  <si>
    <t>6</t>
  </si>
  <si>
    <t>7</t>
  </si>
  <si>
    <t>8</t>
  </si>
  <si>
    <t>10</t>
  </si>
  <si>
    <t>11</t>
  </si>
  <si>
    <t>12</t>
  </si>
  <si>
    <t>НАЛОГОВЫЕ И НЕНАЛОГОВЫЕ ДОХОДЫ</t>
  </si>
  <si>
    <t>000</t>
  </si>
  <si>
    <t>1</t>
  </si>
  <si>
    <t>00</t>
  </si>
  <si>
    <t>00000</t>
  </si>
  <si>
    <t>0000</t>
  </si>
  <si>
    <t>НАЛОГИ НА ПРИБЫЛЬ, ДОХОДЫ</t>
  </si>
  <si>
    <t>182</t>
  </si>
  <si>
    <t>01</t>
  </si>
  <si>
    <t>НАЛОГ НА ПРИБЫЛЬ ОРГАНИЗАЦИЙ</t>
  </si>
  <si>
    <t>01000</t>
  </si>
  <si>
    <t>110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</si>
  <si>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</si>
  <si>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01010</t>
  </si>
  <si>
    <t xml:space="preserve">Налог на прибыль организаций (за исключением консолидированных групп налогоплательщиков), зачисляемый в бюджеты субъектов Российской Федерации </t>
  </si>
  <si>
    <t>01012</t>
  </si>
  <si>
    <t>02</t>
  </si>
  <si>
    <t>НАЛОГ НА ДОХОДЫ ФИЗИЧЕСКИХ ЛИЦ</t>
  </si>
  <si>
    <t>02000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</si>
  <si>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 228 Налогового кодекса Российской Федерации</t>
  </si>
  <si>
    <t>02010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</si>
  <si>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ст.227 НК РФ</t>
  </si>
  <si>
    <t>02020</t>
  </si>
  <si>
    <t>Налог на доходы физических лиц с доходов, полученных физическими лицами в соответствии со ст. 228 НК РФ</t>
  </si>
  <si>
    <t>02030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</si>
  <si>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гражданами,осуществляющимим трудовую деятельность по найму у физических лиц на основании патента в соответствии со статьей 227.1 Налогового кодекса РФ</t>
  </si>
  <si>
    <t>02040</t>
  </si>
  <si>
    <t>Налог на доходы физических лиц в отношении доходов физических лиц, превышающих 5,0 млн рублей, в части, установленной для уплаты в федеральный бюджет</t>
  </si>
  <si>
    <t>02080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</si>
  <si>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</si>
  <si>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</si>
  <si>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РФ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</si>
  <si>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</si>
  <si>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</si>
  <si>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</si>
  <si>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</si>
  <si>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</si>
  <si>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</si>
  <si>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</si>
  <si>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</si>
  <si>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</si>
  <si>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</si>
  <si>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</si>
  <si>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</si>
  <si>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</si>
  <si>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02260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</si>
  <si>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</si>
  <si>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02261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</si>
  <si>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</si>
  <si>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</si>
  <si>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</si>
  <si>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</si>
  <si>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</si>
  <si>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</si>
  <si>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01020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</si>
  <si>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</si>
  <si>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01021</t>
  </si>
  <si>
    <t>Единый налог на вмененный доход для отдельных видов деятельности</t>
  </si>
  <si>
    <t>Единый сельскохозяйственный налог</t>
  </si>
  <si>
    <t>03000</t>
  </si>
  <si>
    <t>03010</t>
  </si>
  <si>
    <t>Налог, взимаемый в связи с применением патентной системы налогообложения</t>
  </si>
  <si>
    <t>04000</t>
  </si>
  <si>
    <t>Налог, взимаемый в связи с применением патентной системы налогообложения, зачисляемый в бюджеты муниципальных районов</t>
  </si>
  <si>
    <t>04020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</si>
  <si>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</si>
  <si>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</si>
  <si>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</si>
  <si>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</si>
  <si>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01030</t>
  </si>
  <si>
    <t>Земельный налог</t>
  </si>
  <si>
    <t>06000</t>
  </si>
  <si>
    <t>Земельный налог с организаций</t>
  </si>
  <si>
    <t>06030</t>
  </si>
  <si>
    <t>Земельный налог с организаций, обладающих земельным участком, расположенным в границах межселенных территорий</t>
  </si>
  <si>
    <t>06033</t>
  </si>
  <si>
    <t>Земельный налог с физических лиц</t>
  </si>
  <si>
    <t>06040</t>
  </si>
  <si>
    <t xml:space="preserve">Земельный налог с физических лиц, обладающих земельным участком, расположенным в границах межселенных территорий
</t>
  </si>
  <si>
    <t>06043</t>
  </si>
  <si>
    <t>ГОСУДАРСТВЕННАЯ ПОШЛИНА</t>
  </si>
  <si>
    <t>08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</si>
  <si>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</si>
  <si>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</si>
  <si>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выдачу разрешения на установку рекламной конструкции</t>
  </si>
  <si>
    <t>806</t>
  </si>
  <si>
    <t>07150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</si>
  <si>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</si>
  <si>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</si>
  <si>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05000</t>
  </si>
  <si>
    <t>120</t>
  </si>
  <si>
    <t>Доходы, получаемые в виде арендной платы за земельные участки, государственная собственность на которые не разграничена , а также средства от продажи права на заключение договоров аренды указанных земельных участков</t>
  </si>
  <si>
    <t>05010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</si>
  <si>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</si>
  <si>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863</t>
  </si>
  <si>
    <t>05013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</si>
  <si>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</si>
  <si>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05020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</si>
  <si>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</si>
  <si>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05025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</si>
  <si>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</si>
  <si>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05030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</si>
  <si>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</si>
  <si>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05035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</si>
  <si>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</si>
  <si>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05070</t>
  </si>
  <si>
    <t>Доходы от сдачи в аренду имущества, составляющего казну муниципальных районов (за исключением земельных участков)</t>
  </si>
  <si>
    <t>05075</t>
  </si>
  <si>
    <t>Платежи от государственных и муниципальных унитарных предприятий</t>
  </si>
  <si>
    <t>07000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</si>
  <si>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</si>
  <si>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07010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</si>
  <si>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</si>
  <si>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07015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</si>
  <si>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</si>
  <si>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09000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</si>
  <si>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</si>
  <si>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</si>
  <si>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</si>
  <si>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09045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</si>
  <si>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</si>
  <si>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09080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</si>
  <si>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</si>
  <si>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ПЛАТЕЖИ ПРИ ПОЛЬЗОВАНИИ ПРИРОДНЫМИ РЕСУРСАМИ</t>
  </si>
  <si>
    <t>048</t>
  </si>
  <si>
    <t>Плата за негативное воздействие на окружающую среду</t>
  </si>
  <si>
    <t>Плата за выбросы загрязняющих веществ в атмосферный воздух стацианарными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</si>
  <si>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</si>
  <si>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</si>
  <si>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01040</t>
  </si>
  <si>
    <t>Плата за размещение отходов производства</t>
  </si>
  <si>
    <t>01041</t>
  </si>
  <si>
    <t>Плата за размещение твердых коммунальных отходов</t>
  </si>
  <si>
    <t>01042</t>
  </si>
  <si>
    <t>ДОХОДЫ ОТ ОКАЗАНИЯ ПЛАТНЫХ УСЛУГ И КОМПЕНСАЦИИ ЗАТРАТ ГОСУДАРСТВА</t>
  </si>
  <si>
    <t>13</t>
  </si>
  <si>
    <t>Доходы от оказаниы платных услуг (работ)</t>
  </si>
  <si>
    <t>130</t>
  </si>
  <si>
    <t>Прочие доходы от оказания платных услуг (работ)</t>
  </si>
  <si>
    <t>01990</t>
  </si>
  <si>
    <t>Прочие доходы от оказания платных услуг (работ) получателями средств бюджетов муниципальных районов</t>
  </si>
  <si>
    <t>01995</t>
  </si>
  <si>
    <t>Прочие доходы от оказания платных услуг (работ) получателями средств  бюджетов муниципальных районов</t>
  </si>
  <si>
    <t>875</t>
  </si>
  <si>
    <t>9902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</si>
  <si>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</si>
  <si>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9992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</si>
  <si>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</si>
  <si>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</si>
  <si>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02060</t>
  </si>
  <si>
    <t>Доходы, поступающие в порядке возмещения расходов, понесенных в связи с эксплуатацией имущества муниципальных районов</t>
  </si>
  <si>
    <t>02065</t>
  </si>
  <si>
    <t>Прочие доходы от компенсации затрат государства</t>
  </si>
  <si>
    <t>02990</t>
  </si>
  <si>
    <t>Прочие доходы от компенсации затрат бюджетов муниципальных районов</t>
  </si>
  <si>
    <t>02995</t>
  </si>
  <si>
    <t>ДОХОДЫ ОТ ПРОДАЖИ МАТЕРИАЛЬНЫХ И НЕМАТЕРИАЛЬНЫХ АКТИВОВ</t>
  </si>
  <si>
    <t>14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</si>
  <si>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</si>
  <si>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</si>
  <si>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02050</t>
  </si>
  <si>
    <t>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</si>
  <si>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</si>
  <si>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02053</t>
  </si>
  <si>
    <t>Доходы от продажи земельных участков, находящихся в государственной и муниципальной собственности</t>
  </si>
  <si>
    <t>430</t>
  </si>
  <si>
    <t>Доходы от продажи земельных участков, государственная  собственность на которые не разграничена</t>
  </si>
  <si>
    <t>06010</t>
  </si>
  <si>
    <t>Доходы    от    продажи    земельных    участков,  государственная  собственность  на которые не разграничена и  которые  расположены  в  границах сельских поселений и межселенных территорий муниципальных районов</t>
  </si>
  <si>
    <t>06013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</si>
  <si>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</si>
  <si>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</si>
  <si>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</si>
  <si>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</si>
  <si>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</si>
  <si>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01050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</si>
  <si>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</si>
  <si>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01053</t>
  </si>
  <si>
    <t>006</t>
  </si>
  <si>
    <t>439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</si>
  <si>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</si>
  <si>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01060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</si>
  <si>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</si>
  <si>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01063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</si>
  <si>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</si>
  <si>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01070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</si>
  <si>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</si>
  <si>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01073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</si>
  <si>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</si>
  <si>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01080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</si>
  <si>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</si>
  <si>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01083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</si>
  <si>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</si>
  <si>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01130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</si>
  <si>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</si>
  <si>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01133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</si>
  <si>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</si>
  <si>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01140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</si>
  <si>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</si>
  <si>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01143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</si>
  <si>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</t>
  </si>
  <si>
    <t>01150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</si>
  <si>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</si>
  <si>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01153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</si>
  <si>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</si>
  <si>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01170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</si>
  <si>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</si>
  <si>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01173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</si>
  <si>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</si>
  <si>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01190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</si>
  <si>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</si>
  <si>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01193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</si>
  <si>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</si>
  <si>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01200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</si>
  <si>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</si>
  <si>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01203</t>
  </si>
  <si>
    <t>Платежи в целях возмещения причиненного ущерба (убытков)</t>
  </si>
  <si>
    <t>10000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</si>
  <si>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</si>
  <si>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</si>
  <si>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</si>
  <si>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10032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</si>
  <si>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</si>
  <si>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10100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</si>
  <si>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</si>
  <si>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802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</si>
  <si>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</si>
  <si>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10120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</si>
  <si>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</si>
  <si>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10123</t>
  </si>
  <si>
    <t>188</t>
  </si>
  <si>
    <t>032</t>
  </si>
  <si>
    <t>Платежи, уплачиваемые в целях возмещения вреда</t>
  </si>
  <si>
    <t>11000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</si>
  <si>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</si>
  <si>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11050</t>
  </si>
  <si>
    <t>031</t>
  </si>
  <si>
    <t>БЕЗВОЗМЕЗДНЫЕ ПОСТУПЛЕНИЯ</t>
  </si>
  <si>
    <t>890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</si>
  <si>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</si>
  <si>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</si>
  <si>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150</t>
  </si>
  <si>
    <t>Дотации на выравнивание бюджетной обеспеченности</t>
  </si>
  <si>
    <t>15001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</si>
  <si>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</si>
  <si>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Дотации бюджетам на поддержку мер по обеспечению сбалансированности бюджетов</t>
  </si>
  <si>
    <t>15002</t>
  </si>
  <si>
    <t>Дотации бюджетам муниципальных районов на поддержку мер по обеспечению сбалансированности бюджетов</t>
  </si>
  <si>
    <t>Прочие дотации</t>
  </si>
  <si>
    <t>19999</t>
  </si>
  <si>
    <t>Прочие дотации бюджетам муниципальных районов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</si>
  <si>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сферы)</t>
  </si>
  <si>
    <t>2724</t>
  </si>
  <si>
    <t>Субсидии бюджетам бюджетной системы Российской Федерации (межбюджетные субсидии)</t>
  </si>
  <si>
    <t>20000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</si>
  <si>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</si>
  <si>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25169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</si>
  <si>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</si>
  <si>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</si>
  <si>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25172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</si>
  <si>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</si>
  <si>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</si>
  <si>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25304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</si>
  <si>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</si>
  <si>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</si>
  <si>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25467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</si>
  <si>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</si>
  <si>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по обеспечению жильем молодых семей</t>
  </si>
  <si>
    <t>25497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</si>
  <si>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</si>
  <si>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поддержку отрасли культуры</t>
  </si>
  <si>
    <t>25519</t>
  </si>
  <si>
    <t>Субсидии бюджетам муниципальных районов на поддержку отрасли культуры</t>
  </si>
  <si>
    <t>Прочие субсидии</t>
  </si>
  <si>
    <t>29999</t>
  </si>
  <si>
    <t>Прочие субсидии бюджетам муниципальных районов</t>
  </si>
  <si>
    <t xml:space="preserve"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 </t>
  </si>
  <si>
    <t>1060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</si>
  <si>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</si>
  <si>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1521</t>
  </si>
  <si>
    <t>Прочие субсидии бюджетам муниципальных районов (на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</si>
  <si>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1598</t>
  </si>
  <si>
    <t>Прочие субсидии бюджетам муниципальных районов (на выполнение требований федеральных стандартов спортивной подготовки)</t>
  </si>
  <si>
    <t>2650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</si>
  <si>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</si>
  <si>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7397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</si>
  <si>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</si>
  <si>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7398</t>
  </si>
  <si>
    <t>Прочие субсидии бюджетам муниципальных районам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</si>
  <si>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7413</t>
  </si>
  <si>
    <t>Прочие субсидии бюджетам муниципальных районов (на 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</si>
  <si>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7437</t>
  </si>
  <si>
    <t>Прочие субсидии бюджетам муниципальных районов  (на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веке»)</t>
  </si>
  <si>
    <t>7456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</si>
  <si>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</si>
  <si>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7470</t>
  </si>
  <si>
    <t>Прочие субсидии бюджетам муниципальных районов (на обеспечение деятельности муниципальных архивов)</t>
  </si>
  <si>
    <t>7475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</si>
  <si>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</si>
  <si>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7476</t>
  </si>
  <si>
    <t>Прочие субсидии бюджетам муниципальных районов  (на оснащение музыкальными инструментами детских школ искусств)</t>
  </si>
  <si>
    <t>7486</t>
  </si>
  <si>
    <t>Прочие субсидии бюджетам муниципальных районов  (на комплектование книжных фондов библиотек муниципальных образований Красноярского края)</t>
  </si>
  <si>
    <t>7488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</si>
  <si>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</si>
  <si>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7509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</si>
  <si>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</si>
  <si>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7553</t>
  </si>
  <si>
    <t>Прочие субсидии бюджетам муниципальных районов (на проведение мероприятий по обеспечению антитеррористической защищенности объектов образования)</t>
  </si>
  <si>
    <t>7559</t>
  </si>
  <si>
    <t>Прочие субсидии бюджетам муниципальных районов (на проведение работ в общеобразовательных организациях с целью приведения зданий и сооружений в соответствие требованиям надзорных органов)</t>
  </si>
  <si>
    <t>7563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</si>
  <si>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</si>
  <si>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7607</t>
  </si>
  <si>
    <t>Прочие субсидии бюджетам муниципальных районов (на реализацию инвестиционных проектов субъектами малого и среднего предпринимательства в приоритетных отраслях)</t>
  </si>
  <si>
    <t>7661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</si>
  <si>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</si>
  <si>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>7668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</si>
  <si>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</si>
  <si>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7840</t>
  </si>
  <si>
    <t>Субвенции бюджетам бюджетной системы Российской Федерации</t>
  </si>
  <si>
    <t>30000</t>
  </si>
  <si>
    <t xml:space="preserve">Субвенции местным бюджетам на выполнение передаваемых полномочий субъектов Российской Федерации </t>
  </si>
  <si>
    <t>30024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</si>
  <si>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</si>
  <si>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</si>
  <si>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0289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</si>
  <si>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</si>
  <si>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7408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</si>
  <si>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</si>
  <si>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7409</t>
  </si>
  <si>
    <t xml:space="preserve">Субвенции бюджетам муниципальных районов на выполнение передаваемых полномочий субъектов Российской Федерации (осуществление уведомительной регистрации коллективных договоров и территориальных соглашений и контроля за их выполнением) </t>
  </si>
  <si>
    <t>7429</t>
  </si>
  <si>
    <t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)</t>
  </si>
  <si>
    <t>7446</t>
  </si>
  <si>
    <t>Субвенции бюджетам муниципальных районов на выполнение передаваемых полномочий субъектов Российской Федерации (на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местностей)</t>
  </si>
  <si>
    <t>7467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</si>
  <si>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административных комиссий в соответствии с Законом края от 23 апреля 2009 года № 8-3170)</t>
  </si>
  <si>
    <t>7514</t>
  </si>
  <si>
    <t xml:space="preserve">Субвенции бюджетам муниципальных районов на выполнение передаваемых полномочий субъектов Российской Федерации (решение вопросов поддержки сельскохозяйственного производства) </t>
  </si>
  <si>
    <t>7517</t>
  </si>
  <si>
    <t>Субвенции бюджетам муниципальных районов на выполнение передаваемых полномочий субъектов Российской Федерации ( по организации мероприятий при осуществлении деятельности по обращению с животными без владельцев)</t>
  </si>
  <si>
    <t>7518</t>
  </si>
  <si>
    <t>Субвенции бюджетам муниципальных районов на выполнение передаваемых полномочий субъектов Российской Федерации (в области архивного дела, переданных органам местного самоуправления Красноярского края)</t>
  </si>
  <si>
    <t>7519</t>
  </si>
  <si>
    <t>Субвенции бюджетам муниципальных районов на выполнение передаваемых полномочий субъектов Российской Федерации (по организации и осуществлению деятельности по опеке и попечительству в отношении несовершеннолетних)</t>
  </si>
  <si>
    <t>7552</t>
  </si>
  <si>
    <t>Субвенции бюджетам муниципальных районов на выполнение передаваемых полномочий субъектов Российской Федерации (по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платы)</t>
  </si>
  <si>
    <t>7554</t>
  </si>
  <si>
    <t>Субвенции бюджетам муниципальных районов на выполнение передаваемых полномочий субъектов Российской Федерации (на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административного и учебно-вспомогательного персонала муниципальных общеобразовательных организаций)</t>
  </si>
  <si>
    <t>7564</t>
  </si>
  <si>
    <t>Субвенции бюджетам муниципальных районов на выполнение передаваемых полномочий субъектов Российской Федерации (на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платы)</t>
  </si>
  <si>
    <t>7566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</si>
  <si>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услуги)</t>
  </si>
  <si>
    <t>7570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</si>
  <si>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населения)</t>
  </si>
  <si>
    <t>7577</t>
  </si>
  <si>
    <t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родителей)</t>
  </si>
  <si>
    <t>7587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</si>
  <si>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</si>
  <si>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7588</t>
  </si>
  <si>
    <t>Субвенции бюджетам муниципальных районов на выполнение передаваемых полномочий субъектов Российской Федерации (по расчету и предоставлению дотаций поселениям, входящим в состав муниципального района края)</t>
  </si>
  <si>
    <t>7601</t>
  </si>
  <si>
    <t>Субвенции бюджетам муниципальных районов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прав)</t>
  </si>
  <si>
    <t>7604</t>
  </si>
  <si>
    <t>Субвенции бюджетам муниципальных районов на выполнение передаваемых полномочий субъектов Российской Федерации (по обеспечению отдыха и оздоровления детей)</t>
  </si>
  <si>
    <t>7649</t>
  </si>
  <si>
    <t>Субвенции бюджетам муниципальных районов на выполнение передаваемых полномочий субъектов Российской Федерации (по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родителей)</t>
  </si>
  <si>
    <t>7846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</si>
  <si>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</si>
  <si>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30029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</si>
  <si>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</si>
  <si>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</si>
  <si>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35082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</si>
  <si>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</si>
  <si>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</si>
  <si>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35118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</si>
  <si>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</si>
  <si>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</si>
  <si>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35120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</si>
  <si>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</si>
  <si>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</t>
  </si>
  <si>
    <t>40000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</si>
  <si>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</si>
  <si>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40014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</si>
  <si>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</si>
  <si>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9009</t>
  </si>
  <si>
    <t>9012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</si>
  <si>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</si>
  <si>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45179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</si>
  <si>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</si>
  <si>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</si>
  <si>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45303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</si>
  <si>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</si>
  <si>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поддержку отрасли культуры</t>
  </si>
  <si>
    <t>45519</t>
  </si>
  <si>
    <t>Межбюджетные трансферты, передаваемые бюджетам муниципальных районов на поддержку отрасли культуры (поддержка лучших сельских учреждений культуры)</t>
  </si>
  <si>
    <t>Прочие межбюджетные трансферты, передаваемые бюджетам</t>
  </si>
  <si>
    <t>49999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</si>
  <si>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</si>
  <si>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</si>
  <si>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0853</t>
  </si>
  <si>
    <t xml:space="preserve">Прочие межбюджетные трансферты, передаваемые бюджетам муниципальных районов (Резервный фонд Правительства Красноярского края  в рамках непрограммных расходов отдельных органов исполнительной власти) </t>
  </si>
  <si>
    <t>1011</t>
  </si>
  <si>
    <t xml:space="preserve">Прочие межбюджетные трансферты, передаваемые бюджетам муниципальных районов ( на обустройство и восстановление воинских захоронений)  </t>
  </si>
  <si>
    <t>5299</t>
  </si>
  <si>
    <t xml:space="preserve">Прочие межбюджетные трансферты, передаваемые бюджетам муниципальных районов (на обеспечение первичных мер пожарной безопасности)  </t>
  </si>
  <si>
    <t>7412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</si>
  <si>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</si>
  <si>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7418</t>
  </si>
  <si>
    <t xml:space="preserve">Прочие межбюджетные трансферты, передаваемые бюджетам муниципальных районов (на организацию (строительство) мест (площадок) накопления отходов потребления и приобретение контейнерного оборудования) </t>
  </si>
  <si>
    <t>7463</t>
  </si>
  <si>
    <t xml:space="preserve">Прочие межбюджетные трансферты, передаваемые бюджетам муниципальных районов  (на создание (реконструкцию) и капитальный ремонт культурно-досуговых учреждений в сельской местности) </t>
  </si>
  <si>
    <t>7484</t>
  </si>
  <si>
    <t>Прочие межбюджетные трансферты, передаваемые бюджетам муниципальных районов (на содержание автомобильных дорог общего пользования местного значения)</t>
  </si>
  <si>
    <t>7508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</si>
  <si>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</si>
  <si>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</si>
  <si>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муниципальных районов (на благоустройство кладбищ в рамках подпрограммы «Поддержка муниципальных проектов по благоустройству территорий и повышению активности населения в решении вопросов местного значения»)</t>
  </si>
  <si>
    <t>7666</t>
  </si>
  <si>
    <t>Прочие межбюджетные трансферты, передаваемые бюджетам муниципальных районов (за содействие развитию налогового потенциала)</t>
  </si>
  <si>
    <t>7745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</si>
  <si>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</si>
  <si>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</si>
  <si>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 xml:space="preserve">Прочие межбюджетные трансферты, передаваемые бюджетам муниципальных районов (на организацию и проведение акарицидных обработок мест массового отдыха населения)  </t>
  </si>
  <si>
    <t>7555</t>
  </si>
  <si>
    <t>Прочие межбюджетные трансферты, передаваемые бюджетам муниципальных районов (на финансовое обеспечение (возмещение) затрат теплоснабжающих и энергосбытовых организаций, осуществляющих производство и (или) реализацию тепловой и электрической энергии, возникших вследствие разницы между фактической стоимостью топлива и стоимостью топлива, учтенной в тарифах на тепловую и электрическую энергию на 2022 год)</t>
  </si>
  <si>
    <t>7596</t>
  </si>
  <si>
    <t>Безвозмездные поступления от негосударственных организаций</t>
  </si>
  <si>
    <t>04</t>
  </si>
  <si>
    <t>Безвозмездные поступления от негосударственных организаций в бюджеты муниципальных районов</t>
  </si>
  <si>
    <t>Прочие безвозмездные поступления от негосударственных организаций в бюджеты муниципальных районов</t>
  </si>
  <si>
    <t>05099</t>
  </si>
  <si>
    <t>9904</t>
  </si>
  <si>
    <t>ПРОЧИЕ БЕЗВОЗМЕЗДНЫЕ ПОСТУПЛЕНИЯ</t>
  </si>
  <si>
    <t>07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</si>
  <si>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</si>
  <si>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</si>
  <si>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 (добровольные пожертвования муниципальным учреждениям, находящимся в ведении органов местного самоуправления муниципальных районов)</t>
  </si>
  <si>
    <t>Доходы бюджетов бюджетной системы Российской Федерации от возврата организациями остатков субсидий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</si>
  <si>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</si>
  <si>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бюджетными учреждениями остатков субсидий прошлых лет</t>
  </si>
  <si>
    <t>856</t>
  </si>
  <si>
    <t>Доходы бюджетов муниципальных районов от возврата иными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</si>
  <si>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реализацию отдельных мер по обеспечению ограничения платы граждан за коммунальные услуги)</t>
  </si>
  <si>
    <t>9964</t>
  </si>
  <si>
    <t>Доходы бюджетов муниципальных районов от возврата иными организациями остатков субсидий прошлых лет (за счет средств местного бюджета)</t>
  </si>
  <si>
    <t>Доходы бюджетов муниципальных районов от возврата иными организациями остатков субсидий прошлых лет (по целевым средствам прошлых лет на компенсацию выпадающих доходов энергоснабжающих организаций)</t>
  </si>
  <si>
    <t>9972</t>
  </si>
  <si>
    <t>Доходы бюджетов муниципальных районов от возврата остатков субсидий, субвенций и иных межбюджетных трансфертов, имеющих целевое назначение, прошлых лет из бюджетов поселений</t>
  </si>
  <si>
    <t>18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</si>
  <si>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</si>
  <si>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остатков субвенций на осуществление первичного воинского учета на территориях, где отсутствуют военные комиссариаты из бюджетов поселений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</si>
  <si>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обеспечение первичных мер пожарной безопасности)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</si>
  <si>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 (на софинансирование муниципальных программ формирования современной городской (сельской) среды в поселениях)</t>
  </si>
  <si>
    <t>7459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</si>
  <si>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</si>
  <si>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</si>
  <si>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</si>
  <si>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Возврат остатков субсидий на строительство и реконструкцию (модернизацию) объектов питьевого водоснабжения из бюджетов муниципальных районов</t>
  </si>
  <si>
    <t>25243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</si>
  <si>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</si>
  <si>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</si>
  <si>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</si>
  <si>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60010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</si>
  <si>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(за счет средств регионального бюджета)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</si>
  <si>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соглашениями)</t>
  </si>
  <si>
    <t>9911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</si>
  <si>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 (на осуществление части полномочий по решению вопросов местного значения в соответствии с заключенными соглашениями за счет краевого бюджета)</t>
  </si>
  <si>
    <t>9912</t>
  </si>
  <si>
    <t>ВСЕГО  ДОХОДОВ</t>
  </si>
  <si>
    <t>50</t>
  </si>
</sst>
</file>

<file path=xl/styles.xml><?xml version="1.0" encoding="utf-8"?>
<styleSheet xmlns="http://schemas.openxmlformats.org/spreadsheetml/2006/main">
  <numFmts count="4">
    <numFmt numFmtId="164" formatCode="#,##0.00;[Red]\-#,##0.00;&quot;-&quot;"/>
    <numFmt numFmtId="165" formatCode="?"/>
    <numFmt numFmtId="166" formatCode="_-* #,##0_р_._-;\-* #,##0_р_._-;_-* &quot;-&quot;_р_._-;_-@_-"/>
    <numFmt numFmtId="167" formatCode="_-* #,##0.00_р_._-;\-* #,##0.00_р_._-;_-* &quot;-&quot;??_р_._-;_-@_-"/>
  </numFmts>
  <fonts count="3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9.5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9"/>
      <name val="Arial"/>
      <family val="2"/>
      <charset val="204"/>
    </font>
    <font>
      <sz val="10"/>
      <color indexed="10"/>
      <name val="Arial"/>
      <family val="2"/>
      <charset val="204"/>
    </font>
    <font>
      <sz val="9"/>
      <color indexed="8"/>
      <name val="Arial"/>
      <family val="2"/>
      <charset val="204"/>
    </font>
    <font>
      <sz val="10"/>
      <name val="Helv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4">
    <xf numFmtId="0" fontId="0" fillId="0" borderId="0"/>
    <xf numFmtId="0" fontId="1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3" applyNumberFormat="0" applyAlignment="0" applyProtection="0"/>
    <xf numFmtId="0" fontId="16" fillId="27" borderId="4" applyNumberFormat="0" applyAlignment="0" applyProtection="0"/>
    <xf numFmtId="0" fontId="17" fillId="27" borderId="3" applyNumberFormat="0" applyAlignment="0" applyProtection="0"/>
    <xf numFmtId="0" fontId="18" fillId="0" borderId="1" applyNumberFormat="0" applyFill="0" applyAlignment="0" applyProtection="0"/>
    <xf numFmtId="0" fontId="19" fillId="0" borderId="11" applyNumberFormat="0" applyFill="0" applyAlignment="0" applyProtection="0"/>
    <xf numFmtId="0" fontId="20" fillId="0" borderId="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8" borderId="6" applyNumberFormat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>
      <alignment vertical="center"/>
    </xf>
    <xf numFmtId="0" fontId="25" fillId="0" borderId="0"/>
    <xf numFmtId="0" fontId="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30" borderId="0" applyNumberFormat="0" applyBorder="0" applyAlignment="0" applyProtection="0"/>
    <xf numFmtId="0" fontId="29" fillId="0" borderId="0" applyNumberFormat="0" applyFill="0" applyBorder="0" applyAlignment="0" applyProtection="0"/>
    <xf numFmtId="0" fontId="26" fillId="31" borderId="7" applyNumberFormat="0" applyFont="0" applyAlignment="0" applyProtection="0"/>
    <xf numFmtId="0" fontId="30" fillId="0" borderId="5" applyNumberFormat="0" applyFill="0" applyAlignment="0" applyProtection="0"/>
    <xf numFmtId="0" fontId="31" fillId="0" borderId="0" applyNumberFormat="0" applyFill="0" applyBorder="0" applyAlignment="0" applyProtection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2" fillId="32" borderId="0" applyNumberFormat="0" applyBorder="0" applyAlignment="0" applyProtection="0"/>
  </cellStyleXfs>
  <cellXfs count="55">
    <xf numFmtId="0" fontId="0" fillId="0" borderId="0" xfId="0"/>
    <xf numFmtId="0" fontId="2" fillId="0" borderId="0" xfId="0" applyFont="1" applyFill="1" applyAlignment="1">
      <alignment horizontal="right" wrapText="1"/>
    </xf>
    <xf numFmtId="0" fontId="2" fillId="0" borderId="0" xfId="0" applyFont="1" applyFill="1"/>
    <xf numFmtId="0" fontId="3" fillId="0" borderId="0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right" vertical="center"/>
    </xf>
    <xf numFmtId="0" fontId="4" fillId="0" borderId="9" xfId="0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/>
    </xf>
    <xf numFmtId="4" fontId="2" fillId="0" borderId="9" xfId="0" applyNumberFormat="1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textRotation="90" wrapText="1"/>
    </xf>
    <xf numFmtId="164" fontId="8" fillId="0" borderId="0" xfId="0" applyNumberFormat="1" applyFont="1" applyFill="1" applyBorder="1" applyAlignment="1">
      <alignment horizontal="left" wrapText="1"/>
    </xf>
    <xf numFmtId="4" fontId="9" fillId="0" borderId="0" xfId="0" applyNumberFormat="1" applyFont="1" applyFill="1" applyAlignment="1">
      <alignment horizontal="left"/>
    </xf>
    <xf numFmtId="0" fontId="10" fillId="0" borderId="9" xfId="0" applyFont="1" applyFill="1" applyBorder="1" applyAlignment="1">
      <alignment horizontal="center" vertical="center" wrapText="1"/>
    </xf>
    <xf numFmtId="49" fontId="8" fillId="0" borderId="9" xfId="0" applyNumberFormat="1" applyFont="1" applyFill="1" applyBorder="1" applyAlignment="1">
      <alignment horizontal="center" vertical="center"/>
    </xf>
    <xf numFmtId="49" fontId="8" fillId="0" borderId="9" xfId="0" applyNumberFormat="1" applyFont="1" applyFill="1" applyBorder="1" applyAlignment="1">
      <alignment horizontal="center" vertical="center" wrapText="1"/>
    </xf>
    <xf numFmtId="4" fontId="8" fillId="0" borderId="9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/>
    <xf numFmtId="0" fontId="2" fillId="0" borderId="9" xfId="0" applyFont="1" applyFill="1" applyBorder="1" applyAlignment="1">
      <alignment wrapText="1"/>
    </xf>
    <xf numFmtId="49" fontId="2" fillId="0" borderId="10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4" fontId="2" fillId="0" borderId="9" xfId="0" applyNumberFormat="1" applyFont="1" applyBorder="1" applyAlignment="1">
      <alignment horizontal="right"/>
    </xf>
    <xf numFmtId="4" fontId="2" fillId="0" borderId="9" xfId="0" applyNumberFormat="1" applyFont="1" applyFill="1" applyBorder="1" applyAlignment="1">
      <alignment horizontal="right"/>
    </xf>
    <xf numFmtId="11" fontId="2" fillId="0" borderId="9" xfId="0" applyNumberFormat="1" applyFont="1" applyFill="1" applyBorder="1" applyAlignment="1">
      <alignment horizontal="left" vertical="center" wrapText="1"/>
    </xf>
    <xf numFmtId="165" fontId="2" fillId="0" borderId="9" xfId="0" applyNumberFormat="1" applyFont="1" applyFill="1" applyBorder="1" applyAlignment="1">
      <alignment horizontal="left" vertical="center" wrapText="1"/>
    </xf>
    <xf numFmtId="0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>
      <alignment horizontal="justify" vertical="top" wrapText="1"/>
    </xf>
    <xf numFmtId="49" fontId="2" fillId="0" borderId="9" xfId="0" applyNumberFormat="1" applyFont="1" applyBorder="1" applyAlignment="1">
      <alignment wrapText="1"/>
    </xf>
    <xf numFmtId="0" fontId="2" fillId="0" borderId="9" xfId="0" applyFont="1" applyFill="1" applyBorder="1" applyAlignment="1">
      <alignment horizontal="left" wrapText="1"/>
    </xf>
    <xf numFmtId="49" fontId="2" fillId="0" borderId="10" xfId="0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49" fontId="2" fillId="0" borderId="9" xfId="0" applyNumberFormat="1" applyFont="1" applyBorder="1"/>
    <xf numFmtId="0" fontId="2" fillId="0" borderId="9" xfId="0" applyNumberFormat="1" applyFont="1" applyBorder="1" applyAlignment="1">
      <alignment wrapText="1"/>
    </xf>
    <xf numFmtId="0" fontId="0" fillId="0" borderId="9" xfId="0" applyFont="1" applyBorder="1" applyAlignment="1">
      <alignment wrapText="1"/>
    </xf>
    <xf numFmtId="0" fontId="2" fillId="0" borderId="9" xfId="0" applyFont="1" applyBorder="1" applyAlignment="1">
      <alignment wrapText="1"/>
    </xf>
    <xf numFmtId="49" fontId="2" fillId="0" borderId="10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>
      <alignment horizontal="center"/>
    </xf>
    <xf numFmtId="49" fontId="2" fillId="0" borderId="9" xfId="0" applyNumberFormat="1" applyFont="1" applyFill="1" applyBorder="1" applyAlignment="1"/>
    <xf numFmtId="0" fontId="2" fillId="0" borderId="9" xfId="0" applyNumberFormat="1" applyFont="1" applyFill="1" applyBorder="1" applyAlignment="1">
      <alignment horizontal="left" wrapText="1"/>
    </xf>
    <xf numFmtId="0" fontId="2" fillId="0" borderId="9" xfId="0" applyNumberFormat="1" applyFont="1" applyFill="1" applyBorder="1" applyAlignment="1">
      <alignment vertical="top" wrapText="1"/>
    </xf>
    <xf numFmtId="0" fontId="2" fillId="0" borderId="9" xfId="1" applyNumberFormat="1" applyFont="1" applyFill="1" applyBorder="1" applyAlignment="1">
      <alignment horizontal="left" vertical="top" wrapText="1"/>
    </xf>
    <xf numFmtId="165" fontId="2" fillId="0" borderId="9" xfId="0" applyNumberFormat="1" applyFont="1" applyFill="1" applyBorder="1" applyAlignment="1" applyProtection="1">
      <alignment horizontal="left" vertical="center" wrapText="1"/>
    </xf>
    <xf numFmtId="0" fontId="2" fillId="0" borderId="9" xfId="0" applyNumberFormat="1" applyFont="1" applyFill="1" applyBorder="1" applyAlignment="1">
      <alignment horizontal="left" vertical="top" wrapText="1"/>
    </xf>
    <xf numFmtId="49" fontId="4" fillId="0" borderId="9" xfId="0" applyNumberFormat="1" applyFont="1" applyFill="1" applyBorder="1" applyAlignment="1"/>
    <xf numFmtId="4" fontId="2" fillId="0" borderId="9" xfId="0" applyNumberFormat="1" applyFont="1" applyFill="1" applyBorder="1"/>
    <xf numFmtId="49" fontId="2" fillId="0" borderId="10" xfId="0" applyNumberFormat="1" applyFont="1" applyFill="1" applyBorder="1" applyAlignment="1"/>
    <xf numFmtId="0" fontId="2" fillId="0" borderId="0" xfId="0" applyFont="1" applyAlignment="1">
      <alignment wrapText="1"/>
    </xf>
    <xf numFmtId="49" fontId="2" fillId="0" borderId="9" xfId="0" applyNumberFormat="1" applyFont="1" applyFill="1" applyBorder="1"/>
    <xf numFmtId="49" fontId="2" fillId="0" borderId="9" xfId="0" applyNumberFormat="1" applyFont="1" applyFill="1" applyBorder="1" applyAlignment="1">
      <alignment wrapText="1"/>
    </xf>
    <xf numFmtId="49" fontId="2" fillId="0" borderId="9" xfId="0" applyNumberFormat="1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11" fontId="2" fillId="0" borderId="9" xfId="0" applyNumberFormat="1" applyFont="1" applyFill="1" applyBorder="1" applyAlignment="1">
      <alignment wrapText="1"/>
    </xf>
    <xf numFmtId="0" fontId="2" fillId="0" borderId="9" xfId="0" applyFont="1" applyFill="1" applyBorder="1" applyAlignment="1"/>
    <xf numFmtId="0" fontId="2" fillId="0" borderId="9" xfId="0" applyFont="1" applyFill="1" applyBorder="1" applyAlignment="1">
      <alignment horizontal="center"/>
    </xf>
    <xf numFmtId="0" fontId="2" fillId="0" borderId="0" xfId="0" applyFont="1" applyAlignment="1">
      <alignment horizontal="justify" vertical="top" wrapText="1"/>
    </xf>
  </cellXfs>
  <cellStyles count="64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Обычный_Лист1" xfId="1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61"/>
    <cellStyle name="Финансовый 3 2" xfId="62"/>
    <cellStyle name="Хороший 2" xfId="6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3\&#1088;&#1077;&#1096;&#1077;&#1085;&#1080;&#1103;\08%20&#1072;&#1074;&#1075;&#1091;&#1089;&#1090;\&#1055;&#1088;&#1080;&#1083;&#1086;&#1078;&#1077;&#1085;&#1080;&#1103;%20&#1091;&#1090;&#1086;&#1095;&#1085;&#1077;&#1085;&#1085;&#1099;&#107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326062447.97000003</v>
          </cell>
          <cell r="G1659" t="str">
            <v/>
          </cell>
        </row>
        <row r="1660">
          <cell r="E1660" t="str">
            <v/>
          </cell>
          <cell r="F1660">
            <v>117335664.63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93729087.670000002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93398787.670000002</v>
          </cell>
          <cell r="G1738" t="str">
            <v>01139000000000</v>
          </cell>
        </row>
        <row r="1739">
          <cell r="E1739" t="str">
            <v/>
          </cell>
          <cell r="F1739">
            <v>93398787.670000002</v>
          </cell>
          <cell r="G1739" t="str">
            <v>01139090000000</v>
          </cell>
        </row>
        <row r="1740">
          <cell r="E1740" t="str">
            <v/>
          </cell>
          <cell r="F1740">
            <v>93398787.670000002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93398787.670000002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93298787.670000002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5470910</v>
          </cell>
          <cell r="G1766" t="str">
            <v>0500</v>
          </cell>
        </row>
        <row r="1767">
          <cell r="E1767" t="str">
            <v/>
          </cell>
          <cell r="F1767">
            <v>5470910</v>
          </cell>
          <cell r="G1767" t="str">
            <v>0503</v>
          </cell>
        </row>
        <row r="1768">
          <cell r="E1768" t="str">
            <v/>
          </cell>
          <cell r="F1768">
            <v>5470910</v>
          </cell>
          <cell r="G1768" t="str">
            <v>05031100000000</v>
          </cell>
        </row>
        <row r="1769">
          <cell r="E1769" t="str">
            <v/>
          </cell>
          <cell r="F1769">
            <v>5470910</v>
          </cell>
          <cell r="G1769" t="str">
            <v>05031110000000</v>
          </cell>
        </row>
        <row r="1770">
          <cell r="E1770" t="str">
            <v/>
          </cell>
          <cell r="F1770">
            <v>485600</v>
          </cell>
          <cell r="G1770" t="str">
            <v>050311100L2990</v>
          </cell>
        </row>
        <row r="1771">
          <cell r="E1771" t="str">
            <v>500</v>
          </cell>
          <cell r="F1771">
            <v>485600</v>
          </cell>
          <cell r="G1771" t="str">
            <v>050311100L2990500</v>
          </cell>
        </row>
        <row r="1772">
          <cell r="E1772" t="str">
            <v>540</v>
          </cell>
          <cell r="F1772">
            <v>485600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169201813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61781613</v>
          </cell>
        </row>
        <row r="1820">
          <cell r="E1820" t="str">
            <v/>
          </cell>
          <cell r="F1820">
            <v>61781613</v>
          </cell>
        </row>
        <row r="1821">
          <cell r="E1821" t="str">
            <v/>
          </cell>
          <cell r="F1821">
            <v>61781613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44336350</v>
          </cell>
        </row>
        <row r="1829">
          <cell r="E1829" t="str">
            <v>500</v>
          </cell>
          <cell r="F1829">
            <v>44336350</v>
          </cell>
        </row>
        <row r="1830">
          <cell r="E1830" t="str">
            <v>540</v>
          </cell>
          <cell r="F1830">
            <v>44336350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11.08.2023</v>
          </cell>
        </row>
        <row r="6">
          <cell r="B6" t="str">
            <v>40/1-323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  <cell r="C39">
            <v>9</v>
          </cell>
        </row>
        <row r="41">
          <cell r="B41">
            <v>27</v>
          </cell>
          <cell r="C41">
            <v>10</v>
          </cell>
        </row>
        <row r="42">
          <cell r="B42">
            <v>26</v>
          </cell>
        </row>
        <row r="43">
          <cell r="B43">
            <v>28</v>
          </cell>
          <cell r="C43">
            <v>11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98"/>
  <sheetViews>
    <sheetView tabSelected="1" topLeftCell="A4" zoomScaleNormal="100" workbookViewId="0">
      <selection activeCell="I58" sqref="I58"/>
    </sheetView>
  </sheetViews>
  <sheetFormatPr defaultRowHeight="12.75"/>
  <cols>
    <col min="1" max="1" width="64.7109375" style="2" customWidth="1"/>
    <col min="2" max="2" width="4.42578125" style="2" customWidth="1"/>
    <col min="3" max="3" width="2.28515625" style="2" customWidth="1"/>
    <col min="4" max="4" width="3.42578125" style="2" customWidth="1"/>
    <col min="5" max="5" width="6.5703125" style="2" customWidth="1"/>
    <col min="6" max="6" width="3.42578125" style="2" bestFit="1" customWidth="1"/>
    <col min="7" max="7" width="6.7109375" style="2" customWidth="1"/>
    <col min="8" max="8" width="6.140625" style="4" customWidth="1"/>
    <col min="9" max="9" width="17.5703125" style="2" customWidth="1"/>
    <col min="10" max="11" width="17.42578125" style="2" customWidth="1"/>
    <col min="12" max="12" width="19.85546875" style="2" customWidth="1"/>
    <col min="13" max="13" width="18.42578125" style="2" customWidth="1"/>
    <col min="14" max="14" width="17.140625" style="2" customWidth="1"/>
    <col min="15" max="15" width="18.28515625" style="2" customWidth="1"/>
    <col min="16" max="16384" width="9.140625" style="2"/>
  </cols>
  <sheetData>
    <row r="1" spans="1:15" ht="60.75" customHeight="1">
      <c r="A1" s="1" t="str">
        <f>"Приложение №"&amp;Н2дох&amp;" к решению
Богучанского районного Совета депутатов
от "&amp;Р2дата&amp;" года №"&amp;Р2номер</f>
        <v>Приложение №2 к решению
Богучанского районного Совета депутатов
от 11.08.2023 года №40/1-323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5" ht="56.25" customHeight="1">
      <c r="A2" s="1" t="str">
        <f>"Приложение "&amp;Н1дох&amp;" к решению
Богучанского районного Совета депутатов
от "&amp;Р1дата&amp;" года №"&amp;Р1номер</f>
        <v>Приложение 2 к решению
Богучанского районного Совета депутатов
от 27.12.2022 года №35/1-269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5" ht="18">
      <c r="A3" s="3" t="str">
        <f>"Доходы районного бюджета на "&amp;год&amp;" год и плановый период "&amp;ПлПер&amp;" годов"</f>
        <v>Доходы районного бюджета на 2023 год и плановый период 2024-2025 годов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5">
      <c r="J4" s="5"/>
      <c r="K4" s="5" t="s">
        <v>0</v>
      </c>
    </row>
    <row r="5" spans="1:15" ht="3" customHeight="1">
      <c r="A5" s="6" t="s">
        <v>1</v>
      </c>
      <c r="B5" s="7" t="s">
        <v>2</v>
      </c>
      <c r="C5" s="7"/>
      <c r="D5" s="7"/>
      <c r="E5" s="7"/>
      <c r="F5" s="7"/>
      <c r="G5" s="7"/>
      <c r="H5" s="7"/>
      <c r="I5" s="8" t="s">
        <v>3</v>
      </c>
      <c r="J5" s="8" t="s">
        <v>4</v>
      </c>
      <c r="K5" s="8" t="s">
        <v>5</v>
      </c>
    </row>
    <row r="6" spans="1:15" ht="6" customHeight="1">
      <c r="A6" s="6"/>
      <c r="B6" s="7"/>
      <c r="C6" s="7"/>
      <c r="D6" s="7"/>
      <c r="E6" s="7"/>
      <c r="F6" s="7"/>
      <c r="G6" s="7"/>
      <c r="H6" s="7"/>
      <c r="I6" s="8"/>
      <c r="J6" s="8"/>
      <c r="K6" s="8"/>
    </row>
    <row r="7" spans="1:15" ht="160.5" customHeight="1">
      <c r="A7" s="9"/>
      <c r="B7" s="10" t="s">
        <v>6</v>
      </c>
      <c r="C7" s="10" t="s">
        <v>7</v>
      </c>
      <c r="D7" s="10" t="s">
        <v>8</v>
      </c>
      <c r="E7" s="10" t="s">
        <v>9</v>
      </c>
      <c r="F7" s="10" t="s">
        <v>10</v>
      </c>
      <c r="G7" s="10" t="s">
        <v>11</v>
      </c>
      <c r="H7" s="10" t="s">
        <v>12</v>
      </c>
      <c r="I7" s="8"/>
      <c r="J7" s="8"/>
      <c r="K7" s="8"/>
      <c r="L7" s="11"/>
      <c r="M7" s="12"/>
    </row>
    <row r="8" spans="1:15">
      <c r="A8" s="13">
        <v>1</v>
      </c>
      <c r="B8" s="14" t="s">
        <v>13</v>
      </c>
      <c r="C8" s="14" t="s">
        <v>14</v>
      </c>
      <c r="D8" s="14" t="s">
        <v>15</v>
      </c>
      <c r="E8" s="15" t="s">
        <v>16</v>
      </c>
      <c r="F8" s="14" t="s">
        <v>17</v>
      </c>
      <c r="G8" s="14" t="s">
        <v>18</v>
      </c>
      <c r="H8" s="15" t="s">
        <v>19</v>
      </c>
      <c r="I8" s="16" t="s">
        <v>20</v>
      </c>
      <c r="J8" s="16" t="s">
        <v>21</v>
      </c>
      <c r="K8" s="16" t="s">
        <v>22</v>
      </c>
      <c r="L8" s="17"/>
    </row>
    <row r="9" spans="1:15">
      <c r="A9" s="18" t="s">
        <v>23</v>
      </c>
      <c r="B9" s="19" t="s">
        <v>24</v>
      </c>
      <c r="C9" s="20" t="s">
        <v>25</v>
      </c>
      <c r="D9" s="20" t="s">
        <v>26</v>
      </c>
      <c r="E9" s="20" t="s">
        <v>27</v>
      </c>
      <c r="F9" s="20" t="s">
        <v>26</v>
      </c>
      <c r="G9" s="20" t="s">
        <v>28</v>
      </c>
      <c r="H9" s="20" t="s">
        <v>24</v>
      </c>
      <c r="I9" s="21">
        <f>I10+I20+I30+I42+I50+I54+I72+I79+I92+I99</f>
        <v>798759635</v>
      </c>
      <c r="J9" s="21">
        <f>J10+J20+J30+J42+J50+J54+J72+J79+J92+J99</f>
        <v>816010786</v>
      </c>
      <c r="K9" s="21">
        <f>K10+K20+K30+K42+K50+K54+K72+K79+K92+K99</f>
        <v>843126019</v>
      </c>
      <c r="M9" s="17"/>
      <c r="N9" s="17"/>
      <c r="O9" s="17"/>
    </row>
    <row r="10" spans="1:15">
      <c r="A10" s="18" t="s">
        <v>29</v>
      </c>
      <c r="B10" s="19" t="s">
        <v>30</v>
      </c>
      <c r="C10" s="20" t="s">
        <v>25</v>
      </c>
      <c r="D10" s="20" t="s">
        <v>31</v>
      </c>
      <c r="E10" s="20" t="s">
        <v>27</v>
      </c>
      <c r="F10" s="20" t="s">
        <v>26</v>
      </c>
      <c r="G10" s="20" t="s">
        <v>28</v>
      </c>
      <c r="H10" s="20" t="s">
        <v>24</v>
      </c>
      <c r="I10" s="21">
        <f t="shared" ref="I10:K10" si="0">I11+I14</f>
        <v>475466000</v>
      </c>
      <c r="J10" s="21">
        <f t="shared" si="0"/>
        <v>487748400</v>
      </c>
      <c r="K10" s="21">
        <f t="shared" si="0"/>
        <v>501407000</v>
      </c>
    </row>
    <row r="11" spans="1:15">
      <c r="A11" s="18" t="s">
        <v>32</v>
      </c>
      <c r="B11" s="19" t="s">
        <v>30</v>
      </c>
      <c r="C11" s="20" t="s">
        <v>25</v>
      </c>
      <c r="D11" s="20" t="s">
        <v>31</v>
      </c>
      <c r="E11" s="20" t="s">
        <v>33</v>
      </c>
      <c r="F11" s="20" t="s">
        <v>26</v>
      </c>
      <c r="G11" s="20" t="s">
        <v>28</v>
      </c>
      <c r="H11" s="20" t="s">
        <v>34</v>
      </c>
      <c r="I11" s="21">
        <f t="shared" ref="I11:K12" si="1">I12</f>
        <v>65123000</v>
      </c>
      <c r="J11" s="21">
        <f t="shared" si="1"/>
        <v>67160000</v>
      </c>
      <c r="K11" s="21">
        <f t="shared" si="1"/>
        <v>67946000</v>
      </c>
    </row>
    <row r="12" spans="1:15" ht="25.5">
      <c r="A12" s="18" t="s">
        <v>35</v>
      </c>
      <c r="B12" s="19" t="s">
        <v>30</v>
      </c>
      <c r="C12" s="20" t="s">
        <v>25</v>
      </c>
      <c r="D12" s="20" t="s">
        <v>31</v>
      </c>
      <c r="E12" s="20" t="s">
        <v>36</v>
      </c>
      <c r="F12" s="20" t="s">
        <v>26</v>
      </c>
      <c r="G12" s="20" t="s">
        <v>28</v>
      </c>
      <c r="H12" s="20" t="s">
        <v>34</v>
      </c>
      <c r="I12" s="21">
        <f t="shared" si="1"/>
        <v>65123000</v>
      </c>
      <c r="J12" s="21">
        <f t="shared" si="1"/>
        <v>67160000</v>
      </c>
      <c r="K12" s="21">
        <f t="shared" si="1"/>
        <v>67946000</v>
      </c>
    </row>
    <row r="13" spans="1:15" ht="38.25">
      <c r="A13" s="18" t="s">
        <v>37</v>
      </c>
      <c r="B13" s="19" t="s">
        <v>30</v>
      </c>
      <c r="C13" s="20" t="s">
        <v>25</v>
      </c>
      <c r="D13" s="20" t="s">
        <v>31</v>
      </c>
      <c r="E13" s="20" t="s">
        <v>38</v>
      </c>
      <c r="F13" s="20" t="s">
        <v>39</v>
      </c>
      <c r="G13" s="20" t="s">
        <v>28</v>
      </c>
      <c r="H13" s="20" t="s">
        <v>34</v>
      </c>
      <c r="I13" s="22">
        <f>66133000-1010000</f>
        <v>65123000</v>
      </c>
      <c r="J13" s="22">
        <v>67160000</v>
      </c>
      <c r="K13" s="22">
        <v>67946000</v>
      </c>
    </row>
    <row r="14" spans="1:15">
      <c r="A14" s="18" t="s">
        <v>40</v>
      </c>
      <c r="B14" s="19" t="s">
        <v>30</v>
      </c>
      <c r="C14" s="20" t="s">
        <v>25</v>
      </c>
      <c r="D14" s="20" t="s">
        <v>31</v>
      </c>
      <c r="E14" s="20" t="s">
        <v>41</v>
      </c>
      <c r="F14" s="20" t="s">
        <v>31</v>
      </c>
      <c r="G14" s="20" t="s">
        <v>28</v>
      </c>
      <c r="H14" s="20" t="s">
        <v>34</v>
      </c>
      <c r="I14" s="22">
        <f t="shared" ref="I14:K14" si="2">I15+I16+I17+I18+I19</f>
        <v>410343000</v>
      </c>
      <c r="J14" s="22">
        <f t="shared" si="2"/>
        <v>420588400</v>
      </c>
      <c r="K14" s="22">
        <f t="shared" si="2"/>
        <v>433461000</v>
      </c>
    </row>
    <row r="15" spans="1:15" ht="63.75">
      <c r="A15" s="23" t="s">
        <v>42</v>
      </c>
      <c r="B15" s="19" t="s">
        <v>30</v>
      </c>
      <c r="C15" s="20" t="s">
        <v>25</v>
      </c>
      <c r="D15" s="20" t="s">
        <v>31</v>
      </c>
      <c r="E15" s="20" t="s">
        <v>43</v>
      </c>
      <c r="F15" s="20" t="s">
        <v>31</v>
      </c>
      <c r="G15" s="20" t="s">
        <v>28</v>
      </c>
      <c r="H15" s="20" t="s">
        <v>34</v>
      </c>
      <c r="I15" s="22">
        <v>398750000</v>
      </c>
      <c r="J15" s="22">
        <v>408600000</v>
      </c>
      <c r="K15" s="22">
        <v>421090000</v>
      </c>
    </row>
    <row r="16" spans="1:15" ht="76.5">
      <c r="A16" s="24" t="s">
        <v>44</v>
      </c>
      <c r="B16" s="19" t="s">
        <v>30</v>
      </c>
      <c r="C16" s="20" t="s">
        <v>25</v>
      </c>
      <c r="D16" s="20" t="s">
        <v>31</v>
      </c>
      <c r="E16" s="20" t="s">
        <v>45</v>
      </c>
      <c r="F16" s="20" t="s">
        <v>31</v>
      </c>
      <c r="G16" s="20" t="s">
        <v>28</v>
      </c>
      <c r="H16" s="20" t="s">
        <v>34</v>
      </c>
      <c r="I16" s="22">
        <v>545000</v>
      </c>
      <c r="J16" s="22">
        <v>572000</v>
      </c>
      <c r="K16" s="22">
        <v>593000</v>
      </c>
    </row>
    <row r="17" spans="1:11" ht="25.5">
      <c r="A17" s="24" t="s">
        <v>46</v>
      </c>
      <c r="B17" s="19" t="s">
        <v>30</v>
      </c>
      <c r="C17" s="20" t="s">
        <v>25</v>
      </c>
      <c r="D17" s="20" t="s">
        <v>31</v>
      </c>
      <c r="E17" s="20" t="s">
        <v>47</v>
      </c>
      <c r="F17" s="20" t="s">
        <v>31</v>
      </c>
      <c r="G17" s="20" t="s">
        <v>28</v>
      </c>
      <c r="H17" s="20" t="s">
        <v>34</v>
      </c>
      <c r="I17" s="22">
        <v>1176000</v>
      </c>
      <c r="J17" s="22">
        <v>1232000</v>
      </c>
      <c r="K17" s="22">
        <v>1281000</v>
      </c>
    </row>
    <row r="18" spans="1:11" ht="63.75">
      <c r="A18" s="24" t="s">
        <v>48</v>
      </c>
      <c r="B18" s="19" t="s">
        <v>30</v>
      </c>
      <c r="C18" s="20" t="s">
        <v>25</v>
      </c>
      <c r="D18" s="20" t="s">
        <v>31</v>
      </c>
      <c r="E18" s="20" t="s">
        <v>49</v>
      </c>
      <c r="F18" s="20" t="s">
        <v>31</v>
      </c>
      <c r="G18" s="20" t="s">
        <v>28</v>
      </c>
      <c r="H18" s="20" t="s">
        <v>34</v>
      </c>
      <c r="I18" s="22">
        <v>9115000</v>
      </c>
      <c r="J18" s="22">
        <v>9389400</v>
      </c>
      <c r="K18" s="22">
        <v>9671000</v>
      </c>
    </row>
    <row r="19" spans="1:11" ht="38.25">
      <c r="A19" s="24" t="s">
        <v>50</v>
      </c>
      <c r="B19" s="19" t="s">
        <v>30</v>
      </c>
      <c r="C19" s="20" t="s">
        <v>25</v>
      </c>
      <c r="D19" s="20" t="s">
        <v>31</v>
      </c>
      <c r="E19" s="20" t="s">
        <v>51</v>
      </c>
      <c r="F19" s="20" t="s">
        <v>31</v>
      </c>
      <c r="G19" s="20" t="s">
        <v>28</v>
      </c>
      <c r="H19" s="20" t="s">
        <v>34</v>
      </c>
      <c r="I19" s="22">
        <v>757000</v>
      </c>
      <c r="J19" s="22">
        <v>795000</v>
      </c>
      <c r="K19" s="22">
        <v>826000</v>
      </c>
    </row>
    <row r="20" spans="1:11" ht="25.5">
      <c r="A20" s="24" t="s">
        <v>52</v>
      </c>
      <c r="B20" s="19" t="s">
        <v>24</v>
      </c>
      <c r="C20" s="20" t="s">
        <v>25</v>
      </c>
      <c r="D20" s="20" t="s">
        <v>53</v>
      </c>
      <c r="E20" s="20" t="s">
        <v>27</v>
      </c>
      <c r="F20" s="20" t="s">
        <v>26</v>
      </c>
      <c r="G20" s="20" t="s">
        <v>28</v>
      </c>
      <c r="H20" s="20" t="s">
        <v>24</v>
      </c>
      <c r="I20" s="21">
        <f t="shared" ref="I20:K20" si="3">I21</f>
        <v>81900</v>
      </c>
      <c r="J20" s="21">
        <f t="shared" si="3"/>
        <v>86600</v>
      </c>
      <c r="K20" s="21">
        <f t="shared" si="3"/>
        <v>91600</v>
      </c>
    </row>
    <row r="21" spans="1:11" ht="25.5">
      <c r="A21" s="24" t="s">
        <v>54</v>
      </c>
      <c r="B21" s="19" t="s">
        <v>24</v>
      </c>
      <c r="C21" s="20" t="s">
        <v>25</v>
      </c>
      <c r="D21" s="20" t="s">
        <v>53</v>
      </c>
      <c r="E21" s="20" t="s">
        <v>41</v>
      </c>
      <c r="F21" s="20" t="s">
        <v>31</v>
      </c>
      <c r="G21" s="20" t="s">
        <v>28</v>
      </c>
      <c r="H21" s="20" t="s">
        <v>34</v>
      </c>
      <c r="I21" s="21">
        <f>I22+I24+I26+I28</f>
        <v>81900</v>
      </c>
      <c r="J21" s="21">
        <f t="shared" ref="J21:K21" si="4">J22+J24+J26+J28</f>
        <v>86600</v>
      </c>
      <c r="K21" s="21">
        <f t="shared" si="4"/>
        <v>91600</v>
      </c>
    </row>
    <row r="22" spans="1:11" ht="51">
      <c r="A22" s="24" t="s">
        <v>55</v>
      </c>
      <c r="B22" s="19" t="s">
        <v>30</v>
      </c>
      <c r="C22" s="20" t="s">
        <v>25</v>
      </c>
      <c r="D22" s="20" t="s">
        <v>53</v>
      </c>
      <c r="E22" s="20" t="s">
        <v>56</v>
      </c>
      <c r="F22" s="20" t="s">
        <v>31</v>
      </c>
      <c r="G22" s="20" t="s">
        <v>28</v>
      </c>
      <c r="H22" s="20" t="s">
        <v>34</v>
      </c>
      <c r="I22" s="21">
        <f>I23</f>
        <v>38800</v>
      </c>
      <c r="J22" s="21">
        <f t="shared" ref="J22:K22" si="5">J23</f>
        <v>41300</v>
      </c>
      <c r="K22" s="21">
        <f t="shared" si="5"/>
        <v>43800</v>
      </c>
    </row>
    <row r="23" spans="1:11" ht="89.25">
      <c r="A23" s="24" t="s">
        <v>57</v>
      </c>
      <c r="B23" s="19" t="s">
        <v>30</v>
      </c>
      <c r="C23" s="20" t="s">
        <v>25</v>
      </c>
      <c r="D23" s="20" t="s">
        <v>53</v>
      </c>
      <c r="E23" s="20" t="s">
        <v>58</v>
      </c>
      <c r="F23" s="20" t="s">
        <v>31</v>
      </c>
      <c r="G23" s="20" t="s">
        <v>28</v>
      </c>
      <c r="H23" s="20" t="s">
        <v>34</v>
      </c>
      <c r="I23" s="22">
        <v>38800</v>
      </c>
      <c r="J23" s="22">
        <v>41300</v>
      </c>
      <c r="K23" s="22">
        <v>43800</v>
      </c>
    </row>
    <row r="24" spans="1:11" ht="63.75">
      <c r="A24" s="24" t="s">
        <v>59</v>
      </c>
      <c r="B24" s="19" t="s">
        <v>30</v>
      </c>
      <c r="C24" s="20" t="s">
        <v>25</v>
      </c>
      <c r="D24" s="20" t="s">
        <v>53</v>
      </c>
      <c r="E24" s="20" t="s">
        <v>60</v>
      </c>
      <c r="F24" s="20" t="s">
        <v>31</v>
      </c>
      <c r="G24" s="20" t="s">
        <v>28</v>
      </c>
      <c r="H24" s="20" t="s">
        <v>34</v>
      </c>
      <c r="I24" s="22">
        <f>I25</f>
        <v>300</v>
      </c>
      <c r="J24" s="22">
        <f t="shared" ref="J24:K24" si="6">J25</f>
        <v>300</v>
      </c>
      <c r="K24" s="22">
        <f t="shared" si="6"/>
        <v>300</v>
      </c>
    </row>
    <row r="25" spans="1:11" ht="102">
      <c r="A25" s="24" t="s">
        <v>61</v>
      </c>
      <c r="B25" s="19" t="s">
        <v>30</v>
      </c>
      <c r="C25" s="20" t="s">
        <v>25</v>
      </c>
      <c r="D25" s="20" t="s">
        <v>53</v>
      </c>
      <c r="E25" s="20" t="s">
        <v>62</v>
      </c>
      <c r="F25" s="20" t="s">
        <v>31</v>
      </c>
      <c r="G25" s="20" t="s">
        <v>28</v>
      </c>
      <c r="H25" s="20" t="s">
        <v>34</v>
      </c>
      <c r="I25" s="22">
        <v>300</v>
      </c>
      <c r="J25" s="22">
        <v>300</v>
      </c>
      <c r="K25" s="22">
        <v>300</v>
      </c>
    </row>
    <row r="26" spans="1:11" ht="51">
      <c r="A26" s="24" t="s">
        <v>63</v>
      </c>
      <c r="B26" s="19" t="s">
        <v>30</v>
      </c>
      <c r="C26" s="20" t="s">
        <v>25</v>
      </c>
      <c r="D26" s="20" t="s">
        <v>53</v>
      </c>
      <c r="E26" s="20" t="s">
        <v>64</v>
      </c>
      <c r="F26" s="20" t="s">
        <v>31</v>
      </c>
      <c r="G26" s="20" t="s">
        <v>28</v>
      </c>
      <c r="H26" s="20" t="s">
        <v>34</v>
      </c>
      <c r="I26" s="22">
        <f>I27</f>
        <v>47900</v>
      </c>
      <c r="J26" s="22">
        <f t="shared" ref="J26:K26" si="7">J27</f>
        <v>50400</v>
      </c>
      <c r="K26" s="22">
        <f t="shared" si="7"/>
        <v>52900</v>
      </c>
    </row>
    <row r="27" spans="1:11" ht="89.25">
      <c r="A27" s="24" t="s">
        <v>65</v>
      </c>
      <c r="B27" s="19" t="s">
        <v>30</v>
      </c>
      <c r="C27" s="20" t="s">
        <v>25</v>
      </c>
      <c r="D27" s="20" t="s">
        <v>53</v>
      </c>
      <c r="E27" s="20" t="s">
        <v>66</v>
      </c>
      <c r="F27" s="20" t="s">
        <v>31</v>
      </c>
      <c r="G27" s="20" t="s">
        <v>28</v>
      </c>
      <c r="H27" s="20" t="s">
        <v>34</v>
      </c>
      <c r="I27" s="22">
        <v>47900</v>
      </c>
      <c r="J27" s="22">
        <v>50400</v>
      </c>
      <c r="K27" s="22">
        <v>52900</v>
      </c>
    </row>
    <row r="28" spans="1:11" ht="51">
      <c r="A28" s="18" t="s">
        <v>67</v>
      </c>
      <c r="B28" s="19" t="s">
        <v>30</v>
      </c>
      <c r="C28" s="20" t="s">
        <v>25</v>
      </c>
      <c r="D28" s="20" t="s">
        <v>53</v>
      </c>
      <c r="E28" s="20" t="s">
        <v>68</v>
      </c>
      <c r="F28" s="20" t="s">
        <v>31</v>
      </c>
      <c r="G28" s="20" t="s">
        <v>28</v>
      </c>
      <c r="H28" s="20" t="s">
        <v>34</v>
      </c>
      <c r="I28" s="22">
        <f>I29</f>
        <v>-5100</v>
      </c>
      <c r="J28" s="22">
        <f t="shared" ref="J28:K28" si="8">J29</f>
        <v>-5400</v>
      </c>
      <c r="K28" s="22">
        <f t="shared" si="8"/>
        <v>-5400</v>
      </c>
    </row>
    <row r="29" spans="1:11" ht="89.25">
      <c r="A29" s="25" t="s">
        <v>69</v>
      </c>
      <c r="B29" s="19" t="s">
        <v>30</v>
      </c>
      <c r="C29" s="20" t="s">
        <v>25</v>
      </c>
      <c r="D29" s="20" t="s">
        <v>53</v>
      </c>
      <c r="E29" s="20" t="s">
        <v>70</v>
      </c>
      <c r="F29" s="20" t="s">
        <v>31</v>
      </c>
      <c r="G29" s="20" t="s">
        <v>28</v>
      </c>
      <c r="H29" s="20" t="s">
        <v>34</v>
      </c>
      <c r="I29" s="22">
        <v>-5100</v>
      </c>
      <c r="J29" s="22">
        <v>-5400</v>
      </c>
      <c r="K29" s="22">
        <v>-5400</v>
      </c>
    </row>
    <row r="30" spans="1:11">
      <c r="A30" s="18" t="s">
        <v>71</v>
      </c>
      <c r="B30" s="19" t="s">
        <v>30</v>
      </c>
      <c r="C30" s="20" t="s">
        <v>25</v>
      </c>
      <c r="D30" s="20" t="s">
        <v>72</v>
      </c>
      <c r="E30" s="20" t="s">
        <v>27</v>
      </c>
      <c r="F30" s="20" t="s">
        <v>26</v>
      </c>
      <c r="G30" s="20" t="s">
        <v>28</v>
      </c>
      <c r="H30" s="20" t="s">
        <v>24</v>
      </c>
      <c r="I30" s="21">
        <f>I36+I38+I40+I31</f>
        <v>195724900</v>
      </c>
      <c r="J30" s="21">
        <f>J36+J38+J40+J31</f>
        <v>202843300</v>
      </c>
      <c r="K30" s="21">
        <f>K36+K38+K40+K31</f>
        <v>211047900</v>
      </c>
    </row>
    <row r="31" spans="1:11" ht="25.5">
      <c r="A31" s="26" t="s">
        <v>73</v>
      </c>
      <c r="B31" s="19" t="s">
        <v>30</v>
      </c>
      <c r="C31" s="20" t="s">
        <v>25</v>
      </c>
      <c r="D31" s="20" t="s">
        <v>72</v>
      </c>
      <c r="E31" s="20" t="s">
        <v>33</v>
      </c>
      <c r="F31" s="20" t="s">
        <v>26</v>
      </c>
      <c r="G31" s="20" t="s">
        <v>28</v>
      </c>
      <c r="H31" s="20" t="s">
        <v>34</v>
      </c>
      <c r="I31" s="21">
        <f>I32+I34</f>
        <v>175666300</v>
      </c>
      <c r="J31" s="21">
        <f>J32+J34</f>
        <v>181434300</v>
      </c>
      <c r="K31" s="21">
        <f>K32+K34</f>
        <v>188848700</v>
      </c>
    </row>
    <row r="32" spans="1:11" ht="25.5">
      <c r="A32" s="18" t="s">
        <v>74</v>
      </c>
      <c r="B32" s="19" t="s">
        <v>30</v>
      </c>
      <c r="C32" s="20" t="s">
        <v>25</v>
      </c>
      <c r="D32" s="20" t="s">
        <v>72</v>
      </c>
      <c r="E32" s="20" t="s">
        <v>36</v>
      </c>
      <c r="F32" s="20" t="s">
        <v>31</v>
      </c>
      <c r="G32" s="20" t="s">
        <v>28</v>
      </c>
      <c r="H32" s="20" t="s">
        <v>34</v>
      </c>
      <c r="I32" s="21">
        <f t="shared" ref="I32:K32" si="9">I33</f>
        <v>146329100</v>
      </c>
      <c r="J32" s="21">
        <f t="shared" si="9"/>
        <v>150874900</v>
      </c>
      <c r="K32" s="21">
        <f t="shared" si="9"/>
        <v>157043800</v>
      </c>
    </row>
    <row r="33" spans="1:11" ht="25.5">
      <c r="A33" s="18" t="s">
        <v>74</v>
      </c>
      <c r="B33" s="19" t="s">
        <v>30</v>
      </c>
      <c r="C33" s="20" t="s">
        <v>25</v>
      </c>
      <c r="D33" s="20" t="s">
        <v>72</v>
      </c>
      <c r="E33" s="27" t="s">
        <v>75</v>
      </c>
      <c r="F33" s="20" t="s">
        <v>31</v>
      </c>
      <c r="G33" s="20" t="s">
        <v>28</v>
      </c>
      <c r="H33" s="20" t="s">
        <v>34</v>
      </c>
      <c r="I33" s="21">
        <v>146329100</v>
      </c>
      <c r="J33" s="21">
        <v>150874900</v>
      </c>
      <c r="K33" s="21">
        <v>157043800</v>
      </c>
    </row>
    <row r="34" spans="1:11" ht="38.25">
      <c r="A34" s="18" t="s">
        <v>76</v>
      </c>
      <c r="B34" s="19" t="s">
        <v>30</v>
      </c>
      <c r="C34" s="20" t="s">
        <v>25</v>
      </c>
      <c r="D34" s="20" t="s">
        <v>72</v>
      </c>
      <c r="E34" s="27" t="s">
        <v>77</v>
      </c>
      <c r="F34" s="20" t="s">
        <v>31</v>
      </c>
      <c r="G34" s="20" t="s">
        <v>28</v>
      </c>
      <c r="H34" s="20" t="s">
        <v>34</v>
      </c>
      <c r="I34" s="21">
        <f t="shared" ref="I34:K34" si="10">I35</f>
        <v>29337200</v>
      </c>
      <c r="J34" s="21">
        <f t="shared" si="10"/>
        <v>30559400</v>
      </c>
      <c r="K34" s="21">
        <f t="shared" si="10"/>
        <v>31804900</v>
      </c>
    </row>
    <row r="35" spans="1:11" ht="51">
      <c r="A35" s="18" t="s">
        <v>78</v>
      </c>
      <c r="B35" s="19" t="s">
        <v>30</v>
      </c>
      <c r="C35" s="20" t="s">
        <v>25</v>
      </c>
      <c r="D35" s="20" t="s">
        <v>72</v>
      </c>
      <c r="E35" s="27" t="s">
        <v>79</v>
      </c>
      <c r="F35" s="20" t="s">
        <v>31</v>
      </c>
      <c r="G35" s="20" t="s">
        <v>28</v>
      </c>
      <c r="H35" s="20" t="s">
        <v>34</v>
      </c>
      <c r="I35" s="21">
        <v>29337200</v>
      </c>
      <c r="J35" s="21">
        <v>30559400</v>
      </c>
      <c r="K35" s="21">
        <v>31804900</v>
      </c>
    </row>
    <row r="36" spans="1:11">
      <c r="A36" s="18" t="s">
        <v>80</v>
      </c>
      <c r="B36" s="19" t="s">
        <v>30</v>
      </c>
      <c r="C36" s="20" t="s">
        <v>25</v>
      </c>
      <c r="D36" s="20" t="s">
        <v>72</v>
      </c>
      <c r="E36" s="27" t="s">
        <v>41</v>
      </c>
      <c r="F36" s="20" t="s">
        <v>39</v>
      </c>
      <c r="G36" s="20" t="s">
        <v>28</v>
      </c>
      <c r="H36" s="20" t="s">
        <v>34</v>
      </c>
      <c r="I36" s="21">
        <f t="shared" ref="I36:K36" si="11">SUM(I37:I37)</f>
        <v>300000</v>
      </c>
      <c r="J36" s="21">
        <f t="shared" si="11"/>
        <v>250000</v>
      </c>
      <c r="K36" s="21">
        <f t="shared" si="11"/>
        <v>200000</v>
      </c>
    </row>
    <row r="37" spans="1:11">
      <c r="A37" s="18" t="s">
        <v>80</v>
      </c>
      <c r="B37" s="19" t="s">
        <v>30</v>
      </c>
      <c r="C37" s="20" t="s">
        <v>25</v>
      </c>
      <c r="D37" s="20" t="s">
        <v>72</v>
      </c>
      <c r="E37" s="27" t="s">
        <v>43</v>
      </c>
      <c r="F37" s="20" t="s">
        <v>39</v>
      </c>
      <c r="G37" s="20" t="s">
        <v>28</v>
      </c>
      <c r="H37" s="20" t="s">
        <v>34</v>
      </c>
      <c r="I37" s="22">
        <v>300000</v>
      </c>
      <c r="J37" s="22">
        <v>250000</v>
      </c>
      <c r="K37" s="22">
        <v>200000</v>
      </c>
    </row>
    <row r="38" spans="1:11">
      <c r="A38" s="18" t="s">
        <v>81</v>
      </c>
      <c r="B38" s="19" t="s">
        <v>30</v>
      </c>
      <c r="C38" s="20" t="s">
        <v>25</v>
      </c>
      <c r="D38" s="20" t="s">
        <v>72</v>
      </c>
      <c r="E38" s="27" t="s">
        <v>82</v>
      </c>
      <c r="F38" s="20" t="s">
        <v>31</v>
      </c>
      <c r="G38" s="20" t="s">
        <v>28</v>
      </c>
      <c r="H38" s="20" t="s">
        <v>34</v>
      </c>
      <c r="I38" s="21">
        <f>I39</f>
        <v>8000</v>
      </c>
      <c r="J38" s="21">
        <f t="shared" ref="J38:K38" si="12">J39</f>
        <v>9000</v>
      </c>
      <c r="K38" s="21">
        <f t="shared" si="12"/>
        <v>9200</v>
      </c>
    </row>
    <row r="39" spans="1:11">
      <c r="A39" s="18" t="s">
        <v>81</v>
      </c>
      <c r="B39" s="19" t="s">
        <v>30</v>
      </c>
      <c r="C39" s="20" t="s">
        <v>25</v>
      </c>
      <c r="D39" s="20" t="s">
        <v>72</v>
      </c>
      <c r="E39" s="27" t="s">
        <v>83</v>
      </c>
      <c r="F39" s="20" t="s">
        <v>31</v>
      </c>
      <c r="G39" s="20" t="s">
        <v>28</v>
      </c>
      <c r="H39" s="20" t="s">
        <v>34</v>
      </c>
      <c r="I39" s="22">
        <v>8000</v>
      </c>
      <c r="J39" s="22">
        <v>9000</v>
      </c>
      <c r="K39" s="22">
        <v>9200</v>
      </c>
    </row>
    <row r="40" spans="1:11" ht="25.5">
      <c r="A40" s="18" t="s">
        <v>84</v>
      </c>
      <c r="B40" s="19" t="s">
        <v>30</v>
      </c>
      <c r="C40" s="20" t="s">
        <v>25</v>
      </c>
      <c r="D40" s="20" t="s">
        <v>72</v>
      </c>
      <c r="E40" s="20" t="s">
        <v>85</v>
      </c>
      <c r="F40" s="20" t="s">
        <v>39</v>
      </c>
      <c r="G40" s="20" t="s">
        <v>28</v>
      </c>
      <c r="H40" s="20" t="s">
        <v>34</v>
      </c>
      <c r="I40" s="21">
        <f t="shared" ref="I40:K40" si="13">I41</f>
        <v>19750600</v>
      </c>
      <c r="J40" s="21">
        <f t="shared" si="13"/>
        <v>21150000</v>
      </c>
      <c r="K40" s="21">
        <f t="shared" si="13"/>
        <v>21990000</v>
      </c>
    </row>
    <row r="41" spans="1:11" ht="25.5">
      <c r="A41" s="18" t="s">
        <v>86</v>
      </c>
      <c r="B41" s="19" t="s">
        <v>30</v>
      </c>
      <c r="C41" s="20" t="s">
        <v>25</v>
      </c>
      <c r="D41" s="20" t="s">
        <v>72</v>
      </c>
      <c r="E41" s="20" t="s">
        <v>87</v>
      </c>
      <c r="F41" s="20" t="s">
        <v>39</v>
      </c>
      <c r="G41" s="20" t="s">
        <v>28</v>
      </c>
      <c r="H41" s="20" t="s">
        <v>34</v>
      </c>
      <c r="I41" s="22">
        <v>19750600</v>
      </c>
      <c r="J41" s="22">
        <v>21150000</v>
      </c>
      <c r="K41" s="22">
        <v>21990000</v>
      </c>
    </row>
    <row r="42" spans="1:11">
      <c r="A42" s="18" t="s">
        <v>88</v>
      </c>
      <c r="B42" s="19" t="s">
        <v>30</v>
      </c>
      <c r="C42" s="20" t="s">
        <v>25</v>
      </c>
      <c r="D42" s="20" t="s">
        <v>89</v>
      </c>
      <c r="E42" s="20" t="s">
        <v>27</v>
      </c>
      <c r="F42" s="20" t="s">
        <v>26</v>
      </c>
      <c r="G42" s="20" t="s">
        <v>28</v>
      </c>
      <c r="H42" s="20" t="s">
        <v>24</v>
      </c>
      <c r="I42" s="21">
        <f t="shared" ref="I42:K42" si="14">I45+I43</f>
        <v>1016200</v>
      </c>
      <c r="J42" s="21">
        <f t="shared" si="14"/>
        <v>1064935</v>
      </c>
      <c r="K42" s="21">
        <f t="shared" si="14"/>
        <v>1107360</v>
      </c>
    </row>
    <row r="43" spans="1:11">
      <c r="A43" s="18" t="s">
        <v>90</v>
      </c>
      <c r="B43" s="19" t="s">
        <v>30</v>
      </c>
      <c r="C43" s="20" t="s">
        <v>25</v>
      </c>
      <c r="D43" s="20" t="s">
        <v>89</v>
      </c>
      <c r="E43" s="20" t="s">
        <v>33</v>
      </c>
      <c r="F43" s="20" t="s">
        <v>26</v>
      </c>
      <c r="G43" s="20" t="s">
        <v>28</v>
      </c>
      <c r="H43" s="20" t="s">
        <v>34</v>
      </c>
      <c r="I43" s="21">
        <f t="shared" ref="I43:K43" si="15">I44</f>
        <v>1000</v>
      </c>
      <c r="J43" s="21">
        <f t="shared" si="15"/>
        <v>1000</v>
      </c>
      <c r="K43" s="21">
        <f t="shared" si="15"/>
        <v>1000</v>
      </c>
    </row>
    <row r="44" spans="1:11" ht="38.25">
      <c r="A44" s="18" t="s">
        <v>91</v>
      </c>
      <c r="B44" s="19" t="s">
        <v>30</v>
      </c>
      <c r="C44" s="20" t="s">
        <v>25</v>
      </c>
      <c r="D44" s="20" t="s">
        <v>89</v>
      </c>
      <c r="E44" s="20" t="s">
        <v>92</v>
      </c>
      <c r="F44" s="20" t="s">
        <v>72</v>
      </c>
      <c r="G44" s="20" t="s">
        <v>28</v>
      </c>
      <c r="H44" s="20" t="s">
        <v>34</v>
      </c>
      <c r="I44" s="22">
        <v>1000</v>
      </c>
      <c r="J44" s="22">
        <v>1000</v>
      </c>
      <c r="K44" s="22">
        <v>1000</v>
      </c>
    </row>
    <row r="45" spans="1:11">
      <c r="A45" s="18" t="s">
        <v>93</v>
      </c>
      <c r="B45" s="19" t="s">
        <v>30</v>
      </c>
      <c r="C45" s="20" t="s">
        <v>25</v>
      </c>
      <c r="D45" s="20" t="s">
        <v>89</v>
      </c>
      <c r="E45" s="27" t="s">
        <v>94</v>
      </c>
      <c r="F45" s="20" t="s">
        <v>26</v>
      </c>
      <c r="G45" s="20" t="s">
        <v>28</v>
      </c>
      <c r="H45" s="20" t="s">
        <v>34</v>
      </c>
      <c r="I45" s="21">
        <f>I46+I48</f>
        <v>1015200</v>
      </c>
      <c r="J45" s="21">
        <f t="shared" ref="J45:K45" si="16">J46+J48</f>
        <v>1063935</v>
      </c>
      <c r="K45" s="21">
        <f t="shared" si="16"/>
        <v>1106360</v>
      </c>
    </row>
    <row r="46" spans="1:11">
      <c r="A46" s="28" t="s">
        <v>95</v>
      </c>
      <c r="B46" s="19" t="s">
        <v>30</v>
      </c>
      <c r="C46" s="20" t="s">
        <v>25</v>
      </c>
      <c r="D46" s="20" t="s">
        <v>89</v>
      </c>
      <c r="E46" s="27" t="s">
        <v>96</v>
      </c>
      <c r="F46" s="20" t="s">
        <v>26</v>
      </c>
      <c r="G46" s="20" t="s">
        <v>28</v>
      </c>
      <c r="H46" s="20" t="s">
        <v>34</v>
      </c>
      <c r="I46" s="21">
        <f t="shared" ref="I46:K46" si="17">I47</f>
        <v>1004900</v>
      </c>
      <c r="J46" s="21">
        <f t="shared" si="17"/>
        <v>1053135</v>
      </c>
      <c r="K46" s="21">
        <f t="shared" si="17"/>
        <v>1095260</v>
      </c>
    </row>
    <row r="47" spans="1:11" ht="25.5">
      <c r="A47" s="28" t="s">
        <v>97</v>
      </c>
      <c r="B47" s="19" t="s">
        <v>30</v>
      </c>
      <c r="C47" s="20" t="s">
        <v>25</v>
      </c>
      <c r="D47" s="20" t="s">
        <v>89</v>
      </c>
      <c r="E47" s="27" t="s">
        <v>98</v>
      </c>
      <c r="F47" s="20" t="s">
        <v>72</v>
      </c>
      <c r="G47" s="20" t="s">
        <v>28</v>
      </c>
      <c r="H47" s="20" t="s">
        <v>34</v>
      </c>
      <c r="I47" s="22">
        <f>1004900</f>
        <v>1004900</v>
      </c>
      <c r="J47" s="22">
        <v>1053135</v>
      </c>
      <c r="K47" s="22">
        <v>1095260</v>
      </c>
    </row>
    <row r="48" spans="1:11">
      <c r="A48" s="28" t="s">
        <v>99</v>
      </c>
      <c r="B48" s="19" t="s">
        <v>30</v>
      </c>
      <c r="C48" s="20" t="s">
        <v>25</v>
      </c>
      <c r="D48" s="20" t="s">
        <v>89</v>
      </c>
      <c r="E48" s="27" t="s">
        <v>100</v>
      </c>
      <c r="F48" s="20" t="s">
        <v>26</v>
      </c>
      <c r="G48" s="20" t="s">
        <v>28</v>
      </c>
      <c r="H48" s="20" t="s">
        <v>34</v>
      </c>
      <c r="I48" s="21">
        <f t="shared" ref="I48:K48" si="18">I49</f>
        <v>10300</v>
      </c>
      <c r="J48" s="21">
        <f t="shared" si="18"/>
        <v>10800</v>
      </c>
      <c r="K48" s="21">
        <f t="shared" si="18"/>
        <v>11100</v>
      </c>
    </row>
    <row r="49" spans="1:14" ht="38.25">
      <c r="A49" s="18" t="s">
        <v>101</v>
      </c>
      <c r="B49" s="19" t="s">
        <v>30</v>
      </c>
      <c r="C49" s="20" t="s">
        <v>25</v>
      </c>
      <c r="D49" s="20" t="s">
        <v>89</v>
      </c>
      <c r="E49" s="27" t="s">
        <v>102</v>
      </c>
      <c r="F49" s="20" t="s">
        <v>72</v>
      </c>
      <c r="G49" s="20" t="s">
        <v>28</v>
      </c>
      <c r="H49" s="20" t="s">
        <v>34</v>
      </c>
      <c r="I49" s="22">
        <v>10300</v>
      </c>
      <c r="J49" s="22">
        <v>10800</v>
      </c>
      <c r="K49" s="22">
        <v>11100</v>
      </c>
    </row>
    <row r="50" spans="1:14">
      <c r="A50" s="18" t="s">
        <v>103</v>
      </c>
      <c r="B50" s="19" t="s">
        <v>24</v>
      </c>
      <c r="C50" s="20" t="s">
        <v>25</v>
      </c>
      <c r="D50" s="20" t="s">
        <v>104</v>
      </c>
      <c r="E50" s="27" t="s">
        <v>27</v>
      </c>
      <c r="F50" s="20" t="s">
        <v>26</v>
      </c>
      <c r="G50" s="20" t="s">
        <v>28</v>
      </c>
      <c r="H50" s="20" t="s">
        <v>24</v>
      </c>
      <c r="I50" s="21">
        <f t="shared" ref="I50:K50" si="19">I51+I53</f>
        <v>6368000</v>
      </c>
      <c r="J50" s="21">
        <f t="shared" si="19"/>
        <v>6432000</v>
      </c>
      <c r="K50" s="21">
        <f t="shared" si="19"/>
        <v>6496000</v>
      </c>
    </row>
    <row r="51" spans="1:14" ht="25.5">
      <c r="A51" s="25" t="s">
        <v>105</v>
      </c>
      <c r="B51" s="19" t="s">
        <v>24</v>
      </c>
      <c r="C51" s="20" t="s">
        <v>25</v>
      </c>
      <c r="D51" s="20" t="s">
        <v>104</v>
      </c>
      <c r="E51" s="27" t="s">
        <v>82</v>
      </c>
      <c r="F51" s="20" t="s">
        <v>31</v>
      </c>
      <c r="G51" s="20" t="s">
        <v>28</v>
      </c>
      <c r="H51" s="20" t="s">
        <v>34</v>
      </c>
      <c r="I51" s="21">
        <f t="shared" ref="I51:K51" si="20">I52</f>
        <v>6363000</v>
      </c>
      <c r="J51" s="21">
        <f t="shared" si="20"/>
        <v>6427000</v>
      </c>
      <c r="K51" s="21">
        <f t="shared" si="20"/>
        <v>6491000</v>
      </c>
    </row>
    <row r="52" spans="1:14" ht="38.25">
      <c r="A52" s="18" t="s">
        <v>106</v>
      </c>
      <c r="B52" s="19" t="s">
        <v>30</v>
      </c>
      <c r="C52" s="20" t="s">
        <v>25</v>
      </c>
      <c r="D52" s="20" t="s">
        <v>104</v>
      </c>
      <c r="E52" s="27" t="s">
        <v>83</v>
      </c>
      <c r="F52" s="20" t="s">
        <v>31</v>
      </c>
      <c r="G52" s="20" t="s">
        <v>28</v>
      </c>
      <c r="H52" s="20" t="s">
        <v>34</v>
      </c>
      <c r="I52" s="22">
        <v>6363000</v>
      </c>
      <c r="J52" s="22">
        <v>6427000</v>
      </c>
      <c r="K52" s="22">
        <v>6491000</v>
      </c>
    </row>
    <row r="53" spans="1:14" ht="25.5">
      <c r="A53" s="25" t="s">
        <v>107</v>
      </c>
      <c r="B53" s="19" t="s">
        <v>108</v>
      </c>
      <c r="C53" s="20" t="s">
        <v>25</v>
      </c>
      <c r="D53" s="20" t="s">
        <v>104</v>
      </c>
      <c r="E53" s="27" t="s">
        <v>109</v>
      </c>
      <c r="F53" s="20" t="s">
        <v>31</v>
      </c>
      <c r="G53" s="20" t="s">
        <v>28</v>
      </c>
      <c r="H53" s="20" t="s">
        <v>34</v>
      </c>
      <c r="I53" s="22">
        <v>5000</v>
      </c>
      <c r="J53" s="22">
        <v>5000</v>
      </c>
      <c r="K53" s="22">
        <v>5000</v>
      </c>
    </row>
    <row r="54" spans="1:14" ht="25.5">
      <c r="A54" s="25" t="s">
        <v>110</v>
      </c>
      <c r="B54" s="19" t="s">
        <v>24</v>
      </c>
      <c r="C54" s="20" t="s">
        <v>25</v>
      </c>
      <c r="D54" s="20" t="s">
        <v>21</v>
      </c>
      <c r="E54" s="27" t="s">
        <v>27</v>
      </c>
      <c r="F54" s="20" t="s">
        <v>26</v>
      </c>
      <c r="G54" s="20" t="s">
        <v>28</v>
      </c>
      <c r="H54" s="20" t="s">
        <v>24</v>
      </c>
      <c r="I54" s="21">
        <f>I55+I64+I67</f>
        <v>64104190</v>
      </c>
      <c r="J54" s="21">
        <f>J55+J64+J67</f>
        <v>69775440</v>
      </c>
      <c r="K54" s="21">
        <f>K55+K64+K67</f>
        <v>75024270</v>
      </c>
    </row>
    <row r="55" spans="1:14" ht="63.75">
      <c r="A55" s="25" t="s">
        <v>111</v>
      </c>
      <c r="B55" s="19" t="s">
        <v>24</v>
      </c>
      <c r="C55" s="20" t="s">
        <v>25</v>
      </c>
      <c r="D55" s="20" t="s">
        <v>21</v>
      </c>
      <c r="E55" s="27" t="s">
        <v>112</v>
      </c>
      <c r="F55" s="20" t="s">
        <v>26</v>
      </c>
      <c r="G55" s="20" t="s">
        <v>28</v>
      </c>
      <c r="H55" s="20" t="s">
        <v>113</v>
      </c>
      <c r="I55" s="21">
        <f>I56+I60+I58+I62</f>
        <v>63266580</v>
      </c>
      <c r="J55" s="21">
        <f>J56+J60+J58+J62</f>
        <v>68914770</v>
      </c>
      <c r="K55" s="21">
        <f>K56+K60+K58+K62</f>
        <v>74134730</v>
      </c>
    </row>
    <row r="56" spans="1:14" ht="51">
      <c r="A56" s="25" t="s">
        <v>114</v>
      </c>
      <c r="B56" s="19" t="s">
        <v>24</v>
      </c>
      <c r="C56" s="20" t="s">
        <v>25</v>
      </c>
      <c r="D56" s="20" t="s">
        <v>21</v>
      </c>
      <c r="E56" s="27" t="s">
        <v>115</v>
      </c>
      <c r="F56" s="20" t="s">
        <v>26</v>
      </c>
      <c r="G56" s="20" t="s">
        <v>28</v>
      </c>
      <c r="H56" s="20" t="s">
        <v>113</v>
      </c>
      <c r="I56" s="21">
        <f t="shared" ref="I56:K56" si="21">I57</f>
        <v>51000000</v>
      </c>
      <c r="J56" s="21">
        <f t="shared" si="21"/>
        <v>56070000</v>
      </c>
      <c r="K56" s="21">
        <f t="shared" si="21"/>
        <v>60785000</v>
      </c>
    </row>
    <row r="57" spans="1:14" ht="76.5">
      <c r="A57" s="25" t="s">
        <v>116</v>
      </c>
      <c r="B57" s="29" t="s">
        <v>117</v>
      </c>
      <c r="C57" s="30" t="s">
        <v>25</v>
      </c>
      <c r="D57" s="30" t="s">
        <v>21</v>
      </c>
      <c r="E57" s="31" t="s">
        <v>118</v>
      </c>
      <c r="F57" s="30" t="s">
        <v>72</v>
      </c>
      <c r="G57" s="30" t="s">
        <v>28</v>
      </c>
      <c r="H57" s="30" t="s">
        <v>113</v>
      </c>
      <c r="I57" s="22">
        <f>51750000-750000</f>
        <v>51000000</v>
      </c>
      <c r="J57" s="22">
        <v>56070000</v>
      </c>
      <c r="K57" s="22">
        <v>60785000</v>
      </c>
    </row>
    <row r="58" spans="1:14" ht="63.75">
      <c r="A58" s="25" t="s">
        <v>119</v>
      </c>
      <c r="B58" s="29" t="s">
        <v>117</v>
      </c>
      <c r="C58" s="30" t="s">
        <v>25</v>
      </c>
      <c r="D58" s="30" t="s">
        <v>21</v>
      </c>
      <c r="E58" s="31" t="s">
        <v>120</v>
      </c>
      <c r="F58" s="30" t="s">
        <v>26</v>
      </c>
      <c r="G58" s="30" t="s">
        <v>28</v>
      </c>
      <c r="H58" s="30" t="s">
        <v>113</v>
      </c>
      <c r="I58" s="21">
        <f t="shared" ref="I58:K58" si="22">I59</f>
        <v>200000</v>
      </c>
      <c r="J58" s="21">
        <f t="shared" si="22"/>
        <v>200000</v>
      </c>
      <c r="K58" s="21">
        <f t="shared" si="22"/>
        <v>200000</v>
      </c>
    </row>
    <row r="59" spans="1:14" ht="63.75">
      <c r="A59" s="18" t="s">
        <v>121</v>
      </c>
      <c r="B59" s="29" t="s">
        <v>117</v>
      </c>
      <c r="C59" s="30" t="s">
        <v>25</v>
      </c>
      <c r="D59" s="30" t="s">
        <v>21</v>
      </c>
      <c r="E59" s="31" t="s">
        <v>122</v>
      </c>
      <c r="F59" s="30" t="s">
        <v>72</v>
      </c>
      <c r="G59" s="30" t="s">
        <v>28</v>
      </c>
      <c r="H59" s="30" t="s">
        <v>113</v>
      </c>
      <c r="I59" s="22">
        <v>200000</v>
      </c>
      <c r="J59" s="22">
        <v>200000</v>
      </c>
      <c r="K59" s="22">
        <v>200000</v>
      </c>
    </row>
    <row r="60" spans="1:14" ht="63.75">
      <c r="A60" s="25" t="s">
        <v>123</v>
      </c>
      <c r="B60" s="19" t="s">
        <v>24</v>
      </c>
      <c r="C60" s="20" t="s">
        <v>25</v>
      </c>
      <c r="D60" s="20" t="s">
        <v>21</v>
      </c>
      <c r="E60" s="27" t="s">
        <v>124</v>
      </c>
      <c r="F60" s="20" t="s">
        <v>26</v>
      </c>
      <c r="G60" s="20" t="s">
        <v>28</v>
      </c>
      <c r="H60" s="20" t="s">
        <v>113</v>
      </c>
      <c r="I60" s="21">
        <f>I61</f>
        <v>20880</v>
      </c>
      <c r="J60" s="21">
        <f t="shared" ref="J60:K60" si="23">J61</f>
        <v>20880</v>
      </c>
      <c r="K60" s="21">
        <f t="shared" si="23"/>
        <v>20880</v>
      </c>
    </row>
    <row r="61" spans="1:14" ht="51">
      <c r="A61" s="18" t="s">
        <v>125</v>
      </c>
      <c r="B61" s="19" t="s">
        <v>108</v>
      </c>
      <c r="C61" s="20" t="s">
        <v>25</v>
      </c>
      <c r="D61" s="20" t="s">
        <v>21</v>
      </c>
      <c r="E61" s="27" t="s">
        <v>126</v>
      </c>
      <c r="F61" s="20" t="s">
        <v>72</v>
      </c>
      <c r="G61" s="20" t="s">
        <v>28</v>
      </c>
      <c r="H61" s="20" t="s">
        <v>113</v>
      </c>
      <c r="I61" s="22">
        <v>20880</v>
      </c>
      <c r="J61" s="22">
        <v>20880</v>
      </c>
      <c r="K61" s="22">
        <v>20880</v>
      </c>
    </row>
    <row r="62" spans="1:14" ht="38.25">
      <c r="A62" s="32" t="s">
        <v>127</v>
      </c>
      <c r="B62" s="19" t="s">
        <v>117</v>
      </c>
      <c r="C62" s="20" t="s">
        <v>25</v>
      </c>
      <c r="D62" s="20" t="s">
        <v>21</v>
      </c>
      <c r="E62" s="27" t="s">
        <v>128</v>
      </c>
      <c r="F62" s="20" t="s">
        <v>26</v>
      </c>
      <c r="G62" s="20" t="s">
        <v>28</v>
      </c>
      <c r="H62" s="20" t="s">
        <v>113</v>
      </c>
      <c r="I62" s="22">
        <f>I63</f>
        <v>12045700</v>
      </c>
      <c r="J62" s="22">
        <f t="shared" ref="J62:K62" si="24">J63</f>
        <v>12623890</v>
      </c>
      <c r="K62" s="22">
        <f t="shared" si="24"/>
        <v>13128850</v>
      </c>
    </row>
    <row r="63" spans="1:14" ht="25.5">
      <c r="A63" s="32" t="s">
        <v>129</v>
      </c>
      <c r="B63" s="19" t="s">
        <v>117</v>
      </c>
      <c r="C63" s="20" t="s">
        <v>25</v>
      </c>
      <c r="D63" s="20" t="s">
        <v>21</v>
      </c>
      <c r="E63" s="27" t="s">
        <v>130</v>
      </c>
      <c r="F63" s="20" t="s">
        <v>72</v>
      </c>
      <c r="G63" s="20" t="s">
        <v>28</v>
      </c>
      <c r="H63" s="20" t="s">
        <v>113</v>
      </c>
      <c r="I63" s="22">
        <v>12045700</v>
      </c>
      <c r="J63" s="22">
        <v>12623890</v>
      </c>
      <c r="K63" s="22">
        <v>13128850</v>
      </c>
      <c r="L63" s="17"/>
      <c r="M63" s="17"/>
      <c r="N63" s="17"/>
    </row>
    <row r="64" spans="1:14">
      <c r="A64" s="33" t="s">
        <v>131</v>
      </c>
      <c r="B64" s="19" t="s">
        <v>117</v>
      </c>
      <c r="C64" s="20" t="s">
        <v>25</v>
      </c>
      <c r="D64" s="20" t="s">
        <v>21</v>
      </c>
      <c r="E64" s="27" t="s">
        <v>132</v>
      </c>
      <c r="F64" s="20" t="s">
        <v>26</v>
      </c>
      <c r="G64" s="20" t="s">
        <v>28</v>
      </c>
      <c r="H64" s="20" t="s">
        <v>113</v>
      </c>
      <c r="I64" s="21">
        <f t="shared" ref="I64:K65" si="25">I65</f>
        <v>45000</v>
      </c>
      <c r="J64" s="21">
        <f t="shared" si="25"/>
        <v>35000</v>
      </c>
      <c r="K64" s="21">
        <f t="shared" si="25"/>
        <v>35000</v>
      </c>
      <c r="L64" s="17"/>
      <c r="M64" s="17"/>
      <c r="N64" s="17"/>
    </row>
    <row r="65" spans="1:11" ht="38.25">
      <c r="A65" s="18" t="s">
        <v>133</v>
      </c>
      <c r="B65" s="19" t="s">
        <v>117</v>
      </c>
      <c r="C65" s="20" t="s">
        <v>25</v>
      </c>
      <c r="D65" s="20" t="s">
        <v>21</v>
      </c>
      <c r="E65" s="27" t="s">
        <v>134</v>
      </c>
      <c r="F65" s="20" t="s">
        <v>26</v>
      </c>
      <c r="G65" s="20" t="s">
        <v>28</v>
      </c>
      <c r="H65" s="20" t="s">
        <v>113</v>
      </c>
      <c r="I65" s="21">
        <f t="shared" si="25"/>
        <v>45000</v>
      </c>
      <c r="J65" s="21">
        <f t="shared" si="25"/>
        <v>35000</v>
      </c>
      <c r="K65" s="21">
        <f t="shared" si="25"/>
        <v>35000</v>
      </c>
    </row>
    <row r="66" spans="1:11" ht="38.25">
      <c r="A66" s="18" t="s">
        <v>135</v>
      </c>
      <c r="B66" s="19" t="s">
        <v>117</v>
      </c>
      <c r="C66" s="20" t="s">
        <v>25</v>
      </c>
      <c r="D66" s="20" t="s">
        <v>21</v>
      </c>
      <c r="E66" s="27" t="s">
        <v>136</v>
      </c>
      <c r="F66" s="20" t="s">
        <v>72</v>
      </c>
      <c r="G66" s="20" t="s">
        <v>28</v>
      </c>
      <c r="H66" s="20" t="s">
        <v>113</v>
      </c>
      <c r="I66" s="22">
        <v>45000</v>
      </c>
      <c r="J66" s="22">
        <v>35000</v>
      </c>
      <c r="K66" s="22">
        <v>35000</v>
      </c>
    </row>
    <row r="67" spans="1:11" ht="63.75">
      <c r="A67" s="25" t="s">
        <v>137</v>
      </c>
      <c r="B67" s="19" t="s">
        <v>117</v>
      </c>
      <c r="C67" s="20" t="s">
        <v>25</v>
      </c>
      <c r="D67" s="20" t="s">
        <v>21</v>
      </c>
      <c r="E67" s="27" t="s">
        <v>138</v>
      </c>
      <c r="F67" s="20" t="s">
        <v>72</v>
      </c>
      <c r="G67" s="20" t="s">
        <v>28</v>
      </c>
      <c r="H67" s="20" t="s">
        <v>113</v>
      </c>
      <c r="I67" s="21">
        <f>I70+I68</f>
        <v>792610</v>
      </c>
      <c r="J67" s="21">
        <f t="shared" ref="J67:K67" si="26">J70+J68</f>
        <v>825670</v>
      </c>
      <c r="K67" s="21">
        <f t="shared" si="26"/>
        <v>854540</v>
      </c>
    </row>
    <row r="68" spans="1:11" ht="63.75">
      <c r="A68" s="25" t="s">
        <v>139</v>
      </c>
      <c r="B68" s="19" t="s">
        <v>24</v>
      </c>
      <c r="C68" s="20" t="s">
        <v>25</v>
      </c>
      <c r="D68" s="20" t="s">
        <v>21</v>
      </c>
      <c r="E68" s="27" t="s">
        <v>140</v>
      </c>
      <c r="F68" s="20" t="s">
        <v>26</v>
      </c>
      <c r="G68" s="20" t="s">
        <v>28</v>
      </c>
      <c r="H68" s="20" t="s">
        <v>113</v>
      </c>
      <c r="I68" s="21">
        <f>I69</f>
        <v>688800</v>
      </c>
      <c r="J68" s="21">
        <f t="shared" ref="J68:K68" si="27">J69</f>
        <v>721860</v>
      </c>
      <c r="K68" s="21">
        <f t="shared" si="27"/>
        <v>750730</v>
      </c>
    </row>
    <row r="69" spans="1:11" ht="63.75">
      <c r="A69" s="25" t="s">
        <v>141</v>
      </c>
      <c r="B69" s="19" t="s">
        <v>117</v>
      </c>
      <c r="C69" s="20" t="s">
        <v>25</v>
      </c>
      <c r="D69" s="20" t="s">
        <v>21</v>
      </c>
      <c r="E69" s="27" t="s">
        <v>142</v>
      </c>
      <c r="F69" s="20" t="s">
        <v>72</v>
      </c>
      <c r="G69" s="20" t="s">
        <v>28</v>
      </c>
      <c r="H69" s="20" t="s">
        <v>113</v>
      </c>
      <c r="I69" s="21">
        <v>688800</v>
      </c>
      <c r="J69" s="21">
        <v>721860</v>
      </c>
      <c r="K69" s="21">
        <v>750730</v>
      </c>
    </row>
    <row r="70" spans="1:11" ht="76.5">
      <c r="A70" s="25" t="s">
        <v>143</v>
      </c>
      <c r="B70" s="19" t="s">
        <v>24</v>
      </c>
      <c r="C70" s="20" t="s">
        <v>25</v>
      </c>
      <c r="D70" s="20" t="s">
        <v>21</v>
      </c>
      <c r="E70" s="27" t="s">
        <v>144</v>
      </c>
      <c r="F70" s="20" t="s">
        <v>26</v>
      </c>
      <c r="G70" s="20" t="s">
        <v>28</v>
      </c>
      <c r="H70" s="20" t="s">
        <v>113</v>
      </c>
      <c r="I70" s="21">
        <f t="shared" ref="I70:K70" si="28">I71</f>
        <v>103810</v>
      </c>
      <c r="J70" s="21">
        <f t="shared" si="28"/>
        <v>103810</v>
      </c>
      <c r="K70" s="21">
        <f t="shared" si="28"/>
        <v>103810</v>
      </c>
    </row>
    <row r="71" spans="1:11" ht="76.5">
      <c r="A71" s="25" t="s">
        <v>145</v>
      </c>
      <c r="B71" s="19" t="s">
        <v>117</v>
      </c>
      <c r="C71" s="20" t="s">
        <v>25</v>
      </c>
      <c r="D71" s="20" t="s">
        <v>21</v>
      </c>
      <c r="E71" s="27" t="s">
        <v>144</v>
      </c>
      <c r="F71" s="20" t="s">
        <v>72</v>
      </c>
      <c r="G71" s="20" t="s">
        <v>28</v>
      </c>
      <c r="H71" s="20" t="s">
        <v>113</v>
      </c>
      <c r="I71" s="22">
        <v>103810</v>
      </c>
      <c r="J71" s="22">
        <v>103810</v>
      </c>
      <c r="K71" s="22">
        <v>103810</v>
      </c>
    </row>
    <row r="72" spans="1:11">
      <c r="A72" s="18" t="s">
        <v>146</v>
      </c>
      <c r="B72" s="19" t="s">
        <v>147</v>
      </c>
      <c r="C72" s="20" t="s">
        <v>25</v>
      </c>
      <c r="D72" s="20" t="s">
        <v>22</v>
      </c>
      <c r="E72" s="27" t="s">
        <v>27</v>
      </c>
      <c r="F72" s="20" t="s">
        <v>26</v>
      </c>
      <c r="G72" s="20" t="s">
        <v>28</v>
      </c>
      <c r="H72" s="20" t="s">
        <v>24</v>
      </c>
      <c r="I72" s="21">
        <f t="shared" ref="I72:K72" si="29">I73</f>
        <v>3111653</v>
      </c>
      <c r="J72" s="21">
        <f t="shared" si="29"/>
        <v>3236119</v>
      </c>
      <c r="K72" s="21">
        <f t="shared" si="29"/>
        <v>3365564</v>
      </c>
    </row>
    <row r="73" spans="1:11">
      <c r="A73" s="18" t="s">
        <v>148</v>
      </c>
      <c r="B73" s="19" t="s">
        <v>147</v>
      </c>
      <c r="C73" s="20" t="s">
        <v>25</v>
      </c>
      <c r="D73" s="20" t="s">
        <v>22</v>
      </c>
      <c r="E73" s="27" t="s">
        <v>33</v>
      </c>
      <c r="F73" s="20" t="s">
        <v>31</v>
      </c>
      <c r="G73" s="20" t="s">
        <v>28</v>
      </c>
      <c r="H73" s="20" t="s">
        <v>113</v>
      </c>
      <c r="I73" s="22">
        <f t="shared" ref="I73:K73" si="30">I74+I75+I76</f>
        <v>3111653</v>
      </c>
      <c r="J73" s="22">
        <f t="shared" si="30"/>
        <v>3236119</v>
      </c>
      <c r="K73" s="22">
        <f t="shared" si="30"/>
        <v>3365564</v>
      </c>
    </row>
    <row r="74" spans="1:11" ht="25.5">
      <c r="A74" s="18" t="s">
        <v>149</v>
      </c>
      <c r="B74" s="19" t="s">
        <v>147</v>
      </c>
      <c r="C74" s="20" t="s">
        <v>25</v>
      </c>
      <c r="D74" s="20" t="s">
        <v>22</v>
      </c>
      <c r="E74" s="27" t="s">
        <v>36</v>
      </c>
      <c r="F74" s="20" t="s">
        <v>31</v>
      </c>
      <c r="G74" s="20" t="s">
        <v>28</v>
      </c>
      <c r="H74" s="20" t="s">
        <v>113</v>
      </c>
      <c r="I74" s="22">
        <v>2014312</v>
      </c>
      <c r="J74" s="22">
        <v>2094884</v>
      </c>
      <c r="K74" s="22">
        <v>2178680</v>
      </c>
    </row>
    <row r="75" spans="1:11">
      <c r="A75" s="18" t="s">
        <v>150</v>
      </c>
      <c r="B75" s="19" t="s">
        <v>147</v>
      </c>
      <c r="C75" s="20" t="s">
        <v>25</v>
      </c>
      <c r="D75" s="20" t="s">
        <v>22</v>
      </c>
      <c r="E75" s="27" t="s">
        <v>92</v>
      </c>
      <c r="F75" s="20" t="s">
        <v>31</v>
      </c>
      <c r="G75" s="20" t="s">
        <v>28</v>
      </c>
      <c r="H75" s="20" t="s">
        <v>113</v>
      </c>
      <c r="I75" s="22">
        <v>86949</v>
      </c>
      <c r="J75" s="22">
        <v>90427</v>
      </c>
      <c r="K75" s="22">
        <v>94044</v>
      </c>
    </row>
    <row r="76" spans="1:11">
      <c r="A76" s="18" t="s">
        <v>151</v>
      </c>
      <c r="B76" s="19" t="s">
        <v>147</v>
      </c>
      <c r="C76" s="20" t="s">
        <v>25</v>
      </c>
      <c r="D76" s="20" t="s">
        <v>22</v>
      </c>
      <c r="E76" s="27" t="s">
        <v>152</v>
      </c>
      <c r="F76" s="20" t="s">
        <v>31</v>
      </c>
      <c r="G76" s="20" t="s">
        <v>28</v>
      </c>
      <c r="H76" s="20" t="s">
        <v>113</v>
      </c>
      <c r="I76" s="22">
        <f t="shared" ref="I76:K76" si="31">I77+I78</f>
        <v>1010392</v>
      </c>
      <c r="J76" s="22">
        <f t="shared" si="31"/>
        <v>1050808</v>
      </c>
      <c r="K76" s="22">
        <f t="shared" si="31"/>
        <v>1092840</v>
      </c>
    </row>
    <row r="77" spans="1:11">
      <c r="A77" s="18" t="s">
        <v>153</v>
      </c>
      <c r="B77" s="19" t="s">
        <v>147</v>
      </c>
      <c r="C77" s="20" t="s">
        <v>25</v>
      </c>
      <c r="D77" s="20" t="s">
        <v>22</v>
      </c>
      <c r="E77" s="27" t="s">
        <v>154</v>
      </c>
      <c r="F77" s="20" t="s">
        <v>31</v>
      </c>
      <c r="G77" s="20" t="s">
        <v>28</v>
      </c>
      <c r="H77" s="20" t="s">
        <v>113</v>
      </c>
      <c r="I77" s="22">
        <v>1002777</v>
      </c>
      <c r="J77" s="22">
        <v>1042888</v>
      </c>
      <c r="K77" s="22">
        <v>1084604</v>
      </c>
    </row>
    <row r="78" spans="1:11">
      <c r="A78" s="18" t="s">
        <v>155</v>
      </c>
      <c r="B78" s="19" t="s">
        <v>147</v>
      </c>
      <c r="C78" s="20" t="s">
        <v>25</v>
      </c>
      <c r="D78" s="20" t="s">
        <v>22</v>
      </c>
      <c r="E78" s="27" t="s">
        <v>156</v>
      </c>
      <c r="F78" s="20" t="s">
        <v>31</v>
      </c>
      <c r="G78" s="20" t="s">
        <v>28</v>
      </c>
      <c r="H78" s="20" t="s">
        <v>113</v>
      </c>
      <c r="I78" s="22">
        <v>7615</v>
      </c>
      <c r="J78" s="22">
        <v>7920</v>
      </c>
      <c r="K78" s="22">
        <v>8236</v>
      </c>
    </row>
    <row r="79" spans="1:11" ht="25.5">
      <c r="A79" s="18" t="s">
        <v>157</v>
      </c>
      <c r="B79" s="19" t="s">
        <v>24</v>
      </c>
      <c r="C79" s="20" t="s">
        <v>25</v>
      </c>
      <c r="D79" s="20" t="s">
        <v>158</v>
      </c>
      <c r="E79" s="27" t="s">
        <v>27</v>
      </c>
      <c r="F79" s="20" t="s">
        <v>26</v>
      </c>
      <c r="G79" s="20" t="s">
        <v>28</v>
      </c>
      <c r="H79" s="20" t="s">
        <v>24</v>
      </c>
      <c r="I79" s="21">
        <f>I82+I86</f>
        <v>34943086</v>
      </c>
      <c r="J79" s="21">
        <f>J82+J86</f>
        <v>33280286</v>
      </c>
      <c r="K79" s="21">
        <f>K82+K86</f>
        <v>33280286</v>
      </c>
    </row>
    <row r="80" spans="1:11">
      <c r="A80" s="18" t="s">
        <v>159</v>
      </c>
      <c r="B80" s="19" t="s">
        <v>24</v>
      </c>
      <c r="C80" s="20" t="s">
        <v>25</v>
      </c>
      <c r="D80" s="20" t="s">
        <v>158</v>
      </c>
      <c r="E80" s="27" t="s">
        <v>33</v>
      </c>
      <c r="F80" s="20" t="s">
        <v>26</v>
      </c>
      <c r="G80" s="20" t="s">
        <v>28</v>
      </c>
      <c r="H80" s="20" t="s">
        <v>160</v>
      </c>
      <c r="I80" s="21">
        <f t="shared" ref="I80:K81" si="32">I81</f>
        <v>33205700</v>
      </c>
      <c r="J80" s="21">
        <f t="shared" si="32"/>
        <v>31942900</v>
      </c>
      <c r="K80" s="21">
        <f t="shared" si="32"/>
        <v>31942900</v>
      </c>
    </row>
    <row r="81" spans="1:11">
      <c r="A81" s="18" t="s">
        <v>161</v>
      </c>
      <c r="B81" s="19" t="s">
        <v>24</v>
      </c>
      <c r="C81" s="20" t="s">
        <v>25</v>
      </c>
      <c r="D81" s="20" t="s">
        <v>158</v>
      </c>
      <c r="E81" s="27" t="s">
        <v>162</v>
      </c>
      <c r="F81" s="20" t="s">
        <v>26</v>
      </c>
      <c r="G81" s="20" t="s">
        <v>28</v>
      </c>
      <c r="H81" s="20" t="s">
        <v>160</v>
      </c>
      <c r="I81" s="21">
        <f t="shared" si="32"/>
        <v>33205700</v>
      </c>
      <c r="J81" s="21">
        <f t="shared" si="32"/>
        <v>31942900</v>
      </c>
      <c r="K81" s="21">
        <f t="shared" si="32"/>
        <v>31942900</v>
      </c>
    </row>
    <row r="82" spans="1:11" ht="25.5">
      <c r="A82" s="18" t="s">
        <v>163</v>
      </c>
      <c r="B82" s="19" t="s">
        <v>24</v>
      </c>
      <c r="C82" s="20" t="s">
        <v>25</v>
      </c>
      <c r="D82" s="20" t="s">
        <v>158</v>
      </c>
      <c r="E82" s="27" t="s">
        <v>164</v>
      </c>
      <c r="F82" s="20" t="s">
        <v>72</v>
      </c>
      <c r="G82" s="20" t="s">
        <v>28</v>
      </c>
      <c r="H82" s="20" t="s">
        <v>160</v>
      </c>
      <c r="I82" s="21">
        <f t="shared" ref="I82:K82" si="33">I84+I85+I83</f>
        <v>33205700</v>
      </c>
      <c r="J82" s="21">
        <f t="shared" si="33"/>
        <v>31942900</v>
      </c>
      <c r="K82" s="21">
        <f t="shared" si="33"/>
        <v>31942900</v>
      </c>
    </row>
    <row r="83" spans="1:11" ht="25.5">
      <c r="A83" s="18" t="s">
        <v>165</v>
      </c>
      <c r="B83" s="19" t="s">
        <v>108</v>
      </c>
      <c r="C83" s="20" t="s">
        <v>25</v>
      </c>
      <c r="D83" s="20" t="s">
        <v>158</v>
      </c>
      <c r="E83" s="27" t="s">
        <v>164</v>
      </c>
      <c r="F83" s="20" t="s">
        <v>72</v>
      </c>
      <c r="G83" s="20" t="s">
        <v>28</v>
      </c>
      <c r="H83" s="20" t="s">
        <v>160</v>
      </c>
      <c r="I83" s="22">
        <v>1900</v>
      </c>
      <c r="J83" s="22">
        <v>1900</v>
      </c>
      <c r="K83" s="22">
        <v>1900</v>
      </c>
    </row>
    <row r="84" spans="1:11" ht="25.5">
      <c r="A84" s="28" t="s">
        <v>165</v>
      </c>
      <c r="B84" s="19" t="s">
        <v>166</v>
      </c>
      <c r="C84" s="20" t="s">
        <v>25</v>
      </c>
      <c r="D84" s="20" t="s">
        <v>158</v>
      </c>
      <c r="E84" s="27" t="s">
        <v>164</v>
      </c>
      <c r="F84" s="20" t="s">
        <v>72</v>
      </c>
      <c r="G84" s="20" t="s">
        <v>167</v>
      </c>
      <c r="H84" s="20" t="s">
        <v>160</v>
      </c>
      <c r="I84" s="22">
        <v>25223000</v>
      </c>
      <c r="J84" s="22">
        <v>25223000</v>
      </c>
      <c r="K84" s="22">
        <v>25223000</v>
      </c>
    </row>
    <row r="85" spans="1:11" ht="38.25">
      <c r="A85" s="25" t="s">
        <v>168</v>
      </c>
      <c r="B85" s="19" t="s">
        <v>166</v>
      </c>
      <c r="C85" s="20" t="s">
        <v>25</v>
      </c>
      <c r="D85" s="20" t="s">
        <v>158</v>
      </c>
      <c r="E85" s="27" t="s">
        <v>164</v>
      </c>
      <c r="F85" s="20" t="s">
        <v>72</v>
      </c>
      <c r="G85" s="20" t="s">
        <v>169</v>
      </c>
      <c r="H85" s="20" t="s">
        <v>160</v>
      </c>
      <c r="I85" s="22">
        <f>6718000+1262800</f>
        <v>7980800</v>
      </c>
      <c r="J85" s="22">
        <v>6718000</v>
      </c>
      <c r="K85" s="22">
        <v>6718000</v>
      </c>
    </row>
    <row r="86" spans="1:11">
      <c r="A86" s="25" t="s">
        <v>170</v>
      </c>
      <c r="B86" s="19" t="s">
        <v>24</v>
      </c>
      <c r="C86" s="20" t="s">
        <v>25</v>
      </c>
      <c r="D86" s="20" t="s">
        <v>158</v>
      </c>
      <c r="E86" s="27" t="s">
        <v>41</v>
      </c>
      <c r="F86" s="20" t="s">
        <v>26</v>
      </c>
      <c r="G86" s="20" t="s">
        <v>28</v>
      </c>
      <c r="H86" s="20" t="s">
        <v>160</v>
      </c>
      <c r="I86" s="22">
        <f>I87+I90</f>
        <v>1737386</v>
      </c>
      <c r="J86" s="22">
        <f t="shared" ref="I86:L88" si="34">J87</f>
        <v>1337386</v>
      </c>
      <c r="K86" s="22">
        <f t="shared" si="34"/>
        <v>1337386</v>
      </c>
    </row>
    <row r="87" spans="1:11" ht="25.5">
      <c r="A87" s="25" t="s">
        <v>171</v>
      </c>
      <c r="B87" s="29" t="s">
        <v>24</v>
      </c>
      <c r="C87" s="30" t="s">
        <v>25</v>
      </c>
      <c r="D87" s="30" t="s">
        <v>158</v>
      </c>
      <c r="E87" s="31" t="s">
        <v>172</v>
      </c>
      <c r="F87" s="30" t="s">
        <v>26</v>
      </c>
      <c r="G87" s="30" t="s">
        <v>28</v>
      </c>
      <c r="H87" s="30" t="s">
        <v>160</v>
      </c>
      <c r="I87" s="22">
        <f t="shared" si="34"/>
        <v>1337386</v>
      </c>
      <c r="J87" s="22">
        <f t="shared" si="34"/>
        <v>1337386</v>
      </c>
      <c r="K87" s="22">
        <f t="shared" si="34"/>
        <v>1337386</v>
      </c>
    </row>
    <row r="88" spans="1:11" ht="25.5">
      <c r="A88" s="25" t="s">
        <v>173</v>
      </c>
      <c r="B88" s="19" t="s">
        <v>24</v>
      </c>
      <c r="C88" s="20" t="s">
        <v>25</v>
      </c>
      <c r="D88" s="20" t="s">
        <v>158</v>
      </c>
      <c r="E88" s="27" t="s">
        <v>174</v>
      </c>
      <c r="F88" s="20" t="s">
        <v>72</v>
      </c>
      <c r="G88" s="20" t="s">
        <v>28</v>
      </c>
      <c r="H88" s="20" t="s">
        <v>160</v>
      </c>
      <c r="I88" s="22">
        <f t="shared" si="34"/>
        <v>1337386</v>
      </c>
      <c r="J88" s="22">
        <f t="shared" si="34"/>
        <v>1337386</v>
      </c>
      <c r="K88" s="22">
        <f t="shared" si="34"/>
        <v>1337386</v>
      </c>
    </row>
    <row r="89" spans="1:11" ht="25.5">
      <c r="A89" s="18" t="s">
        <v>173</v>
      </c>
      <c r="B89" s="19" t="s">
        <v>108</v>
      </c>
      <c r="C89" s="20" t="s">
        <v>25</v>
      </c>
      <c r="D89" s="20" t="s">
        <v>158</v>
      </c>
      <c r="E89" s="27" t="s">
        <v>174</v>
      </c>
      <c r="F89" s="20" t="s">
        <v>72</v>
      </c>
      <c r="G89" s="20" t="s">
        <v>28</v>
      </c>
      <c r="H89" s="20" t="s">
        <v>160</v>
      </c>
      <c r="I89" s="22">
        <v>1337386</v>
      </c>
      <c r="J89" s="22">
        <v>1337386</v>
      </c>
      <c r="K89" s="22">
        <v>1337386</v>
      </c>
    </row>
    <row r="90" spans="1:11">
      <c r="A90" s="18" t="s">
        <v>175</v>
      </c>
      <c r="B90" s="19" t="s">
        <v>24</v>
      </c>
      <c r="C90" s="20" t="s">
        <v>25</v>
      </c>
      <c r="D90" s="20" t="s">
        <v>158</v>
      </c>
      <c r="E90" s="27" t="s">
        <v>176</v>
      </c>
      <c r="F90" s="20" t="s">
        <v>26</v>
      </c>
      <c r="G90" s="20" t="s">
        <v>28</v>
      </c>
      <c r="H90" s="20" t="s">
        <v>160</v>
      </c>
      <c r="I90" s="22">
        <f>I91</f>
        <v>400000</v>
      </c>
      <c r="J90" s="22"/>
      <c r="K90" s="22"/>
    </row>
    <row r="91" spans="1:11" ht="25.5">
      <c r="A91" s="18" t="s">
        <v>177</v>
      </c>
      <c r="B91" s="19" t="s">
        <v>108</v>
      </c>
      <c r="C91" s="20" t="s">
        <v>25</v>
      </c>
      <c r="D91" s="20" t="s">
        <v>158</v>
      </c>
      <c r="E91" s="27" t="s">
        <v>178</v>
      </c>
      <c r="F91" s="20" t="s">
        <v>72</v>
      </c>
      <c r="G91" s="20" t="s">
        <v>28</v>
      </c>
      <c r="H91" s="20" t="s">
        <v>160</v>
      </c>
      <c r="I91" s="22">
        <v>400000</v>
      </c>
      <c r="J91" s="22"/>
      <c r="K91" s="22"/>
    </row>
    <row r="92" spans="1:11" ht="25.5">
      <c r="A92" s="25" t="s">
        <v>179</v>
      </c>
      <c r="B92" s="29" t="s">
        <v>117</v>
      </c>
      <c r="C92" s="30" t="s">
        <v>25</v>
      </c>
      <c r="D92" s="30" t="s">
        <v>180</v>
      </c>
      <c r="E92" s="31" t="s">
        <v>27</v>
      </c>
      <c r="F92" s="30" t="s">
        <v>26</v>
      </c>
      <c r="G92" s="30" t="s">
        <v>28</v>
      </c>
      <c r="H92" s="30" t="s">
        <v>24</v>
      </c>
      <c r="I92" s="21">
        <f t="shared" ref="I92:K92" si="35">I93+I96</f>
        <v>12400000</v>
      </c>
      <c r="J92" s="21">
        <f t="shared" si="35"/>
        <v>6000000</v>
      </c>
      <c r="K92" s="21">
        <f t="shared" si="35"/>
        <v>5700000</v>
      </c>
    </row>
    <row r="93" spans="1:11" ht="63.75">
      <c r="A93" s="25" t="s">
        <v>181</v>
      </c>
      <c r="B93" s="29" t="s">
        <v>24</v>
      </c>
      <c r="C93" s="30" t="s">
        <v>25</v>
      </c>
      <c r="D93" s="30" t="s">
        <v>180</v>
      </c>
      <c r="E93" s="31" t="s">
        <v>41</v>
      </c>
      <c r="F93" s="30" t="s">
        <v>26</v>
      </c>
      <c r="G93" s="30" t="s">
        <v>28</v>
      </c>
      <c r="H93" s="30" t="s">
        <v>24</v>
      </c>
      <c r="I93" s="21">
        <f t="shared" ref="I93:K94" si="36">I94</f>
        <v>7400000</v>
      </c>
      <c r="J93" s="21">
        <f t="shared" si="36"/>
        <v>1000000</v>
      </c>
      <c r="K93" s="21">
        <f t="shared" si="36"/>
        <v>700000</v>
      </c>
    </row>
    <row r="94" spans="1:11" ht="76.5">
      <c r="A94" s="25" t="s">
        <v>182</v>
      </c>
      <c r="B94" s="29" t="s">
        <v>24</v>
      </c>
      <c r="C94" s="30" t="s">
        <v>25</v>
      </c>
      <c r="D94" s="30" t="s">
        <v>180</v>
      </c>
      <c r="E94" s="31" t="s">
        <v>183</v>
      </c>
      <c r="F94" s="30" t="s">
        <v>72</v>
      </c>
      <c r="G94" s="30" t="s">
        <v>28</v>
      </c>
      <c r="H94" s="30" t="s">
        <v>184</v>
      </c>
      <c r="I94" s="21">
        <f t="shared" si="36"/>
        <v>7400000</v>
      </c>
      <c r="J94" s="21">
        <f t="shared" si="36"/>
        <v>1000000</v>
      </c>
      <c r="K94" s="21">
        <f t="shared" si="36"/>
        <v>700000</v>
      </c>
    </row>
    <row r="95" spans="1:11" ht="76.5">
      <c r="A95" s="25" t="s">
        <v>185</v>
      </c>
      <c r="B95" s="29" t="s">
        <v>117</v>
      </c>
      <c r="C95" s="30" t="s">
        <v>25</v>
      </c>
      <c r="D95" s="30" t="s">
        <v>180</v>
      </c>
      <c r="E95" s="31" t="s">
        <v>186</v>
      </c>
      <c r="F95" s="30" t="s">
        <v>72</v>
      </c>
      <c r="G95" s="30" t="s">
        <v>28</v>
      </c>
      <c r="H95" s="30" t="s">
        <v>184</v>
      </c>
      <c r="I95" s="22">
        <f>1200000+1010000+4365000+750000+75000</f>
        <v>7400000</v>
      </c>
      <c r="J95" s="22">
        <v>1000000</v>
      </c>
      <c r="K95" s="22">
        <v>700000</v>
      </c>
    </row>
    <row r="96" spans="1:11" ht="25.5">
      <c r="A96" s="25" t="s">
        <v>187</v>
      </c>
      <c r="B96" s="29" t="s">
        <v>24</v>
      </c>
      <c r="C96" s="30" t="s">
        <v>25</v>
      </c>
      <c r="D96" s="30" t="s">
        <v>180</v>
      </c>
      <c r="E96" s="31" t="s">
        <v>94</v>
      </c>
      <c r="F96" s="30" t="s">
        <v>26</v>
      </c>
      <c r="G96" s="30" t="s">
        <v>28</v>
      </c>
      <c r="H96" s="30" t="s">
        <v>188</v>
      </c>
      <c r="I96" s="21">
        <f>I97</f>
        <v>5000000</v>
      </c>
      <c r="J96" s="21">
        <f t="shared" ref="J96:K96" si="37">J97</f>
        <v>5000000</v>
      </c>
      <c r="K96" s="21">
        <f t="shared" si="37"/>
        <v>5000000</v>
      </c>
    </row>
    <row r="97" spans="1:11" ht="25.5">
      <c r="A97" s="34" t="s">
        <v>189</v>
      </c>
      <c r="B97" s="19" t="s">
        <v>24</v>
      </c>
      <c r="C97" s="20" t="s">
        <v>25</v>
      </c>
      <c r="D97" s="20" t="s">
        <v>180</v>
      </c>
      <c r="E97" s="27" t="s">
        <v>190</v>
      </c>
      <c r="F97" s="20" t="s">
        <v>26</v>
      </c>
      <c r="G97" s="20" t="s">
        <v>28</v>
      </c>
      <c r="H97" s="20" t="s">
        <v>188</v>
      </c>
      <c r="I97" s="21">
        <f t="shared" ref="I97:K97" si="38">+I98</f>
        <v>5000000</v>
      </c>
      <c r="J97" s="21">
        <f t="shared" si="38"/>
        <v>5000000</v>
      </c>
      <c r="K97" s="21">
        <f t="shared" si="38"/>
        <v>5000000</v>
      </c>
    </row>
    <row r="98" spans="1:11" ht="51">
      <c r="A98" s="32" t="s">
        <v>191</v>
      </c>
      <c r="B98" s="19" t="s">
        <v>117</v>
      </c>
      <c r="C98" s="20" t="s">
        <v>25</v>
      </c>
      <c r="D98" s="20" t="s">
        <v>180</v>
      </c>
      <c r="E98" s="27" t="s">
        <v>192</v>
      </c>
      <c r="F98" s="20" t="s">
        <v>72</v>
      </c>
      <c r="G98" s="20" t="s">
        <v>28</v>
      </c>
      <c r="H98" s="20" t="s">
        <v>188</v>
      </c>
      <c r="I98" s="22">
        <v>5000000</v>
      </c>
      <c r="J98" s="22">
        <v>5000000</v>
      </c>
      <c r="K98" s="22">
        <v>5000000</v>
      </c>
    </row>
    <row r="99" spans="1:11">
      <c r="A99" s="34" t="s">
        <v>193</v>
      </c>
      <c r="B99" s="19" t="s">
        <v>24</v>
      </c>
      <c r="C99" s="20" t="s">
        <v>25</v>
      </c>
      <c r="D99" s="20" t="s">
        <v>194</v>
      </c>
      <c r="E99" s="27" t="s">
        <v>27</v>
      </c>
      <c r="F99" s="20" t="s">
        <v>26</v>
      </c>
      <c r="G99" s="20" t="s">
        <v>28</v>
      </c>
      <c r="H99" s="20" t="s">
        <v>24</v>
      </c>
      <c r="I99" s="21">
        <f>I100+I136+I147</f>
        <v>5543706</v>
      </c>
      <c r="J99" s="21">
        <f t="shared" ref="J99:K99" si="39">J100+J136+J147</f>
        <v>5543706</v>
      </c>
      <c r="K99" s="21">
        <f t="shared" si="39"/>
        <v>5606039</v>
      </c>
    </row>
    <row r="100" spans="1:11" ht="25.5">
      <c r="A100" s="32" t="s">
        <v>195</v>
      </c>
      <c r="B100" s="19" t="s">
        <v>24</v>
      </c>
      <c r="C100" s="20" t="s">
        <v>25</v>
      </c>
      <c r="D100" s="20" t="s">
        <v>194</v>
      </c>
      <c r="E100" s="27" t="s">
        <v>33</v>
      </c>
      <c r="F100" s="20" t="s">
        <v>31</v>
      </c>
      <c r="G100" s="20" t="s">
        <v>28</v>
      </c>
      <c r="H100" s="20" t="s">
        <v>196</v>
      </c>
      <c r="I100" s="21">
        <f>I101+I105+I109+I113+I119+I122+I125+I128+I132+I116</f>
        <v>3657500</v>
      </c>
      <c r="J100" s="21">
        <f t="shared" ref="J100:K100" si="40">J101+J105+J109+J113+J119+J122+J125+J128+J132+J116</f>
        <v>3657500</v>
      </c>
      <c r="K100" s="21">
        <f t="shared" si="40"/>
        <v>3657500</v>
      </c>
    </row>
    <row r="101" spans="1:11" ht="38.25">
      <c r="A101" s="34" t="s">
        <v>197</v>
      </c>
      <c r="B101" s="19" t="s">
        <v>24</v>
      </c>
      <c r="C101" s="20" t="s">
        <v>25</v>
      </c>
      <c r="D101" s="20" t="s">
        <v>194</v>
      </c>
      <c r="E101" s="27" t="s">
        <v>198</v>
      </c>
      <c r="F101" s="20" t="s">
        <v>31</v>
      </c>
      <c r="G101" s="20" t="s">
        <v>28</v>
      </c>
      <c r="H101" s="20" t="s">
        <v>196</v>
      </c>
      <c r="I101" s="21">
        <f t="shared" ref="I101:K101" si="41">I102</f>
        <v>63450</v>
      </c>
      <c r="J101" s="21">
        <f t="shared" si="41"/>
        <v>63450</v>
      </c>
      <c r="K101" s="21">
        <f t="shared" si="41"/>
        <v>63450</v>
      </c>
    </row>
    <row r="102" spans="1:11" ht="63.75">
      <c r="A102" s="32" t="s">
        <v>199</v>
      </c>
      <c r="B102" s="19" t="s">
        <v>24</v>
      </c>
      <c r="C102" s="20" t="s">
        <v>25</v>
      </c>
      <c r="D102" s="20" t="s">
        <v>194</v>
      </c>
      <c r="E102" s="27" t="s">
        <v>200</v>
      </c>
      <c r="F102" s="20" t="s">
        <v>31</v>
      </c>
      <c r="G102" s="20" t="s">
        <v>28</v>
      </c>
      <c r="H102" s="20" t="s">
        <v>196</v>
      </c>
      <c r="I102" s="21">
        <f>I103+I104</f>
        <v>63450</v>
      </c>
      <c r="J102" s="21">
        <f t="shared" ref="J102:K102" si="42">J103+J104</f>
        <v>63450</v>
      </c>
      <c r="K102" s="21">
        <f t="shared" si="42"/>
        <v>63450</v>
      </c>
    </row>
    <row r="103" spans="1:11" ht="63.75">
      <c r="A103" s="32" t="s">
        <v>199</v>
      </c>
      <c r="B103" s="19" t="s">
        <v>201</v>
      </c>
      <c r="C103" s="20" t="s">
        <v>25</v>
      </c>
      <c r="D103" s="20" t="s">
        <v>194</v>
      </c>
      <c r="E103" s="27" t="s">
        <v>200</v>
      </c>
      <c r="F103" s="20" t="s">
        <v>31</v>
      </c>
      <c r="G103" s="20" t="s">
        <v>28</v>
      </c>
      <c r="H103" s="20" t="s">
        <v>196</v>
      </c>
      <c r="I103" s="21">
        <v>9250</v>
      </c>
      <c r="J103" s="21">
        <v>9250</v>
      </c>
      <c r="K103" s="21">
        <v>9250</v>
      </c>
    </row>
    <row r="104" spans="1:11" ht="63.75">
      <c r="A104" s="32" t="s">
        <v>199</v>
      </c>
      <c r="B104" s="19" t="s">
        <v>202</v>
      </c>
      <c r="C104" s="20" t="s">
        <v>25</v>
      </c>
      <c r="D104" s="20" t="s">
        <v>194</v>
      </c>
      <c r="E104" s="27" t="s">
        <v>200</v>
      </c>
      <c r="F104" s="20" t="s">
        <v>31</v>
      </c>
      <c r="G104" s="20" t="s">
        <v>28</v>
      </c>
      <c r="H104" s="20" t="s">
        <v>196</v>
      </c>
      <c r="I104" s="21">
        <v>54200</v>
      </c>
      <c r="J104" s="21">
        <v>54200</v>
      </c>
      <c r="K104" s="21">
        <v>54200</v>
      </c>
    </row>
    <row r="105" spans="1:11" ht="63.75">
      <c r="A105" s="34" t="s">
        <v>203</v>
      </c>
      <c r="B105" s="19" t="s">
        <v>24</v>
      </c>
      <c r="C105" s="20" t="s">
        <v>25</v>
      </c>
      <c r="D105" s="20" t="s">
        <v>194</v>
      </c>
      <c r="E105" s="27" t="s">
        <v>204</v>
      </c>
      <c r="F105" s="20" t="s">
        <v>31</v>
      </c>
      <c r="G105" s="20" t="s">
        <v>28</v>
      </c>
      <c r="H105" s="20" t="s">
        <v>196</v>
      </c>
      <c r="I105" s="22">
        <f t="shared" ref="I105:K105" si="43">I106</f>
        <v>185700</v>
      </c>
      <c r="J105" s="22">
        <f t="shared" si="43"/>
        <v>185700</v>
      </c>
      <c r="K105" s="22">
        <f t="shared" si="43"/>
        <v>185700</v>
      </c>
    </row>
    <row r="106" spans="1:11" ht="76.5">
      <c r="A106" s="32" t="s">
        <v>205</v>
      </c>
      <c r="B106" s="19" t="s">
        <v>24</v>
      </c>
      <c r="C106" s="20" t="s">
        <v>25</v>
      </c>
      <c r="D106" s="20" t="s">
        <v>194</v>
      </c>
      <c r="E106" s="27" t="s">
        <v>206</v>
      </c>
      <c r="F106" s="20" t="s">
        <v>31</v>
      </c>
      <c r="G106" s="20" t="s">
        <v>28</v>
      </c>
      <c r="H106" s="20" t="s">
        <v>196</v>
      </c>
      <c r="I106" s="21">
        <f>I107+I108</f>
        <v>185700</v>
      </c>
      <c r="J106" s="21">
        <f t="shared" ref="J106:K106" si="44">J107+J108</f>
        <v>185700</v>
      </c>
      <c r="K106" s="21">
        <f t="shared" si="44"/>
        <v>185700</v>
      </c>
    </row>
    <row r="107" spans="1:11" ht="76.5">
      <c r="A107" s="32" t="s">
        <v>205</v>
      </c>
      <c r="B107" s="19" t="s">
        <v>201</v>
      </c>
      <c r="C107" s="20" t="s">
        <v>25</v>
      </c>
      <c r="D107" s="20" t="s">
        <v>194</v>
      </c>
      <c r="E107" s="27" t="s">
        <v>206</v>
      </c>
      <c r="F107" s="20" t="s">
        <v>31</v>
      </c>
      <c r="G107" s="20" t="s">
        <v>28</v>
      </c>
      <c r="H107" s="20" t="s">
        <v>196</v>
      </c>
      <c r="I107" s="21">
        <v>22500</v>
      </c>
      <c r="J107" s="21">
        <v>22500</v>
      </c>
      <c r="K107" s="21">
        <v>22500</v>
      </c>
    </row>
    <row r="108" spans="1:11" ht="76.5">
      <c r="A108" s="32" t="s">
        <v>205</v>
      </c>
      <c r="B108" s="19" t="s">
        <v>202</v>
      </c>
      <c r="C108" s="20" t="s">
        <v>25</v>
      </c>
      <c r="D108" s="20" t="s">
        <v>194</v>
      </c>
      <c r="E108" s="27" t="s">
        <v>206</v>
      </c>
      <c r="F108" s="20" t="s">
        <v>31</v>
      </c>
      <c r="G108" s="20" t="s">
        <v>28</v>
      </c>
      <c r="H108" s="20" t="s">
        <v>196</v>
      </c>
      <c r="I108" s="21">
        <v>163200</v>
      </c>
      <c r="J108" s="21">
        <v>163200</v>
      </c>
      <c r="K108" s="21">
        <v>163200</v>
      </c>
    </row>
    <row r="109" spans="1:11" ht="38.25">
      <c r="A109" s="18" t="s">
        <v>207</v>
      </c>
      <c r="B109" s="19" t="s">
        <v>24</v>
      </c>
      <c r="C109" s="20" t="s">
        <v>25</v>
      </c>
      <c r="D109" s="20" t="s">
        <v>194</v>
      </c>
      <c r="E109" s="27" t="s">
        <v>208</v>
      </c>
      <c r="F109" s="20" t="s">
        <v>31</v>
      </c>
      <c r="G109" s="20" t="s">
        <v>28</v>
      </c>
      <c r="H109" s="20" t="s">
        <v>196</v>
      </c>
      <c r="I109" s="22">
        <f t="shared" ref="I109:K109" si="45">I110</f>
        <v>19100</v>
      </c>
      <c r="J109" s="22">
        <f t="shared" si="45"/>
        <v>19100</v>
      </c>
      <c r="K109" s="22">
        <f t="shared" si="45"/>
        <v>19100</v>
      </c>
    </row>
    <row r="110" spans="1:11" ht="63.75">
      <c r="A110" s="25" t="s">
        <v>209</v>
      </c>
      <c r="B110" s="19" t="s">
        <v>24</v>
      </c>
      <c r="C110" s="20" t="s">
        <v>25</v>
      </c>
      <c r="D110" s="20" t="s">
        <v>194</v>
      </c>
      <c r="E110" s="27" t="s">
        <v>210</v>
      </c>
      <c r="F110" s="20" t="s">
        <v>31</v>
      </c>
      <c r="G110" s="20" t="s">
        <v>28</v>
      </c>
      <c r="H110" s="20" t="s">
        <v>196</v>
      </c>
      <c r="I110" s="21">
        <f>I111+I112</f>
        <v>19100</v>
      </c>
      <c r="J110" s="21">
        <f t="shared" ref="J110:K110" si="46">J111+J112</f>
        <v>19100</v>
      </c>
      <c r="K110" s="21">
        <f t="shared" si="46"/>
        <v>19100</v>
      </c>
    </row>
    <row r="111" spans="1:11" ht="63.75">
      <c r="A111" s="25" t="s">
        <v>209</v>
      </c>
      <c r="B111" s="19" t="s">
        <v>201</v>
      </c>
      <c r="C111" s="20" t="s">
        <v>25</v>
      </c>
      <c r="D111" s="20" t="s">
        <v>194</v>
      </c>
      <c r="E111" s="27" t="s">
        <v>210</v>
      </c>
      <c r="F111" s="20" t="s">
        <v>31</v>
      </c>
      <c r="G111" s="20" t="s">
        <v>28</v>
      </c>
      <c r="H111" s="20" t="s">
        <v>196</v>
      </c>
      <c r="I111" s="21">
        <v>1500</v>
      </c>
      <c r="J111" s="21">
        <v>1500</v>
      </c>
      <c r="K111" s="21">
        <v>1500</v>
      </c>
    </row>
    <row r="112" spans="1:11" ht="63.75">
      <c r="A112" s="25" t="s">
        <v>209</v>
      </c>
      <c r="B112" s="19" t="s">
        <v>202</v>
      </c>
      <c r="C112" s="20" t="s">
        <v>25</v>
      </c>
      <c r="D112" s="20" t="s">
        <v>194</v>
      </c>
      <c r="E112" s="27" t="s">
        <v>210</v>
      </c>
      <c r="F112" s="20" t="s">
        <v>31</v>
      </c>
      <c r="G112" s="20" t="s">
        <v>28</v>
      </c>
      <c r="H112" s="20" t="s">
        <v>196</v>
      </c>
      <c r="I112" s="21">
        <v>17600</v>
      </c>
      <c r="J112" s="21">
        <v>17600</v>
      </c>
      <c r="K112" s="21">
        <v>17600</v>
      </c>
    </row>
    <row r="113" spans="1:11" ht="51">
      <c r="A113" s="28" t="s">
        <v>211</v>
      </c>
      <c r="B113" s="35" t="s">
        <v>24</v>
      </c>
      <c r="C113" s="36" t="s">
        <v>25</v>
      </c>
      <c r="D113" s="36" t="s">
        <v>194</v>
      </c>
      <c r="E113" s="37" t="s">
        <v>212</v>
      </c>
      <c r="F113" s="36" t="s">
        <v>31</v>
      </c>
      <c r="G113" s="36" t="s">
        <v>28</v>
      </c>
      <c r="H113" s="36" t="s">
        <v>196</v>
      </c>
      <c r="I113" s="21">
        <f t="shared" ref="I113:K114" si="47">I114</f>
        <v>2060000</v>
      </c>
      <c r="J113" s="21">
        <f t="shared" si="47"/>
        <v>2060000</v>
      </c>
      <c r="K113" s="21">
        <f t="shared" si="47"/>
        <v>2060000</v>
      </c>
    </row>
    <row r="114" spans="1:11" ht="63.75">
      <c r="A114" s="38" t="s">
        <v>213</v>
      </c>
      <c r="B114" s="35" t="s">
        <v>24</v>
      </c>
      <c r="C114" s="36" t="s">
        <v>25</v>
      </c>
      <c r="D114" s="36" t="s">
        <v>194</v>
      </c>
      <c r="E114" s="37" t="s">
        <v>214</v>
      </c>
      <c r="F114" s="36" t="s">
        <v>31</v>
      </c>
      <c r="G114" s="36" t="s">
        <v>28</v>
      </c>
      <c r="H114" s="36" t="s">
        <v>196</v>
      </c>
      <c r="I114" s="21">
        <f>I115</f>
        <v>2060000</v>
      </c>
      <c r="J114" s="21">
        <f t="shared" si="47"/>
        <v>2060000</v>
      </c>
      <c r="K114" s="21">
        <f t="shared" si="47"/>
        <v>2060000</v>
      </c>
    </row>
    <row r="115" spans="1:11" ht="63.75">
      <c r="A115" s="38" t="s">
        <v>213</v>
      </c>
      <c r="B115" s="35" t="s">
        <v>202</v>
      </c>
      <c r="C115" s="36" t="s">
        <v>25</v>
      </c>
      <c r="D115" s="36" t="s">
        <v>194</v>
      </c>
      <c r="E115" s="37" t="s">
        <v>214</v>
      </c>
      <c r="F115" s="36" t="s">
        <v>31</v>
      </c>
      <c r="G115" s="36" t="s">
        <v>28</v>
      </c>
      <c r="H115" s="36" t="s">
        <v>196</v>
      </c>
      <c r="I115" s="21">
        <v>2060000</v>
      </c>
      <c r="J115" s="21">
        <v>2060000</v>
      </c>
      <c r="K115" s="21">
        <v>2060000</v>
      </c>
    </row>
    <row r="116" spans="1:11" ht="38.25">
      <c r="A116" s="38" t="s">
        <v>215</v>
      </c>
      <c r="B116" s="35" t="s">
        <v>24</v>
      </c>
      <c r="C116" s="36" t="s">
        <v>25</v>
      </c>
      <c r="D116" s="36" t="s">
        <v>194</v>
      </c>
      <c r="E116" s="37" t="s">
        <v>216</v>
      </c>
      <c r="F116" s="36" t="s">
        <v>31</v>
      </c>
      <c r="G116" s="36" t="s">
        <v>28</v>
      </c>
      <c r="H116" s="36" t="s">
        <v>196</v>
      </c>
      <c r="I116" s="21">
        <f>I117</f>
        <v>1500</v>
      </c>
      <c r="J116" s="21">
        <f t="shared" ref="J116:K117" si="48">J117</f>
        <v>1500</v>
      </c>
      <c r="K116" s="21">
        <f t="shared" si="48"/>
        <v>1500</v>
      </c>
    </row>
    <row r="117" spans="1:11" ht="63.75">
      <c r="A117" s="38" t="s">
        <v>217</v>
      </c>
      <c r="B117" s="35" t="s">
        <v>24</v>
      </c>
      <c r="C117" s="36" t="s">
        <v>25</v>
      </c>
      <c r="D117" s="36" t="s">
        <v>194</v>
      </c>
      <c r="E117" s="37" t="s">
        <v>218</v>
      </c>
      <c r="F117" s="36" t="s">
        <v>31</v>
      </c>
      <c r="G117" s="36" t="s">
        <v>28</v>
      </c>
      <c r="H117" s="36" t="s">
        <v>196</v>
      </c>
      <c r="I117" s="21">
        <f>I118</f>
        <v>1500</v>
      </c>
      <c r="J117" s="21">
        <f t="shared" si="48"/>
        <v>1500</v>
      </c>
      <c r="K117" s="21">
        <f t="shared" si="48"/>
        <v>1500</v>
      </c>
    </row>
    <row r="118" spans="1:11" ht="63.75">
      <c r="A118" s="38" t="s">
        <v>217</v>
      </c>
      <c r="B118" s="35" t="s">
        <v>202</v>
      </c>
      <c r="C118" s="36" t="s">
        <v>25</v>
      </c>
      <c r="D118" s="36" t="s">
        <v>194</v>
      </c>
      <c r="E118" s="37" t="s">
        <v>218</v>
      </c>
      <c r="F118" s="36" t="s">
        <v>31</v>
      </c>
      <c r="G118" s="36" t="s">
        <v>28</v>
      </c>
      <c r="H118" s="36" t="s">
        <v>196</v>
      </c>
      <c r="I118" s="21">
        <v>1500</v>
      </c>
      <c r="J118" s="21">
        <v>1500</v>
      </c>
      <c r="K118" s="21">
        <v>1500</v>
      </c>
    </row>
    <row r="119" spans="1:11" ht="51">
      <c r="A119" s="28" t="s">
        <v>219</v>
      </c>
      <c r="B119" s="35" t="s">
        <v>24</v>
      </c>
      <c r="C119" s="36" t="s">
        <v>25</v>
      </c>
      <c r="D119" s="36" t="s">
        <v>194</v>
      </c>
      <c r="E119" s="37" t="s">
        <v>220</v>
      </c>
      <c r="F119" s="36" t="s">
        <v>31</v>
      </c>
      <c r="G119" s="36" t="s">
        <v>28</v>
      </c>
      <c r="H119" s="36" t="s">
        <v>196</v>
      </c>
      <c r="I119" s="22">
        <f t="shared" ref="I119:K120" si="49">I120</f>
        <v>242500</v>
      </c>
      <c r="J119" s="22">
        <f t="shared" si="49"/>
        <v>242500</v>
      </c>
      <c r="K119" s="22">
        <f t="shared" si="49"/>
        <v>242500</v>
      </c>
    </row>
    <row r="120" spans="1:11" ht="76.5">
      <c r="A120" s="38" t="s">
        <v>221</v>
      </c>
      <c r="B120" s="35" t="s">
        <v>24</v>
      </c>
      <c r="C120" s="36" t="s">
        <v>25</v>
      </c>
      <c r="D120" s="36" t="s">
        <v>194</v>
      </c>
      <c r="E120" s="37" t="s">
        <v>222</v>
      </c>
      <c r="F120" s="36" t="s">
        <v>31</v>
      </c>
      <c r="G120" s="36" t="s">
        <v>28</v>
      </c>
      <c r="H120" s="36" t="s">
        <v>196</v>
      </c>
      <c r="I120" s="21">
        <f>I121</f>
        <v>242500</v>
      </c>
      <c r="J120" s="21">
        <f t="shared" si="49"/>
        <v>242500</v>
      </c>
      <c r="K120" s="21">
        <f t="shared" si="49"/>
        <v>242500</v>
      </c>
    </row>
    <row r="121" spans="1:11" ht="76.5">
      <c r="A121" s="38" t="s">
        <v>221</v>
      </c>
      <c r="B121" s="35" t="s">
        <v>202</v>
      </c>
      <c r="C121" s="36" t="s">
        <v>25</v>
      </c>
      <c r="D121" s="36" t="s">
        <v>194</v>
      </c>
      <c r="E121" s="37" t="s">
        <v>222</v>
      </c>
      <c r="F121" s="36" t="s">
        <v>31</v>
      </c>
      <c r="G121" s="36" t="s">
        <v>28</v>
      </c>
      <c r="H121" s="36" t="s">
        <v>196</v>
      </c>
      <c r="I121" s="21">
        <v>242500</v>
      </c>
      <c r="J121" s="21">
        <v>242500</v>
      </c>
      <c r="K121" s="21">
        <v>242500</v>
      </c>
    </row>
    <row r="122" spans="1:11" ht="51">
      <c r="A122" s="34" t="s">
        <v>223</v>
      </c>
      <c r="B122" s="35" t="s">
        <v>24</v>
      </c>
      <c r="C122" s="36" t="s">
        <v>25</v>
      </c>
      <c r="D122" s="36" t="s">
        <v>194</v>
      </c>
      <c r="E122" s="37" t="s">
        <v>224</v>
      </c>
      <c r="F122" s="36" t="s">
        <v>26</v>
      </c>
      <c r="G122" s="36" t="s">
        <v>28</v>
      </c>
      <c r="H122" s="36" t="s">
        <v>196</v>
      </c>
      <c r="I122" s="22">
        <f t="shared" ref="I122:K123" si="50">I123</f>
        <v>25800</v>
      </c>
      <c r="J122" s="22">
        <f t="shared" si="50"/>
        <v>25800</v>
      </c>
      <c r="K122" s="22">
        <f t="shared" si="50"/>
        <v>25800</v>
      </c>
    </row>
    <row r="123" spans="1:11" ht="89.25">
      <c r="A123" s="39" t="s">
        <v>225</v>
      </c>
      <c r="B123" s="35" t="s">
        <v>24</v>
      </c>
      <c r="C123" s="36" t="s">
        <v>25</v>
      </c>
      <c r="D123" s="36" t="s">
        <v>194</v>
      </c>
      <c r="E123" s="37" t="s">
        <v>226</v>
      </c>
      <c r="F123" s="36" t="s">
        <v>31</v>
      </c>
      <c r="G123" s="36" t="s">
        <v>28</v>
      </c>
      <c r="H123" s="36" t="s">
        <v>196</v>
      </c>
      <c r="I123" s="22">
        <f>I124</f>
        <v>25800</v>
      </c>
      <c r="J123" s="22">
        <f t="shared" si="50"/>
        <v>25800</v>
      </c>
      <c r="K123" s="22">
        <f t="shared" si="50"/>
        <v>25800</v>
      </c>
    </row>
    <row r="124" spans="1:11" ht="89.25">
      <c r="A124" s="39" t="s">
        <v>225</v>
      </c>
      <c r="B124" s="35" t="s">
        <v>202</v>
      </c>
      <c r="C124" s="36" t="s">
        <v>25</v>
      </c>
      <c r="D124" s="36" t="s">
        <v>194</v>
      </c>
      <c r="E124" s="37" t="s">
        <v>226</v>
      </c>
      <c r="F124" s="36" t="s">
        <v>31</v>
      </c>
      <c r="G124" s="36" t="s">
        <v>28</v>
      </c>
      <c r="H124" s="36" t="s">
        <v>196</v>
      </c>
      <c r="I124" s="22">
        <v>25800</v>
      </c>
      <c r="J124" s="22">
        <v>25800</v>
      </c>
      <c r="K124" s="22">
        <v>25800</v>
      </c>
    </row>
    <row r="125" spans="1:11" ht="51">
      <c r="A125" s="39" t="s">
        <v>227</v>
      </c>
      <c r="B125" s="35" t="s">
        <v>24</v>
      </c>
      <c r="C125" s="36" t="s">
        <v>25</v>
      </c>
      <c r="D125" s="36" t="s">
        <v>194</v>
      </c>
      <c r="E125" s="37" t="s">
        <v>228</v>
      </c>
      <c r="F125" s="36" t="s">
        <v>31</v>
      </c>
      <c r="G125" s="36" t="s">
        <v>28</v>
      </c>
      <c r="H125" s="36" t="s">
        <v>196</v>
      </c>
      <c r="I125" s="22">
        <f t="shared" ref="I125:K126" si="51">I126</f>
        <v>2500</v>
      </c>
      <c r="J125" s="22">
        <f t="shared" si="51"/>
        <v>2500</v>
      </c>
      <c r="K125" s="22">
        <f t="shared" si="51"/>
        <v>2500</v>
      </c>
    </row>
    <row r="126" spans="1:11" ht="63.75">
      <c r="A126" s="39" t="s">
        <v>229</v>
      </c>
      <c r="B126" s="35" t="s">
        <v>24</v>
      </c>
      <c r="C126" s="36" t="s">
        <v>25</v>
      </c>
      <c r="D126" s="36" t="s">
        <v>194</v>
      </c>
      <c r="E126" s="37" t="s">
        <v>230</v>
      </c>
      <c r="F126" s="36" t="s">
        <v>31</v>
      </c>
      <c r="G126" s="36" t="s">
        <v>28</v>
      </c>
      <c r="H126" s="36" t="s">
        <v>196</v>
      </c>
      <c r="I126" s="22">
        <f>I127</f>
        <v>2500</v>
      </c>
      <c r="J126" s="22">
        <f t="shared" si="51"/>
        <v>2500</v>
      </c>
      <c r="K126" s="22">
        <f t="shared" si="51"/>
        <v>2500</v>
      </c>
    </row>
    <row r="127" spans="1:11" ht="63.75">
      <c r="A127" s="39" t="s">
        <v>229</v>
      </c>
      <c r="B127" s="35" t="s">
        <v>202</v>
      </c>
      <c r="C127" s="36" t="s">
        <v>25</v>
      </c>
      <c r="D127" s="36" t="s">
        <v>194</v>
      </c>
      <c r="E127" s="37" t="s">
        <v>230</v>
      </c>
      <c r="F127" s="36" t="s">
        <v>31</v>
      </c>
      <c r="G127" s="36" t="s">
        <v>28</v>
      </c>
      <c r="H127" s="36" t="s">
        <v>196</v>
      </c>
      <c r="I127" s="22">
        <v>2500</v>
      </c>
      <c r="J127" s="22">
        <v>2500</v>
      </c>
      <c r="K127" s="22">
        <v>2500</v>
      </c>
    </row>
    <row r="128" spans="1:11" ht="38.25">
      <c r="A128" s="39" t="s">
        <v>231</v>
      </c>
      <c r="B128" s="35" t="s">
        <v>24</v>
      </c>
      <c r="C128" s="36" t="s">
        <v>25</v>
      </c>
      <c r="D128" s="36" t="s">
        <v>194</v>
      </c>
      <c r="E128" s="37" t="s">
        <v>232</v>
      </c>
      <c r="F128" s="36" t="s">
        <v>31</v>
      </c>
      <c r="G128" s="36" t="s">
        <v>28</v>
      </c>
      <c r="H128" s="36" t="s">
        <v>196</v>
      </c>
      <c r="I128" s="22">
        <f t="shared" ref="I128:K128" si="52">I129</f>
        <v>176450</v>
      </c>
      <c r="J128" s="22">
        <f t="shared" si="52"/>
        <v>176450</v>
      </c>
      <c r="K128" s="22">
        <f t="shared" si="52"/>
        <v>176450</v>
      </c>
    </row>
    <row r="129" spans="1:11" ht="63.75">
      <c r="A129" s="39" t="s">
        <v>233</v>
      </c>
      <c r="B129" s="35" t="s">
        <v>24</v>
      </c>
      <c r="C129" s="36" t="s">
        <v>25</v>
      </c>
      <c r="D129" s="36" t="s">
        <v>194</v>
      </c>
      <c r="E129" s="37" t="s">
        <v>234</v>
      </c>
      <c r="F129" s="36" t="s">
        <v>31</v>
      </c>
      <c r="G129" s="36" t="s">
        <v>28</v>
      </c>
      <c r="H129" s="36" t="s">
        <v>196</v>
      </c>
      <c r="I129" s="22">
        <f>I130+I131</f>
        <v>176450</v>
      </c>
      <c r="J129" s="22">
        <f t="shared" ref="J129:K129" si="53">J130+J131</f>
        <v>176450</v>
      </c>
      <c r="K129" s="22">
        <f t="shared" si="53"/>
        <v>176450</v>
      </c>
    </row>
    <row r="130" spans="1:11" ht="63.75">
      <c r="A130" s="39" t="s">
        <v>233</v>
      </c>
      <c r="B130" s="35" t="s">
        <v>201</v>
      </c>
      <c r="C130" s="36" t="s">
        <v>25</v>
      </c>
      <c r="D130" s="36" t="s">
        <v>194</v>
      </c>
      <c r="E130" s="37" t="s">
        <v>234</v>
      </c>
      <c r="F130" s="36" t="s">
        <v>31</v>
      </c>
      <c r="G130" s="36" t="s">
        <v>28</v>
      </c>
      <c r="H130" s="36" t="s">
        <v>196</v>
      </c>
      <c r="I130" s="22">
        <v>1750</v>
      </c>
      <c r="J130" s="22">
        <v>1750</v>
      </c>
      <c r="K130" s="22">
        <v>1750</v>
      </c>
    </row>
    <row r="131" spans="1:11" ht="63.75">
      <c r="A131" s="39" t="s">
        <v>233</v>
      </c>
      <c r="B131" s="35" t="s">
        <v>202</v>
      </c>
      <c r="C131" s="36" t="s">
        <v>25</v>
      </c>
      <c r="D131" s="36" t="s">
        <v>194</v>
      </c>
      <c r="E131" s="37" t="s">
        <v>234</v>
      </c>
      <c r="F131" s="36" t="s">
        <v>31</v>
      </c>
      <c r="G131" s="36" t="s">
        <v>28</v>
      </c>
      <c r="H131" s="36" t="s">
        <v>196</v>
      </c>
      <c r="I131" s="22">
        <v>174700</v>
      </c>
      <c r="J131" s="22">
        <v>174700</v>
      </c>
      <c r="K131" s="22">
        <v>174700</v>
      </c>
    </row>
    <row r="132" spans="1:11" ht="51">
      <c r="A132" s="39" t="s">
        <v>235</v>
      </c>
      <c r="B132" s="35" t="s">
        <v>24</v>
      </c>
      <c r="C132" s="36" t="s">
        <v>25</v>
      </c>
      <c r="D132" s="36" t="s">
        <v>194</v>
      </c>
      <c r="E132" s="37" t="s">
        <v>236</v>
      </c>
      <c r="F132" s="36" t="s">
        <v>31</v>
      </c>
      <c r="G132" s="36" t="s">
        <v>28</v>
      </c>
      <c r="H132" s="36" t="s">
        <v>196</v>
      </c>
      <c r="I132" s="22">
        <f t="shared" ref="I132:K132" si="54">I133</f>
        <v>880500</v>
      </c>
      <c r="J132" s="22">
        <f t="shared" si="54"/>
        <v>880500</v>
      </c>
      <c r="K132" s="22">
        <f t="shared" si="54"/>
        <v>880500</v>
      </c>
    </row>
    <row r="133" spans="1:11" ht="76.5">
      <c r="A133" s="39" t="s">
        <v>237</v>
      </c>
      <c r="B133" s="35" t="s">
        <v>24</v>
      </c>
      <c r="C133" s="36" t="s">
        <v>25</v>
      </c>
      <c r="D133" s="36" t="s">
        <v>194</v>
      </c>
      <c r="E133" s="37" t="s">
        <v>238</v>
      </c>
      <c r="F133" s="36" t="s">
        <v>31</v>
      </c>
      <c r="G133" s="36" t="s">
        <v>28</v>
      </c>
      <c r="H133" s="36" t="s">
        <v>196</v>
      </c>
      <c r="I133" s="22">
        <f>I134+I135</f>
        <v>880500</v>
      </c>
      <c r="J133" s="22">
        <f t="shared" ref="J133:K133" si="55">J134+J135</f>
        <v>880500</v>
      </c>
      <c r="K133" s="22">
        <f t="shared" si="55"/>
        <v>880500</v>
      </c>
    </row>
    <row r="134" spans="1:11" ht="76.5">
      <c r="A134" s="39" t="s">
        <v>237</v>
      </c>
      <c r="B134" s="35" t="s">
        <v>201</v>
      </c>
      <c r="C134" s="36" t="s">
        <v>25</v>
      </c>
      <c r="D134" s="36" t="s">
        <v>194</v>
      </c>
      <c r="E134" s="37" t="s">
        <v>238</v>
      </c>
      <c r="F134" s="36" t="s">
        <v>31</v>
      </c>
      <c r="G134" s="36" t="s">
        <v>28</v>
      </c>
      <c r="H134" s="36" t="s">
        <v>196</v>
      </c>
      <c r="I134" s="22">
        <v>10000</v>
      </c>
      <c r="J134" s="22">
        <v>10000</v>
      </c>
      <c r="K134" s="22">
        <v>10000</v>
      </c>
    </row>
    <row r="135" spans="1:11" ht="76.5">
      <c r="A135" s="39" t="s">
        <v>237</v>
      </c>
      <c r="B135" s="35" t="s">
        <v>202</v>
      </c>
      <c r="C135" s="36" t="s">
        <v>25</v>
      </c>
      <c r="D135" s="36" t="s">
        <v>194</v>
      </c>
      <c r="E135" s="37" t="s">
        <v>238</v>
      </c>
      <c r="F135" s="36" t="s">
        <v>31</v>
      </c>
      <c r="G135" s="36" t="s">
        <v>28</v>
      </c>
      <c r="H135" s="36" t="s">
        <v>196</v>
      </c>
      <c r="I135" s="22">
        <v>870500</v>
      </c>
      <c r="J135" s="22">
        <v>870500</v>
      </c>
      <c r="K135" s="22">
        <v>870500</v>
      </c>
    </row>
    <row r="136" spans="1:11">
      <c r="A136" s="38" t="s">
        <v>239</v>
      </c>
      <c r="B136" s="35" t="s">
        <v>24</v>
      </c>
      <c r="C136" s="36" t="s">
        <v>25</v>
      </c>
      <c r="D136" s="36" t="s">
        <v>194</v>
      </c>
      <c r="E136" s="37" t="s">
        <v>240</v>
      </c>
      <c r="F136" s="36" t="s">
        <v>26</v>
      </c>
      <c r="G136" s="36" t="s">
        <v>28</v>
      </c>
      <c r="H136" s="36" t="s">
        <v>196</v>
      </c>
      <c r="I136" s="22">
        <f>I140+I142+I137</f>
        <v>732106</v>
      </c>
      <c r="J136" s="22">
        <f t="shared" ref="J136:K136" si="56">J140+J142+J137</f>
        <v>732106</v>
      </c>
      <c r="K136" s="22">
        <f t="shared" si="56"/>
        <v>794439</v>
      </c>
    </row>
    <row r="137" spans="1:11" ht="63.75">
      <c r="A137" s="38" t="s">
        <v>241</v>
      </c>
      <c r="B137" s="35" t="s">
        <v>24</v>
      </c>
      <c r="C137" s="36" t="s">
        <v>25</v>
      </c>
      <c r="D137" s="36" t="s">
        <v>194</v>
      </c>
      <c r="E137" s="37" t="s">
        <v>242</v>
      </c>
      <c r="F137" s="36" t="s">
        <v>72</v>
      </c>
      <c r="G137" s="36" t="s">
        <v>28</v>
      </c>
      <c r="H137" s="36" t="s">
        <v>196</v>
      </c>
      <c r="I137" s="22">
        <f t="shared" ref="I137:K138" si="57">I138</f>
        <v>381396</v>
      </c>
      <c r="J137" s="22">
        <f t="shared" si="57"/>
        <v>381396</v>
      </c>
      <c r="K137" s="22">
        <f t="shared" si="57"/>
        <v>381396</v>
      </c>
    </row>
    <row r="138" spans="1:11" ht="51">
      <c r="A138" s="40" t="s">
        <v>243</v>
      </c>
      <c r="B138" s="35" t="s">
        <v>24</v>
      </c>
      <c r="C138" s="36" t="s">
        <v>25</v>
      </c>
      <c r="D138" s="36" t="s">
        <v>194</v>
      </c>
      <c r="E138" s="37" t="s">
        <v>244</v>
      </c>
      <c r="F138" s="36" t="s">
        <v>72</v>
      </c>
      <c r="G138" s="36" t="s">
        <v>28</v>
      </c>
      <c r="H138" s="36" t="s">
        <v>196</v>
      </c>
      <c r="I138" s="22">
        <f>I139</f>
        <v>381396</v>
      </c>
      <c r="J138" s="22">
        <f t="shared" si="57"/>
        <v>381396</v>
      </c>
      <c r="K138" s="22">
        <f t="shared" si="57"/>
        <v>381396</v>
      </c>
    </row>
    <row r="139" spans="1:11" ht="51">
      <c r="A139" s="40" t="s">
        <v>243</v>
      </c>
      <c r="B139" s="35" t="s">
        <v>108</v>
      </c>
      <c r="C139" s="36" t="s">
        <v>25</v>
      </c>
      <c r="D139" s="36" t="s">
        <v>194</v>
      </c>
      <c r="E139" s="37" t="s">
        <v>244</v>
      </c>
      <c r="F139" s="36" t="s">
        <v>72</v>
      </c>
      <c r="G139" s="36" t="s">
        <v>28</v>
      </c>
      <c r="H139" s="36" t="s">
        <v>196</v>
      </c>
      <c r="I139" s="22">
        <v>381396</v>
      </c>
      <c r="J139" s="22">
        <v>381396</v>
      </c>
      <c r="K139" s="22">
        <v>381396</v>
      </c>
    </row>
    <row r="140" spans="1:11" ht="38.25">
      <c r="A140" s="40" t="s">
        <v>245</v>
      </c>
      <c r="B140" s="35" t="s">
        <v>24</v>
      </c>
      <c r="C140" s="36" t="s">
        <v>25</v>
      </c>
      <c r="D140" s="36" t="s">
        <v>194</v>
      </c>
      <c r="E140" s="37" t="s">
        <v>246</v>
      </c>
      <c r="F140" s="36" t="s">
        <v>26</v>
      </c>
      <c r="G140" s="36" t="s">
        <v>28</v>
      </c>
      <c r="H140" s="36" t="s">
        <v>196</v>
      </c>
      <c r="I140" s="21">
        <f t="shared" ref="I140:K140" si="58">I141</f>
        <v>193500</v>
      </c>
      <c r="J140" s="21">
        <f t="shared" si="58"/>
        <v>193500</v>
      </c>
      <c r="K140" s="21">
        <f t="shared" si="58"/>
        <v>193500</v>
      </c>
    </row>
    <row r="141" spans="1:11" ht="38.25">
      <c r="A141" s="40" t="s">
        <v>247</v>
      </c>
      <c r="B141" s="35" t="s">
        <v>248</v>
      </c>
      <c r="C141" s="36" t="s">
        <v>25</v>
      </c>
      <c r="D141" s="36" t="s">
        <v>194</v>
      </c>
      <c r="E141" s="37" t="s">
        <v>246</v>
      </c>
      <c r="F141" s="36" t="s">
        <v>72</v>
      </c>
      <c r="G141" s="36" t="s">
        <v>28</v>
      </c>
      <c r="H141" s="36" t="s">
        <v>196</v>
      </c>
      <c r="I141" s="21">
        <v>193500</v>
      </c>
      <c r="J141" s="21">
        <v>193500</v>
      </c>
      <c r="K141" s="21">
        <v>193500</v>
      </c>
    </row>
    <row r="142" spans="1:11" ht="51">
      <c r="A142" s="40" t="s">
        <v>249</v>
      </c>
      <c r="B142" s="35" t="s">
        <v>24</v>
      </c>
      <c r="C142" s="36" t="s">
        <v>25</v>
      </c>
      <c r="D142" s="36" t="s">
        <v>194</v>
      </c>
      <c r="E142" s="37" t="s">
        <v>250</v>
      </c>
      <c r="F142" s="36" t="s">
        <v>26</v>
      </c>
      <c r="G142" s="36" t="s">
        <v>28</v>
      </c>
      <c r="H142" s="36" t="s">
        <v>196</v>
      </c>
      <c r="I142" s="21">
        <f>I143</f>
        <v>157210</v>
      </c>
      <c r="J142" s="21">
        <f t="shared" ref="J142:K142" si="59">J143</f>
        <v>157210</v>
      </c>
      <c r="K142" s="21">
        <f t="shared" si="59"/>
        <v>219543</v>
      </c>
    </row>
    <row r="143" spans="1:11" ht="51">
      <c r="A143" s="40" t="s">
        <v>251</v>
      </c>
      <c r="B143" s="35" t="s">
        <v>24</v>
      </c>
      <c r="C143" s="36" t="s">
        <v>25</v>
      </c>
      <c r="D143" s="36" t="s">
        <v>194</v>
      </c>
      <c r="E143" s="37" t="s">
        <v>252</v>
      </c>
      <c r="F143" s="36" t="s">
        <v>31</v>
      </c>
      <c r="G143" s="36" t="s">
        <v>28</v>
      </c>
      <c r="H143" s="36" t="s">
        <v>196</v>
      </c>
      <c r="I143" s="21">
        <f>SUM(I144:I146)</f>
        <v>157210</v>
      </c>
      <c r="J143" s="21">
        <f t="shared" ref="J143:K143" si="60">SUM(J144:J146)</f>
        <v>157210</v>
      </c>
      <c r="K143" s="21">
        <f t="shared" si="60"/>
        <v>219543</v>
      </c>
    </row>
    <row r="144" spans="1:11" ht="51">
      <c r="A144" s="40" t="s">
        <v>251</v>
      </c>
      <c r="B144" s="35" t="s">
        <v>108</v>
      </c>
      <c r="C144" s="36" t="s">
        <v>25</v>
      </c>
      <c r="D144" s="36" t="s">
        <v>194</v>
      </c>
      <c r="E144" s="37" t="s">
        <v>252</v>
      </c>
      <c r="F144" s="36" t="s">
        <v>31</v>
      </c>
      <c r="G144" s="36" t="s">
        <v>28</v>
      </c>
      <c r="H144" s="36" t="s">
        <v>196</v>
      </c>
      <c r="I144" s="21">
        <v>16043</v>
      </c>
      <c r="J144" s="21">
        <v>16043</v>
      </c>
      <c r="K144" s="21">
        <v>16043</v>
      </c>
    </row>
    <row r="145" spans="1:11" ht="51">
      <c r="A145" s="40" t="s">
        <v>251</v>
      </c>
      <c r="B145" s="35" t="s">
        <v>253</v>
      </c>
      <c r="C145" s="36" t="s">
        <v>25</v>
      </c>
      <c r="D145" s="36" t="s">
        <v>194</v>
      </c>
      <c r="E145" s="37" t="s">
        <v>252</v>
      </c>
      <c r="F145" s="36" t="s">
        <v>31</v>
      </c>
      <c r="G145" s="36" t="s">
        <v>28</v>
      </c>
      <c r="H145" s="36" t="s">
        <v>196</v>
      </c>
      <c r="I145" s="21">
        <v>110000</v>
      </c>
      <c r="J145" s="21">
        <v>110000</v>
      </c>
      <c r="K145" s="21">
        <v>110000</v>
      </c>
    </row>
    <row r="146" spans="1:11" ht="51">
      <c r="A146" s="40" t="s">
        <v>251</v>
      </c>
      <c r="B146" s="35" t="s">
        <v>254</v>
      </c>
      <c r="C146" s="36" t="s">
        <v>25</v>
      </c>
      <c r="D146" s="36" t="s">
        <v>194</v>
      </c>
      <c r="E146" s="37" t="s">
        <v>252</v>
      </c>
      <c r="F146" s="36" t="s">
        <v>31</v>
      </c>
      <c r="G146" s="36" t="s">
        <v>28</v>
      </c>
      <c r="H146" s="36" t="s">
        <v>196</v>
      </c>
      <c r="I146" s="21">
        <v>31167</v>
      </c>
      <c r="J146" s="21">
        <v>31167</v>
      </c>
      <c r="K146" s="21">
        <v>93500</v>
      </c>
    </row>
    <row r="147" spans="1:11">
      <c r="A147" s="40" t="s">
        <v>255</v>
      </c>
      <c r="B147" s="35" t="s">
        <v>24</v>
      </c>
      <c r="C147" s="36" t="s">
        <v>25</v>
      </c>
      <c r="D147" s="36" t="s">
        <v>194</v>
      </c>
      <c r="E147" s="37" t="s">
        <v>256</v>
      </c>
      <c r="F147" s="36" t="s">
        <v>31</v>
      </c>
      <c r="G147" s="36" t="s">
        <v>28</v>
      </c>
      <c r="H147" s="36" t="s">
        <v>196</v>
      </c>
      <c r="I147" s="22">
        <f t="shared" ref="I147:K147" si="61">I148</f>
        <v>1154100</v>
      </c>
      <c r="J147" s="22">
        <f t="shared" si="61"/>
        <v>1154100</v>
      </c>
      <c r="K147" s="22">
        <f t="shared" si="61"/>
        <v>1154100</v>
      </c>
    </row>
    <row r="148" spans="1:11" ht="89.25">
      <c r="A148" s="40" t="s">
        <v>257</v>
      </c>
      <c r="B148" s="35" t="s">
        <v>24</v>
      </c>
      <c r="C148" s="36" t="s">
        <v>25</v>
      </c>
      <c r="D148" s="36" t="s">
        <v>194</v>
      </c>
      <c r="E148" s="37" t="s">
        <v>258</v>
      </c>
      <c r="F148" s="36" t="s">
        <v>31</v>
      </c>
      <c r="G148" s="36" t="s">
        <v>28</v>
      </c>
      <c r="H148" s="36" t="s">
        <v>196</v>
      </c>
      <c r="I148" s="21">
        <f>I149+I150</f>
        <v>1154100</v>
      </c>
      <c r="J148" s="21">
        <f t="shared" ref="J148:K148" si="62">J149+J150</f>
        <v>1154100</v>
      </c>
      <c r="K148" s="21">
        <f t="shared" si="62"/>
        <v>1154100</v>
      </c>
    </row>
    <row r="149" spans="1:11" ht="89.25">
      <c r="A149" s="40" t="s">
        <v>257</v>
      </c>
      <c r="B149" s="35" t="s">
        <v>259</v>
      </c>
      <c r="C149" s="36" t="s">
        <v>25</v>
      </c>
      <c r="D149" s="36" t="s">
        <v>194</v>
      </c>
      <c r="E149" s="37" t="s">
        <v>258</v>
      </c>
      <c r="F149" s="36" t="s">
        <v>31</v>
      </c>
      <c r="G149" s="36" t="s">
        <v>28</v>
      </c>
      <c r="H149" s="36" t="s">
        <v>196</v>
      </c>
      <c r="I149" s="21">
        <v>572492</v>
      </c>
      <c r="J149" s="21">
        <v>572492</v>
      </c>
      <c r="K149" s="21">
        <v>572492</v>
      </c>
    </row>
    <row r="150" spans="1:11" ht="89.25">
      <c r="A150" s="40" t="s">
        <v>257</v>
      </c>
      <c r="B150" s="35" t="s">
        <v>254</v>
      </c>
      <c r="C150" s="36" t="s">
        <v>25</v>
      </c>
      <c r="D150" s="36" t="s">
        <v>194</v>
      </c>
      <c r="E150" s="37" t="s">
        <v>258</v>
      </c>
      <c r="F150" s="36" t="s">
        <v>31</v>
      </c>
      <c r="G150" s="36" t="s">
        <v>28</v>
      </c>
      <c r="H150" s="36" t="s">
        <v>196</v>
      </c>
      <c r="I150" s="21">
        <v>581608</v>
      </c>
      <c r="J150" s="21">
        <v>581608</v>
      </c>
      <c r="K150" s="21">
        <v>581608</v>
      </c>
    </row>
    <row r="151" spans="1:11">
      <c r="A151" s="40" t="s">
        <v>260</v>
      </c>
      <c r="B151" s="35" t="s">
        <v>261</v>
      </c>
      <c r="C151" s="36" t="s">
        <v>13</v>
      </c>
      <c r="D151" s="36" t="s">
        <v>26</v>
      </c>
      <c r="E151" s="37" t="s">
        <v>27</v>
      </c>
      <c r="F151" s="36" t="s">
        <v>26</v>
      </c>
      <c r="G151" s="36" t="s">
        <v>28</v>
      </c>
      <c r="H151" s="36" t="s">
        <v>24</v>
      </c>
      <c r="I151" s="21">
        <f>I152+I259+I269+I284+I265</f>
        <v>2317387931.4900002</v>
      </c>
      <c r="J151" s="21">
        <f>J152+J259+J269+J284+J265</f>
        <v>1964633864.03</v>
      </c>
      <c r="K151" s="21">
        <f>K152+K259+K269+K284+K265</f>
        <v>1878985145.78</v>
      </c>
    </row>
    <row r="152" spans="1:11" ht="25.5">
      <c r="A152" s="40" t="s">
        <v>262</v>
      </c>
      <c r="B152" s="35" t="s">
        <v>261</v>
      </c>
      <c r="C152" s="36" t="s">
        <v>13</v>
      </c>
      <c r="D152" s="36" t="s">
        <v>39</v>
      </c>
      <c r="E152" s="37" t="s">
        <v>27</v>
      </c>
      <c r="F152" s="36" t="s">
        <v>26</v>
      </c>
      <c r="G152" s="36" t="s">
        <v>28</v>
      </c>
      <c r="H152" s="36" t="s">
        <v>24</v>
      </c>
      <c r="I152" s="21">
        <f>I153+I162+I199+I232</f>
        <v>2346612016.73</v>
      </c>
      <c r="J152" s="21">
        <f t="shared" ref="J152:K152" si="63">J153+J162+J199+J232</f>
        <v>1929575864.03</v>
      </c>
      <c r="K152" s="21">
        <f t="shared" si="63"/>
        <v>1876377145.78</v>
      </c>
    </row>
    <row r="153" spans="1:11">
      <c r="A153" s="41" t="s">
        <v>263</v>
      </c>
      <c r="B153" s="35" t="s">
        <v>261</v>
      </c>
      <c r="C153" s="36" t="s">
        <v>13</v>
      </c>
      <c r="D153" s="36" t="s">
        <v>39</v>
      </c>
      <c r="E153" s="37" t="s">
        <v>240</v>
      </c>
      <c r="F153" s="36" t="s">
        <v>26</v>
      </c>
      <c r="G153" s="36" t="s">
        <v>28</v>
      </c>
      <c r="H153" s="36" t="s">
        <v>264</v>
      </c>
      <c r="I153" s="21">
        <f>I154+I157+I159</f>
        <v>807781400</v>
      </c>
      <c r="J153" s="21">
        <f t="shared" ref="J153:K153" si="64">J154+J157+J159</f>
        <v>611238900</v>
      </c>
      <c r="K153" s="21">
        <f t="shared" si="64"/>
        <v>611238900</v>
      </c>
    </row>
    <row r="154" spans="1:11" ht="18" customHeight="1">
      <c r="A154" s="38" t="s">
        <v>265</v>
      </c>
      <c r="B154" s="35" t="s">
        <v>261</v>
      </c>
      <c r="C154" s="36" t="s">
        <v>13</v>
      </c>
      <c r="D154" s="36" t="s">
        <v>39</v>
      </c>
      <c r="E154" s="37" t="s">
        <v>266</v>
      </c>
      <c r="F154" s="36" t="s">
        <v>26</v>
      </c>
      <c r="G154" s="36" t="s">
        <v>28</v>
      </c>
      <c r="H154" s="36" t="s">
        <v>264</v>
      </c>
      <c r="I154" s="21">
        <f t="shared" ref="I154:K155" si="65">I155</f>
        <v>764048600</v>
      </c>
      <c r="J154" s="21">
        <f t="shared" si="65"/>
        <v>611238900</v>
      </c>
      <c r="K154" s="21">
        <f t="shared" si="65"/>
        <v>611238900</v>
      </c>
    </row>
    <row r="155" spans="1:11">
      <c r="A155" s="42" t="s">
        <v>265</v>
      </c>
      <c r="B155" s="35" t="s">
        <v>261</v>
      </c>
      <c r="C155" s="36" t="s">
        <v>13</v>
      </c>
      <c r="D155" s="36" t="s">
        <v>39</v>
      </c>
      <c r="E155" s="37" t="s">
        <v>266</v>
      </c>
      <c r="F155" s="36" t="s">
        <v>26</v>
      </c>
      <c r="G155" s="36" t="s">
        <v>28</v>
      </c>
      <c r="H155" s="36" t="s">
        <v>264</v>
      </c>
      <c r="I155" s="21">
        <f t="shared" si="65"/>
        <v>764048600</v>
      </c>
      <c r="J155" s="21">
        <f t="shared" si="65"/>
        <v>611238900</v>
      </c>
      <c r="K155" s="21">
        <f t="shared" si="65"/>
        <v>611238900</v>
      </c>
    </row>
    <row r="156" spans="1:11" ht="33" customHeight="1">
      <c r="A156" s="40" t="s">
        <v>267</v>
      </c>
      <c r="B156" s="35" t="s">
        <v>261</v>
      </c>
      <c r="C156" s="36" t="s">
        <v>13</v>
      </c>
      <c r="D156" s="36" t="s">
        <v>39</v>
      </c>
      <c r="E156" s="43" t="s">
        <v>266</v>
      </c>
      <c r="F156" s="36" t="s">
        <v>72</v>
      </c>
      <c r="G156" s="36" t="s">
        <v>28</v>
      </c>
      <c r="H156" s="36" t="s">
        <v>264</v>
      </c>
      <c r="I156" s="21">
        <v>764048600</v>
      </c>
      <c r="J156" s="44">
        <v>611238900</v>
      </c>
      <c r="K156" s="22">
        <v>611238900</v>
      </c>
    </row>
    <row r="157" spans="1:11" ht="25.5" hidden="1">
      <c r="A157" s="40" t="s">
        <v>268</v>
      </c>
      <c r="B157" s="35" t="s">
        <v>261</v>
      </c>
      <c r="C157" s="36" t="s">
        <v>13</v>
      </c>
      <c r="D157" s="36" t="s">
        <v>39</v>
      </c>
      <c r="E157" s="43" t="s">
        <v>269</v>
      </c>
      <c r="F157" s="36" t="s">
        <v>26</v>
      </c>
      <c r="G157" s="36" t="s">
        <v>28</v>
      </c>
      <c r="H157" s="36" t="s">
        <v>264</v>
      </c>
      <c r="I157" s="21">
        <f>I158</f>
        <v>0</v>
      </c>
      <c r="J157" s="21">
        <f t="shared" ref="J157:K157" si="66">J158</f>
        <v>0</v>
      </c>
      <c r="K157" s="21">
        <f t="shared" si="66"/>
        <v>0</v>
      </c>
    </row>
    <row r="158" spans="1:11" ht="25.5" hidden="1">
      <c r="A158" s="40" t="s">
        <v>270</v>
      </c>
      <c r="B158" s="45" t="s">
        <v>261</v>
      </c>
      <c r="C158" s="37" t="s">
        <v>13</v>
      </c>
      <c r="D158" s="36" t="s">
        <v>39</v>
      </c>
      <c r="E158" s="37" t="s">
        <v>269</v>
      </c>
      <c r="F158" s="37" t="s">
        <v>72</v>
      </c>
      <c r="G158" s="37" t="s">
        <v>28</v>
      </c>
      <c r="H158" s="36" t="s">
        <v>264</v>
      </c>
      <c r="I158" s="21">
        <v>0</v>
      </c>
      <c r="J158" s="44">
        <v>0</v>
      </c>
      <c r="K158" s="22">
        <v>0</v>
      </c>
    </row>
    <row r="159" spans="1:11">
      <c r="A159" s="28" t="s">
        <v>271</v>
      </c>
      <c r="B159" s="36" t="s">
        <v>261</v>
      </c>
      <c r="C159" s="36" t="s">
        <v>13</v>
      </c>
      <c r="D159" s="36" t="s">
        <v>39</v>
      </c>
      <c r="E159" s="37" t="s">
        <v>272</v>
      </c>
      <c r="F159" s="36" t="s">
        <v>26</v>
      </c>
      <c r="G159" s="36" t="s">
        <v>28</v>
      </c>
      <c r="H159" s="36" t="s">
        <v>264</v>
      </c>
      <c r="I159" s="21">
        <f>I160</f>
        <v>43732800</v>
      </c>
      <c r="J159" s="21">
        <f t="shared" ref="J159:K160" si="67">J160</f>
        <v>0</v>
      </c>
      <c r="K159" s="21">
        <f t="shared" si="67"/>
        <v>0</v>
      </c>
    </row>
    <row r="160" spans="1:11">
      <c r="A160" s="28" t="s">
        <v>273</v>
      </c>
      <c r="B160" s="36" t="s">
        <v>261</v>
      </c>
      <c r="C160" s="36" t="s">
        <v>13</v>
      </c>
      <c r="D160" s="36" t="s">
        <v>39</v>
      </c>
      <c r="E160" s="37" t="s">
        <v>272</v>
      </c>
      <c r="F160" s="36" t="s">
        <v>72</v>
      </c>
      <c r="G160" s="36" t="s">
        <v>28</v>
      </c>
      <c r="H160" s="36" t="s">
        <v>264</v>
      </c>
      <c r="I160" s="21">
        <f>I161</f>
        <v>43732800</v>
      </c>
      <c r="J160" s="21">
        <f t="shared" si="67"/>
        <v>0</v>
      </c>
      <c r="K160" s="21">
        <f t="shared" si="67"/>
        <v>0</v>
      </c>
    </row>
    <row r="161" spans="1:11" ht="38.25">
      <c r="A161" s="46" t="s">
        <v>274</v>
      </c>
      <c r="B161" s="36" t="s">
        <v>261</v>
      </c>
      <c r="C161" s="36" t="s">
        <v>13</v>
      </c>
      <c r="D161" s="36" t="s">
        <v>39</v>
      </c>
      <c r="E161" s="37" t="s">
        <v>272</v>
      </c>
      <c r="F161" s="36" t="s">
        <v>72</v>
      </c>
      <c r="G161" s="36" t="s">
        <v>275</v>
      </c>
      <c r="H161" s="36" t="s">
        <v>264</v>
      </c>
      <c r="I161" s="21">
        <f>29577700+14155100</f>
        <v>43732800</v>
      </c>
      <c r="J161" s="44">
        <v>0</v>
      </c>
      <c r="K161" s="22">
        <v>0</v>
      </c>
    </row>
    <row r="162" spans="1:11" ht="25.5">
      <c r="A162" s="40" t="s">
        <v>276</v>
      </c>
      <c r="B162" s="45" t="s">
        <v>261</v>
      </c>
      <c r="C162" s="37" t="s">
        <v>13</v>
      </c>
      <c r="D162" s="36" t="s">
        <v>39</v>
      </c>
      <c r="E162" s="37" t="s">
        <v>277</v>
      </c>
      <c r="F162" s="37" t="s">
        <v>26</v>
      </c>
      <c r="G162" s="37" t="s">
        <v>28</v>
      </c>
      <c r="H162" s="36" t="s">
        <v>264</v>
      </c>
      <c r="I162" s="21">
        <f>I163+I167+I175+I173+I171+I169+I165</f>
        <v>104031439.64</v>
      </c>
      <c r="J162" s="21">
        <f t="shared" ref="J162:K162" si="68">J163+J167+J175+J173+J171+J169+J165</f>
        <v>52984994.030000001</v>
      </c>
      <c r="K162" s="21">
        <f t="shared" si="68"/>
        <v>46040375.780000001</v>
      </c>
    </row>
    <row r="163" spans="1:11" ht="51" hidden="1">
      <c r="A163" s="40" t="s">
        <v>278</v>
      </c>
      <c r="B163" s="37" t="s">
        <v>261</v>
      </c>
      <c r="C163" s="37" t="s">
        <v>13</v>
      </c>
      <c r="D163" s="36" t="s">
        <v>39</v>
      </c>
      <c r="E163" s="37" t="s">
        <v>279</v>
      </c>
      <c r="F163" s="37" t="s">
        <v>26</v>
      </c>
      <c r="G163" s="37" t="s">
        <v>28</v>
      </c>
      <c r="H163" s="36" t="s">
        <v>264</v>
      </c>
      <c r="I163" s="21">
        <f t="shared" ref="I163:K163" si="69">I164</f>
        <v>0</v>
      </c>
      <c r="J163" s="21">
        <f t="shared" si="69"/>
        <v>0</v>
      </c>
      <c r="K163" s="21">
        <f t="shared" si="69"/>
        <v>0</v>
      </c>
    </row>
    <row r="164" spans="1:11" ht="51" hidden="1">
      <c r="A164" s="40" t="s">
        <v>280</v>
      </c>
      <c r="B164" s="37" t="s">
        <v>261</v>
      </c>
      <c r="C164" s="37" t="s">
        <v>13</v>
      </c>
      <c r="D164" s="36" t="s">
        <v>39</v>
      </c>
      <c r="E164" s="37" t="s">
        <v>279</v>
      </c>
      <c r="F164" s="37" t="s">
        <v>72</v>
      </c>
      <c r="G164" s="37" t="s">
        <v>28</v>
      </c>
      <c r="H164" s="36" t="s">
        <v>264</v>
      </c>
      <c r="I164" s="21">
        <f>15035000-15035000</f>
        <v>0</v>
      </c>
      <c r="J164" s="21">
        <f>6424800-6424800</f>
        <v>0</v>
      </c>
      <c r="K164" s="21">
        <v>0</v>
      </c>
    </row>
    <row r="165" spans="1:11" ht="65.25" customHeight="1">
      <c r="A165" s="40" t="s">
        <v>281</v>
      </c>
      <c r="B165" s="37" t="s">
        <v>261</v>
      </c>
      <c r="C165" s="37" t="s">
        <v>13</v>
      </c>
      <c r="D165" s="36" t="s">
        <v>39</v>
      </c>
      <c r="E165" s="37" t="s">
        <v>282</v>
      </c>
      <c r="F165" s="37" t="s">
        <v>26</v>
      </c>
      <c r="G165" s="37" t="s">
        <v>28</v>
      </c>
      <c r="H165" s="36" t="s">
        <v>264</v>
      </c>
      <c r="I165" s="21">
        <f>I166</f>
        <v>13855800</v>
      </c>
      <c r="J165" s="21">
        <f t="shared" ref="J165:K165" si="70">J166</f>
        <v>6910500</v>
      </c>
      <c r="K165" s="21">
        <f t="shared" si="70"/>
        <v>0</v>
      </c>
    </row>
    <row r="166" spans="1:11" ht="70.5" customHeight="1">
      <c r="A166" s="40" t="s">
        <v>283</v>
      </c>
      <c r="B166" s="37" t="s">
        <v>261</v>
      </c>
      <c r="C166" s="37" t="s">
        <v>13</v>
      </c>
      <c r="D166" s="36" t="s">
        <v>39</v>
      </c>
      <c r="E166" s="37" t="s">
        <v>282</v>
      </c>
      <c r="F166" s="37" t="s">
        <v>72</v>
      </c>
      <c r="G166" s="37" t="s">
        <v>28</v>
      </c>
      <c r="H166" s="36" t="s">
        <v>264</v>
      </c>
      <c r="I166" s="21">
        <v>13855800</v>
      </c>
      <c r="J166" s="21">
        <v>6910500</v>
      </c>
      <c r="K166" s="21"/>
    </row>
    <row r="167" spans="1:11" ht="38.25">
      <c r="A167" s="40" t="s">
        <v>284</v>
      </c>
      <c r="B167" s="37" t="s">
        <v>261</v>
      </c>
      <c r="C167" s="37" t="s">
        <v>13</v>
      </c>
      <c r="D167" s="36" t="s">
        <v>39</v>
      </c>
      <c r="E167" s="37" t="s">
        <v>285</v>
      </c>
      <c r="F167" s="37" t="s">
        <v>26</v>
      </c>
      <c r="G167" s="37" t="s">
        <v>28</v>
      </c>
      <c r="H167" s="36" t="s">
        <v>264</v>
      </c>
      <c r="I167" s="22">
        <f t="shared" ref="I167:K167" si="71">I168</f>
        <v>33118200</v>
      </c>
      <c r="J167" s="22">
        <f t="shared" si="71"/>
        <v>33328500</v>
      </c>
      <c r="K167" s="22">
        <f t="shared" si="71"/>
        <v>33326200</v>
      </c>
    </row>
    <row r="168" spans="1:11" ht="51">
      <c r="A168" s="18" t="s">
        <v>286</v>
      </c>
      <c r="B168" s="36" t="s">
        <v>261</v>
      </c>
      <c r="C168" s="36" t="s">
        <v>13</v>
      </c>
      <c r="D168" s="36" t="s">
        <v>39</v>
      </c>
      <c r="E168" s="37" t="s">
        <v>285</v>
      </c>
      <c r="F168" s="36" t="s">
        <v>72</v>
      </c>
      <c r="G168" s="36" t="s">
        <v>28</v>
      </c>
      <c r="H168" s="36" t="s">
        <v>264</v>
      </c>
      <c r="I168" s="21">
        <f>29623300+3494900</f>
        <v>33118200</v>
      </c>
      <c r="J168" s="21">
        <f>30857600+2470900</f>
        <v>33328500</v>
      </c>
      <c r="K168" s="21">
        <f>9051600+24274600</f>
        <v>33326200</v>
      </c>
    </row>
    <row r="169" spans="1:11" ht="49.5" hidden="1" customHeight="1">
      <c r="A169" s="18" t="s">
        <v>287</v>
      </c>
      <c r="B169" s="36" t="s">
        <v>261</v>
      </c>
      <c r="C169" s="36" t="s">
        <v>13</v>
      </c>
      <c r="D169" s="36" t="s">
        <v>39</v>
      </c>
      <c r="E169" s="37" t="s">
        <v>288</v>
      </c>
      <c r="F169" s="36" t="s">
        <v>26</v>
      </c>
      <c r="G169" s="36" t="s">
        <v>28</v>
      </c>
      <c r="H169" s="36" t="s">
        <v>264</v>
      </c>
      <c r="I169" s="21">
        <v>0</v>
      </c>
      <c r="J169" s="21">
        <f t="shared" ref="J169:K169" si="72">J170</f>
        <v>0</v>
      </c>
      <c r="K169" s="21">
        <f t="shared" si="72"/>
        <v>0</v>
      </c>
    </row>
    <row r="170" spans="1:11" ht="39" hidden="1" customHeight="1">
      <c r="A170" s="18" t="s">
        <v>289</v>
      </c>
      <c r="B170" s="36" t="s">
        <v>261</v>
      </c>
      <c r="C170" s="36" t="s">
        <v>13</v>
      </c>
      <c r="D170" s="36" t="s">
        <v>39</v>
      </c>
      <c r="E170" s="37" t="s">
        <v>288</v>
      </c>
      <c r="F170" s="36" t="s">
        <v>72</v>
      </c>
      <c r="G170" s="36" t="s">
        <v>28</v>
      </c>
      <c r="H170" s="36" t="s">
        <v>264</v>
      </c>
      <c r="I170" s="21">
        <v>0</v>
      </c>
      <c r="J170" s="21">
        <v>0</v>
      </c>
      <c r="K170" s="21">
        <v>0</v>
      </c>
    </row>
    <row r="171" spans="1:11" ht="25.5" customHeight="1">
      <c r="A171" s="18" t="s">
        <v>290</v>
      </c>
      <c r="B171" s="36" t="s">
        <v>261</v>
      </c>
      <c r="C171" s="36" t="s">
        <v>13</v>
      </c>
      <c r="D171" s="36" t="s">
        <v>39</v>
      </c>
      <c r="E171" s="37" t="s">
        <v>291</v>
      </c>
      <c r="F171" s="36" t="s">
        <v>26</v>
      </c>
      <c r="G171" s="36" t="s">
        <v>28</v>
      </c>
      <c r="H171" s="36" t="s">
        <v>264</v>
      </c>
      <c r="I171" s="21">
        <f>I172</f>
        <v>1537972</v>
      </c>
      <c r="J171" s="21">
        <f t="shared" ref="J171:K171" si="73">J172</f>
        <v>1907294.03</v>
      </c>
      <c r="K171" s="21">
        <f t="shared" si="73"/>
        <v>1975175.78</v>
      </c>
    </row>
    <row r="172" spans="1:11" ht="25.5" customHeight="1">
      <c r="A172" s="18" t="s">
        <v>292</v>
      </c>
      <c r="B172" s="36" t="s">
        <v>261</v>
      </c>
      <c r="C172" s="36" t="s">
        <v>13</v>
      </c>
      <c r="D172" s="36" t="s">
        <v>39</v>
      </c>
      <c r="E172" s="37" t="s">
        <v>291</v>
      </c>
      <c r="F172" s="36" t="s">
        <v>72</v>
      </c>
      <c r="G172" s="36" t="s">
        <v>28</v>
      </c>
      <c r="H172" s="36" t="s">
        <v>264</v>
      </c>
      <c r="I172" s="21">
        <v>1537972</v>
      </c>
      <c r="J172" s="21">
        <v>1907294.03</v>
      </c>
      <c r="K172" s="21">
        <v>1975175.78</v>
      </c>
    </row>
    <row r="173" spans="1:11">
      <c r="A173" s="39" t="s">
        <v>293</v>
      </c>
      <c r="B173" s="36" t="s">
        <v>261</v>
      </c>
      <c r="C173" s="36" t="s">
        <v>13</v>
      </c>
      <c r="D173" s="36" t="s">
        <v>39</v>
      </c>
      <c r="E173" s="37" t="s">
        <v>294</v>
      </c>
      <c r="F173" s="36" t="s">
        <v>26</v>
      </c>
      <c r="G173" s="36" t="s">
        <v>28</v>
      </c>
      <c r="H173" s="36" t="s">
        <v>264</v>
      </c>
      <c r="I173" s="21">
        <f>I174</f>
        <v>306100</v>
      </c>
      <c r="J173" s="21">
        <f t="shared" ref="J173:K173" si="74">J174</f>
        <v>306100</v>
      </c>
      <c r="K173" s="21">
        <f t="shared" si="74"/>
        <v>306400</v>
      </c>
    </row>
    <row r="174" spans="1:11" ht="25.5">
      <c r="A174" s="39" t="s">
        <v>295</v>
      </c>
      <c r="B174" s="36" t="s">
        <v>261</v>
      </c>
      <c r="C174" s="36" t="s">
        <v>13</v>
      </c>
      <c r="D174" s="36" t="s">
        <v>39</v>
      </c>
      <c r="E174" s="37" t="s">
        <v>294</v>
      </c>
      <c r="F174" s="36" t="s">
        <v>72</v>
      </c>
      <c r="G174" s="36" t="s">
        <v>28</v>
      </c>
      <c r="H174" s="36" t="s">
        <v>264</v>
      </c>
      <c r="I174" s="21">
        <f>339600-33500</f>
        <v>306100</v>
      </c>
      <c r="J174" s="21">
        <f>339600-33500</f>
        <v>306100</v>
      </c>
      <c r="K174" s="21">
        <f>98500+207900</f>
        <v>306400</v>
      </c>
    </row>
    <row r="175" spans="1:11">
      <c r="A175" s="25" t="s">
        <v>296</v>
      </c>
      <c r="B175" s="47" t="s">
        <v>261</v>
      </c>
      <c r="C175" s="47" t="s">
        <v>13</v>
      </c>
      <c r="D175" s="36" t="s">
        <v>39</v>
      </c>
      <c r="E175" s="47" t="s">
        <v>297</v>
      </c>
      <c r="F175" s="47" t="s">
        <v>26</v>
      </c>
      <c r="G175" s="47" t="s">
        <v>28</v>
      </c>
      <c r="H175" s="36" t="s">
        <v>264</v>
      </c>
      <c r="I175" s="21">
        <f t="shared" ref="I175:K175" si="75">I176</f>
        <v>55213367.640000001</v>
      </c>
      <c r="J175" s="21">
        <f t="shared" si="75"/>
        <v>10532600</v>
      </c>
      <c r="K175" s="21">
        <f t="shared" si="75"/>
        <v>10432600</v>
      </c>
    </row>
    <row r="176" spans="1:11">
      <c r="A176" s="18" t="s">
        <v>298</v>
      </c>
      <c r="B176" s="47" t="s">
        <v>261</v>
      </c>
      <c r="C176" s="47" t="s">
        <v>13</v>
      </c>
      <c r="D176" s="36" t="s">
        <v>39</v>
      </c>
      <c r="E176" s="47" t="s">
        <v>297</v>
      </c>
      <c r="F176" s="47" t="s">
        <v>72</v>
      </c>
      <c r="G176" s="47" t="s">
        <v>28</v>
      </c>
      <c r="H176" s="36" t="s">
        <v>264</v>
      </c>
      <c r="I176" s="21">
        <f>SUM(I177:I198)</f>
        <v>55213367.640000001</v>
      </c>
      <c r="J176" s="21">
        <f>SUM(J177:J195)</f>
        <v>10532600</v>
      </c>
      <c r="K176" s="21">
        <f>SUM(K177:K195)</f>
        <v>10432600</v>
      </c>
    </row>
    <row r="177" spans="1:11" ht="38.25" hidden="1">
      <c r="A177" s="18" t="s">
        <v>299</v>
      </c>
      <c r="B177" s="47" t="s">
        <v>261</v>
      </c>
      <c r="C177" s="47" t="s">
        <v>13</v>
      </c>
      <c r="D177" s="36" t="s">
        <v>39</v>
      </c>
      <c r="E177" s="47" t="s">
        <v>297</v>
      </c>
      <c r="F177" s="47" t="s">
        <v>72</v>
      </c>
      <c r="G177" s="47" t="s">
        <v>300</v>
      </c>
      <c r="H177" s="36" t="s">
        <v>264</v>
      </c>
      <c r="I177" s="21">
        <f>358900-358900</f>
        <v>0</v>
      </c>
      <c r="J177" s="44">
        <f>358900-358900</f>
        <v>0</v>
      </c>
      <c r="K177" s="21">
        <f>358900-358900</f>
        <v>0</v>
      </c>
    </row>
    <row r="178" spans="1:11" ht="77.25" customHeight="1">
      <c r="A178" s="25" t="s">
        <v>301</v>
      </c>
      <c r="B178" s="47" t="s">
        <v>261</v>
      </c>
      <c r="C178" s="47" t="s">
        <v>13</v>
      </c>
      <c r="D178" s="36" t="s">
        <v>39</v>
      </c>
      <c r="E178" s="47" t="s">
        <v>297</v>
      </c>
      <c r="F178" s="47" t="s">
        <v>72</v>
      </c>
      <c r="G178" s="47" t="s">
        <v>302</v>
      </c>
      <c r="H178" s="36" t="s">
        <v>264</v>
      </c>
      <c r="I178" s="21">
        <v>6692600</v>
      </c>
      <c r="J178" s="44"/>
      <c r="K178" s="21"/>
    </row>
    <row r="179" spans="1:11" ht="63.75" hidden="1">
      <c r="A179" s="25" t="s">
        <v>303</v>
      </c>
      <c r="B179" s="47" t="s">
        <v>261</v>
      </c>
      <c r="C179" s="47" t="s">
        <v>13</v>
      </c>
      <c r="D179" s="36" t="s">
        <v>39</v>
      </c>
      <c r="E179" s="47" t="s">
        <v>297</v>
      </c>
      <c r="F179" s="47" t="s">
        <v>72</v>
      </c>
      <c r="G179" s="47" t="s">
        <v>304</v>
      </c>
      <c r="H179" s="36" t="s">
        <v>264</v>
      </c>
      <c r="I179" s="21">
        <f>6164400-6164400</f>
        <v>0</v>
      </c>
      <c r="J179" s="44">
        <v>0</v>
      </c>
      <c r="K179" s="21">
        <v>0</v>
      </c>
    </row>
    <row r="180" spans="1:11" ht="25.5">
      <c r="A180" s="25" t="s">
        <v>305</v>
      </c>
      <c r="B180" s="47" t="s">
        <v>261</v>
      </c>
      <c r="C180" s="47" t="s">
        <v>13</v>
      </c>
      <c r="D180" s="36" t="s">
        <v>39</v>
      </c>
      <c r="E180" s="47" t="s">
        <v>297</v>
      </c>
      <c r="F180" s="47" t="s">
        <v>72</v>
      </c>
      <c r="G180" s="47" t="s">
        <v>306</v>
      </c>
      <c r="H180" s="36" t="s">
        <v>264</v>
      </c>
      <c r="I180" s="21">
        <v>417400</v>
      </c>
      <c r="J180" s="44">
        <v>0</v>
      </c>
      <c r="K180" s="21">
        <v>0</v>
      </c>
    </row>
    <row r="181" spans="1:11" ht="114.75">
      <c r="A181" s="25" t="s">
        <v>307</v>
      </c>
      <c r="B181" s="47" t="s">
        <v>261</v>
      </c>
      <c r="C181" s="47" t="s">
        <v>13</v>
      </c>
      <c r="D181" s="36" t="s">
        <v>39</v>
      </c>
      <c r="E181" s="47" t="s">
        <v>297</v>
      </c>
      <c r="F181" s="47" t="s">
        <v>72</v>
      </c>
      <c r="G181" s="47" t="s">
        <v>308</v>
      </c>
      <c r="H181" s="36" t="s">
        <v>264</v>
      </c>
      <c r="I181" s="21">
        <v>282800</v>
      </c>
      <c r="J181" s="44">
        <v>282800</v>
      </c>
      <c r="K181" s="44">
        <v>282800</v>
      </c>
    </row>
    <row r="182" spans="1:11" ht="38.25" hidden="1">
      <c r="A182" s="25" t="s">
        <v>309</v>
      </c>
      <c r="B182" s="47" t="s">
        <v>261</v>
      </c>
      <c r="C182" s="47" t="s">
        <v>13</v>
      </c>
      <c r="D182" s="36" t="s">
        <v>39</v>
      </c>
      <c r="E182" s="47" t="s">
        <v>297</v>
      </c>
      <c r="F182" s="47" t="s">
        <v>72</v>
      </c>
      <c r="G182" s="47" t="s">
        <v>310</v>
      </c>
      <c r="H182" s="36" t="s">
        <v>264</v>
      </c>
      <c r="I182" s="21">
        <v>0</v>
      </c>
      <c r="J182" s="44"/>
      <c r="K182" s="44"/>
    </row>
    <row r="183" spans="1:11" ht="51">
      <c r="A183" s="18" t="s">
        <v>311</v>
      </c>
      <c r="B183" s="47" t="s">
        <v>261</v>
      </c>
      <c r="C183" s="47" t="s">
        <v>13</v>
      </c>
      <c r="D183" s="36" t="s">
        <v>39</v>
      </c>
      <c r="E183" s="47" t="s">
        <v>297</v>
      </c>
      <c r="F183" s="47" t="s">
        <v>72</v>
      </c>
      <c r="G183" s="47" t="s">
        <v>312</v>
      </c>
      <c r="H183" s="36" t="s">
        <v>264</v>
      </c>
      <c r="I183" s="21">
        <v>0</v>
      </c>
      <c r="J183" s="44">
        <v>100000</v>
      </c>
      <c r="K183" s="44">
        <v>0</v>
      </c>
    </row>
    <row r="184" spans="1:11" ht="63.75">
      <c r="A184" s="18" t="s">
        <v>313</v>
      </c>
      <c r="B184" s="47" t="s">
        <v>261</v>
      </c>
      <c r="C184" s="47" t="s">
        <v>13</v>
      </c>
      <c r="D184" s="36" t="s">
        <v>39</v>
      </c>
      <c r="E184" s="47" t="s">
        <v>297</v>
      </c>
      <c r="F184" s="47" t="s">
        <v>72</v>
      </c>
      <c r="G184" s="47" t="s">
        <v>314</v>
      </c>
      <c r="H184" s="36" t="s">
        <v>264</v>
      </c>
      <c r="I184" s="21">
        <v>10000000</v>
      </c>
      <c r="J184" s="44">
        <v>0</v>
      </c>
      <c r="K184" s="44">
        <v>0</v>
      </c>
    </row>
    <row r="185" spans="1:11" ht="63.75">
      <c r="A185" s="25" t="s">
        <v>315</v>
      </c>
      <c r="B185" s="47" t="s">
        <v>261</v>
      </c>
      <c r="C185" s="47" t="s">
        <v>13</v>
      </c>
      <c r="D185" s="36" t="s">
        <v>39</v>
      </c>
      <c r="E185" s="47" t="s">
        <v>297</v>
      </c>
      <c r="F185" s="47" t="s">
        <v>72</v>
      </c>
      <c r="G185" s="47" t="s">
        <v>316</v>
      </c>
      <c r="H185" s="36" t="s">
        <v>264</v>
      </c>
      <c r="I185" s="21">
        <v>1453300</v>
      </c>
      <c r="J185" s="44">
        <v>1031600</v>
      </c>
      <c r="K185" s="44">
        <v>1031600</v>
      </c>
    </row>
    <row r="186" spans="1:11" ht="38.25">
      <c r="A186" s="25" t="s">
        <v>317</v>
      </c>
      <c r="B186" s="47" t="s">
        <v>261</v>
      </c>
      <c r="C186" s="47" t="s">
        <v>13</v>
      </c>
      <c r="D186" s="36" t="s">
        <v>39</v>
      </c>
      <c r="E186" s="47" t="s">
        <v>297</v>
      </c>
      <c r="F186" s="47" t="s">
        <v>72</v>
      </c>
      <c r="G186" s="47" t="s">
        <v>318</v>
      </c>
      <c r="H186" s="36" t="s">
        <v>264</v>
      </c>
      <c r="I186" s="21">
        <v>3123400</v>
      </c>
      <c r="J186" s="44">
        <v>0</v>
      </c>
      <c r="K186" s="44">
        <v>0</v>
      </c>
    </row>
    <row r="187" spans="1:11" ht="29.25" customHeight="1">
      <c r="A187" s="25" t="s">
        <v>319</v>
      </c>
      <c r="B187" s="47" t="s">
        <v>261</v>
      </c>
      <c r="C187" s="47" t="s">
        <v>13</v>
      </c>
      <c r="D187" s="36" t="s">
        <v>39</v>
      </c>
      <c r="E187" s="47" t="s">
        <v>297</v>
      </c>
      <c r="F187" s="47" t="s">
        <v>72</v>
      </c>
      <c r="G187" s="47" t="s">
        <v>320</v>
      </c>
      <c r="H187" s="36" t="s">
        <v>264</v>
      </c>
      <c r="I187" s="21">
        <v>367297</v>
      </c>
      <c r="J187" s="44">
        <v>0</v>
      </c>
      <c r="K187" s="44">
        <v>0</v>
      </c>
    </row>
    <row r="188" spans="1:11" ht="78" customHeight="1">
      <c r="A188" s="25" t="s">
        <v>321</v>
      </c>
      <c r="B188" s="47" t="s">
        <v>261</v>
      </c>
      <c r="C188" s="47" t="s">
        <v>13</v>
      </c>
      <c r="D188" s="36" t="s">
        <v>39</v>
      </c>
      <c r="E188" s="47" t="s">
        <v>297</v>
      </c>
      <c r="F188" s="47" t="s">
        <v>72</v>
      </c>
      <c r="G188" s="47" t="s">
        <v>322</v>
      </c>
      <c r="H188" s="36" t="s">
        <v>264</v>
      </c>
      <c r="I188" s="21">
        <v>170000</v>
      </c>
      <c r="J188" s="44"/>
      <c r="K188" s="44"/>
    </row>
    <row r="189" spans="1:11" ht="33" customHeight="1">
      <c r="A189" s="18" t="s">
        <v>323</v>
      </c>
      <c r="B189" s="47" t="s">
        <v>261</v>
      </c>
      <c r="C189" s="47" t="s">
        <v>13</v>
      </c>
      <c r="D189" s="36" t="s">
        <v>39</v>
      </c>
      <c r="E189" s="47" t="s">
        <v>297</v>
      </c>
      <c r="F189" s="47" t="s">
        <v>72</v>
      </c>
      <c r="G189" s="47" t="s">
        <v>324</v>
      </c>
      <c r="H189" s="36" t="s">
        <v>264</v>
      </c>
      <c r="I189" s="21">
        <v>1807400</v>
      </c>
      <c r="J189" s="44"/>
      <c r="K189" s="44"/>
    </row>
    <row r="190" spans="1:11" ht="38.25">
      <c r="A190" s="18" t="s">
        <v>325</v>
      </c>
      <c r="B190" s="47" t="s">
        <v>261</v>
      </c>
      <c r="C190" s="47" t="s">
        <v>13</v>
      </c>
      <c r="D190" s="36" t="s">
        <v>39</v>
      </c>
      <c r="E190" s="47" t="s">
        <v>297</v>
      </c>
      <c r="F190" s="47" t="s">
        <v>72</v>
      </c>
      <c r="G190" s="47" t="s">
        <v>326</v>
      </c>
      <c r="H190" s="36" t="s">
        <v>264</v>
      </c>
      <c r="I190" s="44">
        <v>351700</v>
      </c>
      <c r="J190" s="44">
        <v>351700</v>
      </c>
      <c r="K190" s="44">
        <v>351700</v>
      </c>
    </row>
    <row r="191" spans="1:11" ht="38.25" hidden="1">
      <c r="A191" s="25" t="s">
        <v>327</v>
      </c>
      <c r="B191" s="47" t="s">
        <v>261</v>
      </c>
      <c r="C191" s="47" t="s">
        <v>13</v>
      </c>
      <c r="D191" s="36" t="s">
        <v>39</v>
      </c>
      <c r="E191" s="47" t="s">
        <v>297</v>
      </c>
      <c r="F191" s="47" t="s">
        <v>72</v>
      </c>
      <c r="G191" s="47" t="s">
        <v>328</v>
      </c>
      <c r="H191" s="36" t="s">
        <v>264</v>
      </c>
      <c r="I191" s="44">
        <f>26230200-26230200</f>
        <v>0</v>
      </c>
      <c r="J191" s="44">
        <f>26230200-26230200</f>
        <v>0</v>
      </c>
      <c r="K191" s="44">
        <f>26230200-26230200</f>
        <v>0</v>
      </c>
    </row>
    <row r="192" spans="1:11" ht="52.5" customHeight="1">
      <c r="A192" s="25" t="s">
        <v>329</v>
      </c>
      <c r="B192" s="47" t="s">
        <v>261</v>
      </c>
      <c r="C192" s="47" t="s">
        <v>13</v>
      </c>
      <c r="D192" s="36" t="s">
        <v>39</v>
      </c>
      <c r="E192" s="47" t="s">
        <v>297</v>
      </c>
      <c r="F192" s="47" t="s">
        <v>72</v>
      </c>
      <c r="G192" s="47" t="s">
        <v>330</v>
      </c>
      <c r="H192" s="36" t="s">
        <v>264</v>
      </c>
      <c r="I192" s="44">
        <v>4636400</v>
      </c>
      <c r="J192" s="44">
        <v>0</v>
      </c>
      <c r="K192" s="44">
        <v>0</v>
      </c>
    </row>
    <row r="193" spans="1:11" ht="52.5" customHeight="1">
      <c r="A193" s="25" t="s">
        <v>331</v>
      </c>
      <c r="B193" s="47" t="s">
        <v>261</v>
      </c>
      <c r="C193" s="47" t="s">
        <v>13</v>
      </c>
      <c r="D193" s="36" t="s">
        <v>39</v>
      </c>
      <c r="E193" s="47" t="s">
        <v>297</v>
      </c>
      <c r="F193" s="47" t="s">
        <v>72</v>
      </c>
      <c r="G193" s="47" t="s">
        <v>332</v>
      </c>
      <c r="H193" s="36" t="s">
        <v>264</v>
      </c>
      <c r="I193" s="44">
        <v>4055070.64</v>
      </c>
      <c r="J193" s="44"/>
      <c r="K193" s="44"/>
    </row>
    <row r="194" spans="1:11" ht="38.25">
      <c r="A194" s="25" t="s">
        <v>333</v>
      </c>
      <c r="B194" s="47" t="s">
        <v>261</v>
      </c>
      <c r="C194" s="47" t="s">
        <v>13</v>
      </c>
      <c r="D194" s="36" t="s">
        <v>39</v>
      </c>
      <c r="E194" s="47" t="s">
        <v>297</v>
      </c>
      <c r="F194" s="47" t="s">
        <v>72</v>
      </c>
      <c r="G194" s="47" t="s">
        <v>334</v>
      </c>
      <c r="H194" s="36" t="s">
        <v>264</v>
      </c>
      <c r="I194" s="44">
        <f>7186000+1796500</f>
        <v>8982500</v>
      </c>
      <c r="J194" s="44">
        <v>7186000</v>
      </c>
      <c r="K194" s="44">
        <v>7186000</v>
      </c>
    </row>
    <row r="195" spans="1:11" ht="38.25">
      <c r="A195" s="25" t="s">
        <v>335</v>
      </c>
      <c r="B195" s="47" t="s">
        <v>261</v>
      </c>
      <c r="C195" s="47" t="s">
        <v>13</v>
      </c>
      <c r="D195" s="36" t="s">
        <v>39</v>
      </c>
      <c r="E195" s="47" t="s">
        <v>297</v>
      </c>
      <c r="F195" s="47" t="s">
        <v>72</v>
      </c>
      <c r="G195" s="47" t="s">
        <v>336</v>
      </c>
      <c r="H195" s="36" t="s">
        <v>264</v>
      </c>
      <c r="I195" s="44">
        <v>1580500</v>
      </c>
      <c r="J195" s="44">
        <v>1580500</v>
      </c>
      <c r="K195" s="22">
        <v>1580500</v>
      </c>
    </row>
    <row r="196" spans="1:11" ht="42" customHeight="1">
      <c r="A196" s="25" t="s">
        <v>337</v>
      </c>
      <c r="B196" s="47" t="s">
        <v>261</v>
      </c>
      <c r="C196" s="47" t="s">
        <v>13</v>
      </c>
      <c r="D196" s="36" t="s">
        <v>39</v>
      </c>
      <c r="E196" s="47" t="s">
        <v>297</v>
      </c>
      <c r="F196" s="47" t="s">
        <v>72</v>
      </c>
      <c r="G196" s="47" t="s">
        <v>338</v>
      </c>
      <c r="H196" s="36" t="s">
        <v>264</v>
      </c>
      <c r="I196" s="44">
        <v>7142000</v>
      </c>
      <c r="J196" s="44"/>
      <c r="K196" s="22"/>
    </row>
    <row r="197" spans="1:11" ht="57" hidden="1" customHeight="1">
      <c r="A197" s="25" t="s">
        <v>339</v>
      </c>
      <c r="B197" s="47" t="s">
        <v>261</v>
      </c>
      <c r="C197" s="47" t="s">
        <v>13</v>
      </c>
      <c r="D197" s="36" t="s">
        <v>39</v>
      </c>
      <c r="E197" s="47" t="s">
        <v>297</v>
      </c>
      <c r="F197" s="47" t="s">
        <v>72</v>
      </c>
      <c r="G197" s="47" t="s">
        <v>340</v>
      </c>
      <c r="H197" s="36" t="s">
        <v>264</v>
      </c>
      <c r="I197" s="44">
        <v>0</v>
      </c>
      <c r="J197" s="44"/>
      <c r="K197" s="22"/>
    </row>
    <row r="198" spans="1:11" ht="57" customHeight="1">
      <c r="A198" s="25" t="s">
        <v>341</v>
      </c>
      <c r="B198" s="47" t="s">
        <v>261</v>
      </c>
      <c r="C198" s="47" t="s">
        <v>13</v>
      </c>
      <c r="D198" s="36" t="s">
        <v>39</v>
      </c>
      <c r="E198" s="47" t="s">
        <v>297</v>
      </c>
      <c r="F198" s="47" t="s">
        <v>72</v>
      </c>
      <c r="G198" s="47" t="s">
        <v>342</v>
      </c>
      <c r="H198" s="36" t="s">
        <v>264</v>
      </c>
      <c r="I198" s="44">
        <v>4151000</v>
      </c>
      <c r="J198" s="44">
        <v>0</v>
      </c>
      <c r="K198" s="22">
        <v>0</v>
      </c>
    </row>
    <row r="199" spans="1:11">
      <c r="A199" s="18" t="s">
        <v>343</v>
      </c>
      <c r="B199" s="47" t="s">
        <v>261</v>
      </c>
      <c r="C199" s="47" t="s">
        <v>13</v>
      </c>
      <c r="D199" s="36" t="s">
        <v>39</v>
      </c>
      <c r="E199" s="47" t="s">
        <v>344</v>
      </c>
      <c r="F199" s="47" t="s">
        <v>26</v>
      </c>
      <c r="G199" s="47" t="s">
        <v>28</v>
      </c>
      <c r="H199" s="36" t="s">
        <v>264</v>
      </c>
      <c r="I199" s="22">
        <f>I200+I224+I228+I230+I226</f>
        <v>1243258211.6499999</v>
      </c>
      <c r="J199" s="22">
        <f t="shared" ref="J199:K199" si="76">J200+J224+J228+J230+J226</f>
        <v>1202865900</v>
      </c>
      <c r="K199" s="22">
        <f t="shared" si="76"/>
        <v>1203107100</v>
      </c>
    </row>
    <row r="200" spans="1:11" ht="25.5">
      <c r="A200" s="18" t="s">
        <v>345</v>
      </c>
      <c r="B200" s="47" t="s">
        <v>261</v>
      </c>
      <c r="C200" s="47" t="s">
        <v>13</v>
      </c>
      <c r="D200" s="36" t="s">
        <v>39</v>
      </c>
      <c r="E200" s="47" t="s">
        <v>346</v>
      </c>
      <c r="F200" s="47" t="s">
        <v>26</v>
      </c>
      <c r="G200" s="47" t="s">
        <v>28</v>
      </c>
      <c r="H200" s="36" t="s">
        <v>264</v>
      </c>
      <c r="I200" s="44">
        <f t="shared" ref="I200:K200" si="77">I201</f>
        <v>1229898121.8299999</v>
      </c>
      <c r="J200" s="44">
        <f t="shared" si="77"/>
        <v>1186618500</v>
      </c>
      <c r="K200" s="44">
        <f t="shared" si="77"/>
        <v>1189230400</v>
      </c>
    </row>
    <row r="201" spans="1:11" ht="25.5">
      <c r="A201" s="25" t="s">
        <v>347</v>
      </c>
      <c r="B201" s="47" t="s">
        <v>261</v>
      </c>
      <c r="C201" s="47" t="s">
        <v>13</v>
      </c>
      <c r="D201" s="36" t="s">
        <v>39</v>
      </c>
      <c r="E201" s="47" t="s">
        <v>346</v>
      </c>
      <c r="F201" s="47" t="s">
        <v>72</v>
      </c>
      <c r="G201" s="47" t="s">
        <v>28</v>
      </c>
      <c r="H201" s="36" t="s">
        <v>264</v>
      </c>
      <c r="I201" s="44">
        <f t="shared" ref="I201:K201" si="78">SUM(I202:I223)</f>
        <v>1229898121.8299999</v>
      </c>
      <c r="J201" s="44">
        <f t="shared" si="78"/>
        <v>1186618500</v>
      </c>
      <c r="K201" s="44">
        <f t="shared" si="78"/>
        <v>1189230400</v>
      </c>
    </row>
    <row r="202" spans="1:11" ht="76.5">
      <c r="A202" s="25" t="s">
        <v>348</v>
      </c>
      <c r="B202" s="47" t="s">
        <v>261</v>
      </c>
      <c r="C202" s="47" t="s">
        <v>13</v>
      </c>
      <c r="D202" s="36" t="s">
        <v>39</v>
      </c>
      <c r="E202" s="47" t="s">
        <v>346</v>
      </c>
      <c r="F202" s="47" t="s">
        <v>72</v>
      </c>
      <c r="G202" s="47" t="s">
        <v>349</v>
      </c>
      <c r="H202" s="36" t="s">
        <v>264</v>
      </c>
      <c r="I202" s="44">
        <f>1069800+29245</f>
        <v>1099045</v>
      </c>
      <c r="J202" s="44">
        <v>1069800</v>
      </c>
      <c r="K202" s="22">
        <v>1069800</v>
      </c>
    </row>
    <row r="203" spans="1:11" ht="153">
      <c r="A203" s="25" t="s">
        <v>350</v>
      </c>
      <c r="B203" s="47" t="s">
        <v>261</v>
      </c>
      <c r="C203" s="47" t="s">
        <v>13</v>
      </c>
      <c r="D203" s="36" t="s">
        <v>39</v>
      </c>
      <c r="E203" s="47" t="s">
        <v>346</v>
      </c>
      <c r="F203" s="47" t="s">
        <v>72</v>
      </c>
      <c r="G203" s="47" t="s">
        <v>351</v>
      </c>
      <c r="H203" s="36" t="s">
        <v>264</v>
      </c>
      <c r="I203" s="44">
        <f>114568700+2315400+839200+139950.8</f>
        <v>117863250.8</v>
      </c>
      <c r="J203" s="44">
        <v>114568700</v>
      </c>
      <c r="K203" s="44">
        <v>114568700</v>
      </c>
    </row>
    <row r="204" spans="1:11" ht="153">
      <c r="A204" s="25" t="s">
        <v>352</v>
      </c>
      <c r="B204" s="47" t="s">
        <v>261</v>
      </c>
      <c r="C204" s="47" t="s">
        <v>13</v>
      </c>
      <c r="D204" s="36" t="s">
        <v>39</v>
      </c>
      <c r="E204" s="47" t="s">
        <v>346</v>
      </c>
      <c r="F204" s="47" t="s">
        <v>72</v>
      </c>
      <c r="G204" s="47" t="s">
        <v>353</v>
      </c>
      <c r="H204" s="36" t="s">
        <v>264</v>
      </c>
      <c r="I204" s="44">
        <f>110468900+74500+580600+74900-1566800+2266000</f>
        <v>111898100</v>
      </c>
      <c r="J204" s="44">
        <v>110468900</v>
      </c>
      <c r="K204" s="44">
        <v>110468900</v>
      </c>
    </row>
    <row r="205" spans="1:11" ht="51">
      <c r="A205" s="18" t="s">
        <v>354</v>
      </c>
      <c r="B205" s="47" t="s">
        <v>261</v>
      </c>
      <c r="C205" s="47" t="s">
        <v>13</v>
      </c>
      <c r="D205" s="36" t="s">
        <v>39</v>
      </c>
      <c r="E205" s="47" t="s">
        <v>346</v>
      </c>
      <c r="F205" s="47" t="s">
        <v>72</v>
      </c>
      <c r="G205" s="47" t="s">
        <v>355</v>
      </c>
      <c r="H205" s="36" t="s">
        <v>264</v>
      </c>
      <c r="I205" s="44">
        <f>96300+3000</f>
        <v>99300</v>
      </c>
      <c r="J205" s="44">
        <v>96300</v>
      </c>
      <c r="K205" s="44">
        <v>96300</v>
      </c>
    </row>
    <row r="206" spans="1:11" ht="63.75">
      <c r="A206" s="18" t="s">
        <v>356</v>
      </c>
      <c r="B206" s="47" t="s">
        <v>261</v>
      </c>
      <c r="C206" s="47" t="s">
        <v>13</v>
      </c>
      <c r="D206" s="36" t="s">
        <v>39</v>
      </c>
      <c r="E206" s="47" t="s">
        <v>346</v>
      </c>
      <c r="F206" s="47" t="s">
        <v>72</v>
      </c>
      <c r="G206" s="47" t="s">
        <v>357</v>
      </c>
      <c r="H206" s="36" t="s">
        <v>264</v>
      </c>
      <c r="I206" s="44">
        <f>2328100+63030</f>
        <v>2391130</v>
      </c>
      <c r="J206" s="44">
        <v>2224400</v>
      </c>
      <c r="K206" s="44">
        <v>2224400</v>
      </c>
    </row>
    <row r="207" spans="1:11" ht="63.75">
      <c r="A207" s="25" t="s">
        <v>358</v>
      </c>
      <c r="B207" s="47" t="s">
        <v>261</v>
      </c>
      <c r="C207" s="47" t="s">
        <v>13</v>
      </c>
      <c r="D207" s="36" t="s">
        <v>39</v>
      </c>
      <c r="E207" s="47" t="s">
        <v>346</v>
      </c>
      <c r="F207" s="47" t="s">
        <v>72</v>
      </c>
      <c r="G207" s="47" t="s">
        <v>359</v>
      </c>
      <c r="H207" s="36" t="s">
        <v>264</v>
      </c>
      <c r="I207" s="44">
        <f>982200+29200</f>
        <v>1011400</v>
      </c>
      <c r="J207" s="44">
        <v>982200</v>
      </c>
      <c r="K207" s="44">
        <v>982200</v>
      </c>
    </row>
    <row r="208" spans="1:11" ht="51">
      <c r="A208" s="25" t="s">
        <v>360</v>
      </c>
      <c r="B208" s="47" t="s">
        <v>261</v>
      </c>
      <c r="C208" s="47" t="s">
        <v>13</v>
      </c>
      <c r="D208" s="36" t="s">
        <v>39</v>
      </c>
      <c r="E208" s="47" t="s">
        <v>346</v>
      </c>
      <c r="F208" s="47" t="s">
        <v>72</v>
      </c>
      <c r="G208" s="47" t="s">
        <v>361</v>
      </c>
      <c r="H208" s="36" t="s">
        <v>264</v>
      </c>
      <c r="I208" s="44">
        <f>323100+7200</f>
        <v>330300</v>
      </c>
      <c r="J208" s="44">
        <v>323100</v>
      </c>
      <c r="K208" s="22">
        <v>323100</v>
      </c>
    </row>
    <row r="209" spans="1:11" ht="38.25">
      <c r="A209" s="25" t="s">
        <v>362</v>
      </c>
      <c r="B209" s="47" t="s">
        <v>261</v>
      </c>
      <c r="C209" s="47" t="s">
        <v>13</v>
      </c>
      <c r="D209" s="36" t="s">
        <v>39</v>
      </c>
      <c r="E209" s="47" t="s">
        <v>346</v>
      </c>
      <c r="F209" s="47" t="s">
        <v>72</v>
      </c>
      <c r="G209" s="47" t="s">
        <v>363</v>
      </c>
      <c r="H209" s="36" t="s">
        <v>264</v>
      </c>
      <c r="I209" s="44">
        <f>2054600+58486</f>
        <v>2113086</v>
      </c>
      <c r="J209" s="44">
        <v>2054600</v>
      </c>
      <c r="K209" s="22">
        <v>2054600</v>
      </c>
    </row>
    <row r="210" spans="1:11" ht="51">
      <c r="A210" s="18" t="s">
        <v>364</v>
      </c>
      <c r="B210" s="47" t="s">
        <v>261</v>
      </c>
      <c r="C210" s="47" t="s">
        <v>13</v>
      </c>
      <c r="D210" s="36" t="s">
        <v>39</v>
      </c>
      <c r="E210" s="47" t="s">
        <v>346</v>
      </c>
      <c r="F210" s="47" t="s">
        <v>72</v>
      </c>
      <c r="G210" s="47" t="s">
        <v>365</v>
      </c>
      <c r="H210" s="36" t="s">
        <v>264</v>
      </c>
      <c r="I210" s="44">
        <f>1550300+2925</f>
        <v>1553225</v>
      </c>
      <c r="J210" s="44">
        <v>836500</v>
      </c>
      <c r="K210" s="22">
        <v>836500</v>
      </c>
    </row>
    <row r="211" spans="1:11" ht="51">
      <c r="A211" s="25" t="s">
        <v>366</v>
      </c>
      <c r="B211" s="47" t="s">
        <v>261</v>
      </c>
      <c r="C211" s="47" t="s">
        <v>13</v>
      </c>
      <c r="D211" s="36" t="s">
        <v>39</v>
      </c>
      <c r="E211" s="47" t="s">
        <v>346</v>
      </c>
      <c r="F211" s="47" t="s">
        <v>72</v>
      </c>
      <c r="G211" s="47" t="s">
        <v>367</v>
      </c>
      <c r="H211" s="36" t="s">
        <v>264</v>
      </c>
      <c r="I211" s="44">
        <f>156800+4180</f>
        <v>160980</v>
      </c>
      <c r="J211" s="44">
        <v>156800</v>
      </c>
      <c r="K211" s="22">
        <v>156800</v>
      </c>
    </row>
    <row r="212" spans="1:11" ht="51">
      <c r="A212" s="25" t="s">
        <v>368</v>
      </c>
      <c r="B212" s="47" t="s">
        <v>261</v>
      </c>
      <c r="C212" s="47" t="s">
        <v>13</v>
      </c>
      <c r="D212" s="36" t="s">
        <v>39</v>
      </c>
      <c r="E212" s="47" t="s">
        <v>346</v>
      </c>
      <c r="F212" s="47" t="s">
        <v>72</v>
      </c>
      <c r="G212" s="47" t="s">
        <v>369</v>
      </c>
      <c r="H212" s="36" t="s">
        <v>264</v>
      </c>
      <c r="I212" s="44">
        <f>7084500+590400+204700</f>
        <v>7879600</v>
      </c>
      <c r="J212" s="44">
        <v>7084500</v>
      </c>
      <c r="K212" s="22">
        <v>7084500</v>
      </c>
    </row>
    <row r="213" spans="1:11" ht="102">
      <c r="A213" s="25" t="s">
        <v>370</v>
      </c>
      <c r="B213" s="47" t="s">
        <v>261</v>
      </c>
      <c r="C213" s="47" t="s">
        <v>13</v>
      </c>
      <c r="D213" s="36" t="s">
        <v>39</v>
      </c>
      <c r="E213" s="47" t="s">
        <v>346</v>
      </c>
      <c r="F213" s="47" t="s">
        <v>72</v>
      </c>
      <c r="G213" s="47" t="s">
        <v>371</v>
      </c>
      <c r="H213" s="36" t="s">
        <v>264</v>
      </c>
      <c r="I213" s="44">
        <v>888000</v>
      </c>
      <c r="J213" s="44">
        <v>888000</v>
      </c>
      <c r="K213" s="22">
        <v>888000</v>
      </c>
    </row>
    <row r="214" spans="1:11" ht="114.75">
      <c r="A214" s="25" t="s">
        <v>372</v>
      </c>
      <c r="B214" s="47" t="s">
        <v>261</v>
      </c>
      <c r="C214" s="47" t="s">
        <v>13</v>
      </c>
      <c r="D214" s="36" t="s">
        <v>39</v>
      </c>
      <c r="E214" s="47" t="s">
        <v>346</v>
      </c>
      <c r="F214" s="47" t="s">
        <v>72</v>
      </c>
      <c r="G214" s="47" t="s">
        <v>373</v>
      </c>
      <c r="H214" s="36" t="s">
        <v>264</v>
      </c>
      <c r="I214" s="44">
        <f>447107400+8419900+4272900+209900+4157800+211100-7548600+7350533.42+12566300+628200</f>
        <v>477375433.42000002</v>
      </c>
      <c r="J214" s="44">
        <f>447107400+8419900</f>
        <v>455527300</v>
      </c>
      <c r="K214" s="22">
        <f>447107400+8419900</f>
        <v>455527300</v>
      </c>
    </row>
    <row r="215" spans="1:11" ht="76.5">
      <c r="A215" s="25" t="s">
        <v>374</v>
      </c>
      <c r="B215" s="47" t="s">
        <v>261</v>
      </c>
      <c r="C215" s="47" t="s">
        <v>13</v>
      </c>
      <c r="D215" s="36" t="s">
        <v>39</v>
      </c>
      <c r="E215" s="47" t="s">
        <v>346</v>
      </c>
      <c r="F215" s="47" t="s">
        <v>72</v>
      </c>
      <c r="G215" s="47" t="s">
        <v>375</v>
      </c>
      <c r="H215" s="36" t="s">
        <v>264</v>
      </c>
      <c r="I215" s="44">
        <v>28243400</v>
      </c>
      <c r="J215" s="44">
        <v>27884400</v>
      </c>
      <c r="K215" s="22">
        <v>27884400</v>
      </c>
    </row>
    <row r="216" spans="1:11" ht="51">
      <c r="A216" s="18" t="s">
        <v>376</v>
      </c>
      <c r="B216" s="47" t="s">
        <v>261</v>
      </c>
      <c r="C216" s="47" t="s">
        <v>13</v>
      </c>
      <c r="D216" s="36" t="s">
        <v>39</v>
      </c>
      <c r="E216" s="47" t="s">
        <v>346</v>
      </c>
      <c r="F216" s="47" t="s">
        <v>72</v>
      </c>
      <c r="G216" s="47" t="s">
        <v>377</v>
      </c>
      <c r="H216" s="36" t="s">
        <v>264</v>
      </c>
      <c r="I216" s="44">
        <v>218139700</v>
      </c>
      <c r="J216" s="44">
        <v>218139700</v>
      </c>
      <c r="K216" s="22">
        <v>218139700</v>
      </c>
    </row>
    <row r="217" spans="1:11" ht="76.5">
      <c r="A217" s="25" t="s">
        <v>378</v>
      </c>
      <c r="B217" s="47" t="s">
        <v>261</v>
      </c>
      <c r="C217" s="47" t="s">
        <v>13</v>
      </c>
      <c r="D217" s="36" t="s">
        <v>39</v>
      </c>
      <c r="E217" s="47" t="s">
        <v>346</v>
      </c>
      <c r="F217" s="47" t="s">
        <v>72</v>
      </c>
      <c r="G217" s="47" t="s">
        <v>379</v>
      </c>
      <c r="H217" s="36" t="s">
        <v>264</v>
      </c>
      <c r="I217" s="44">
        <f>17100500+1551800</f>
        <v>18652300</v>
      </c>
      <c r="J217" s="44">
        <v>17100500</v>
      </c>
      <c r="K217" s="22">
        <v>17100500</v>
      </c>
    </row>
    <row r="218" spans="1:11" ht="63.75">
      <c r="A218" s="25" t="s">
        <v>380</v>
      </c>
      <c r="B218" s="47" t="s">
        <v>261</v>
      </c>
      <c r="C218" s="47" t="s">
        <v>13</v>
      </c>
      <c r="D218" s="36" t="s">
        <v>39</v>
      </c>
      <c r="E218" s="47" t="s">
        <v>346</v>
      </c>
      <c r="F218" s="47" t="s">
        <v>72</v>
      </c>
      <c r="G218" s="47" t="s">
        <v>381</v>
      </c>
      <c r="H218" s="36" t="s">
        <v>264</v>
      </c>
      <c r="I218" s="44">
        <f>15980700-5224000+2528010.18+9431.43</f>
        <v>13294141.609999999</v>
      </c>
      <c r="J218" s="44">
        <f>13316900-5224000</f>
        <v>8092900</v>
      </c>
      <c r="K218" s="22">
        <f>13316900-2612100</f>
        <v>10704800</v>
      </c>
    </row>
    <row r="219" spans="1:11" ht="165.75">
      <c r="A219" s="25" t="s">
        <v>382</v>
      </c>
      <c r="B219" s="47" t="s">
        <v>261</v>
      </c>
      <c r="C219" s="47" t="s">
        <v>13</v>
      </c>
      <c r="D219" s="36" t="s">
        <v>39</v>
      </c>
      <c r="E219" s="47" t="s">
        <v>346</v>
      </c>
      <c r="F219" s="47" t="s">
        <v>72</v>
      </c>
      <c r="G219" s="47" t="s">
        <v>383</v>
      </c>
      <c r="H219" s="36" t="s">
        <v>264</v>
      </c>
      <c r="I219" s="44">
        <f>151339800+2277600-13537900+1791800+5013100</f>
        <v>146884400</v>
      </c>
      <c r="J219" s="44">
        <v>151339800</v>
      </c>
      <c r="K219" s="22">
        <v>151339800</v>
      </c>
    </row>
    <row r="220" spans="1:11" ht="51">
      <c r="A220" s="18" t="s">
        <v>384</v>
      </c>
      <c r="B220" s="47" t="s">
        <v>261</v>
      </c>
      <c r="C220" s="47" t="s">
        <v>13</v>
      </c>
      <c r="D220" s="36" t="s">
        <v>39</v>
      </c>
      <c r="E220" s="47" t="s">
        <v>346</v>
      </c>
      <c r="F220" s="47" t="s">
        <v>72</v>
      </c>
      <c r="G220" s="47" t="s">
        <v>385</v>
      </c>
      <c r="H220" s="36" t="s">
        <v>264</v>
      </c>
      <c r="I220" s="44">
        <v>59995900</v>
      </c>
      <c r="J220" s="44">
        <v>47996700</v>
      </c>
      <c r="K220" s="44">
        <v>47996700</v>
      </c>
    </row>
    <row r="221" spans="1:11" ht="51">
      <c r="A221" s="18" t="s">
        <v>386</v>
      </c>
      <c r="B221" s="47" t="s">
        <v>261</v>
      </c>
      <c r="C221" s="47" t="s">
        <v>13</v>
      </c>
      <c r="D221" s="36" t="s">
        <v>39</v>
      </c>
      <c r="E221" s="47" t="s">
        <v>346</v>
      </c>
      <c r="F221" s="47" t="s">
        <v>72</v>
      </c>
      <c r="G221" s="47" t="s">
        <v>387</v>
      </c>
      <c r="H221" s="36" t="s">
        <v>264</v>
      </c>
      <c r="I221" s="22">
        <f>2867200+87730</f>
        <v>2954930</v>
      </c>
      <c r="J221" s="44">
        <v>2867200</v>
      </c>
      <c r="K221" s="22">
        <v>2867200</v>
      </c>
    </row>
    <row r="222" spans="1:11" ht="38.25">
      <c r="A222" s="18" t="s">
        <v>388</v>
      </c>
      <c r="B222" s="47" t="s">
        <v>261</v>
      </c>
      <c r="C222" s="47" t="s">
        <v>13</v>
      </c>
      <c r="D222" s="36" t="s">
        <v>39</v>
      </c>
      <c r="E222" s="47" t="s">
        <v>346</v>
      </c>
      <c r="F222" s="47" t="s">
        <v>72</v>
      </c>
      <c r="G222" s="47" t="s">
        <v>389</v>
      </c>
      <c r="H222" s="36" t="s">
        <v>264</v>
      </c>
      <c r="I222" s="44">
        <f>16813400+151100</f>
        <v>16964500</v>
      </c>
      <c r="J222" s="44">
        <v>16813400</v>
      </c>
      <c r="K222" s="22">
        <v>16813400</v>
      </c>
    </row>
    <row r="223" spans="1:11" ht="89.25">
      <c r="A223" s="25" t="s">
        <v>390</v>
      </c>
      <c r="B223" s="47" t="s">
        <v>261</v>
      </c>
      <c r="C223" s="47" t="s">
        <v>13</v>
      </c>
      <c r="D223" s="36" t="s">
        <v>39</v>
      </c>
      <c r="E223" s="47" t="s">
        <v>346</v>
      </c>
      <c r="F223" s="47" t="s">
        <v>72</v>
      </c>
      <c r="G223" s="47" t="s">
        <v>391</v>
      </c>
      <c r="H223" s="36" t="s">
        <v>264</v>
      </c>
      <c r="I223" s="44">
        <f>102800+3200</f>
        <v>106000</v>
      </c>
      <c r="J223" s="44">
        <v>102800</v>
      </c>
      <c r="K223" s="22">
        <v>102800</v>
      </c>
    </row>
    <row r="224" spans="1:11" ht="51">
      <c r="A224" s="18" t="s">
        <v>392</v>
      </c>
      <c r="B224" s="47" t="s">
        <v>261</v>
      </c>
      <c r="C224" s="47" t="s">
        <v>13</v>
      </c>
      <c r="D224" s="36" t="s">
        <v>39</v>
      </c>
      <c r="E224" s="47" t="s">
        <v>393</v>
      </c>
      <c r="F224" s="47" t="s">
        <v>26</v>
      </c>
      <c r="G224" s="47" t="s">
        <v>28</v>
      </c>
      <c r="H224" s="36" t="s">
        <v>264</v>
      </c>
      <c r="I224" s="22">
        <f t="shared" ref="I224:K224" si="79">I225</f>
        <v>4373600</v>
      </c>
      <c r="J224" s="22">
        <f t="shared" si="79"/>
        <v>4373600</v>
      </c>
      <c r="K224" s="22">
        <f t="shared" si="79"/>
        <v>4373600</v>
      </c>
    </row>
    <row r="225" spans="1:11" ht="51">
      <c r="A225" s="18" t="s">
        <v>394</v>
      </c>
      <c r="B225" s="47" t="s">
        <v>261</v>
      </c>
      <c r="C225" s="47" t="s">
        <v>13</v>
      </c>
      <c r="D225" s="36" t="s">
        <v>39</v>
      </c>
      <c r="E225" s="47" t="s">
        <v>393</v>
      </c>
      <c r="F225" s="47" t="s">
        <v>72</v>
      </c>
      <c r="G225" s="47" t="s">
        <v>28</v>
      </c>
      <c r="H225" s="36" t="s">
        <v>264</v>
      </c>
      <c r="I225" s="44">
        <v>4373600</v>
      </c>
      <c r="J225" s="44">
        <v>4373600</v>
      </c>
      <c r="K225" s="44">
        <v>4373600</v>
      </c>
    </row>
    <row r="226" spans="1:11" ht="58.5" customHeight="1">
      <c r="A226" s="18" t="s">
        <v>395</v>
      </c>
      <c r="B226" s="47" t="s">
        <v>261</v>
      </c>
      <c r="C226" s="47" t="s">
        <v>13</v>
      </c>
      <c r="D226" s="36" t="s">
        <v>39</v>
      </c>
      <c r="E226" s="47" t="s">
        <v>396</v>
      </c>
      <c r="F226" s="47" t="s">
        <v>26</v>
      </c>
      <c r="G226" s="47" t="s">
        <v>28</v>
      </c>
      <c r="H226" s="36" t="s">
        <v>264</v>
      </c>
      <c r="I226" s="44">
        <f>I227</f>
        <v>2695989.82</v>
      </c>
      <c r="J226" s="44">
        <f t="shared" ref="J226:K226" si="80">J227</f>
        <v>5224000</v>
      </c>
      <c r="K226" s="44">
        <f t="shared" si="80"/>
        <v>2612000</v>
      </c>
    </row>
    <row r="227" spans="1:11" ht="51">
      <c r="A227" s="18" t="s">
        <v>397</v>
      </c>
      <c r="B227" s="47" t="s">
        <v>261</v>
      </c>
      <c r="C227" s="47" t="s">
        <v>13</v>
      </c>
      <c r="D227" s="36" t="s">
        <v>39</v>
      </c>
      <c r="E227" s="47" t="s">
        <v>396</v>
      </c>
      <c r="F227" s="47" t="s">
        <v>72</v>
      </c>
      <c r="G227" s="47" t="s">
        <v>28</v>
      </c>
      <c r="H227" s="36" t="s">
        <v>264</v>
      </c>
      <c r="I227" s="44">
        <f>5224000-2528010.18</f>
        <v>2695989.82</v>
      </c>
      <c r="J227" s="44">
        <v>5224000</v>
      </c>
      <c r="K227" s="44">
        <v>2612000</v>
      </c>
    </row>
    <row r="228" spans="1:11" ht="38.25">
      <c r="A228" s="18" t="s">
        <v>398</v>
      </c>
      <c r="B228" s="47" t="s">
        <v>261</v>
      </c>
      <c r="C228" s="47" t="s">
        <v>13</v>
      </c>
      <c r="D228" s="36" t="s">
        <v>39</v>
      </c>
      <c r="E228" s="47" t="s">
        <v>399</v>
      </c>
      <c r="F228" s="47" t="s">
        <v>26</v>
      </c>
      <c r="G228" s="47" t="s">
        <v>28</v>
      </c>
      <c r="H228" s="36" t="s">
        <v>264</v>
      </c>
      <c r="I228" s="22">
        <f t="shared" ref="I228:K228" si="81">I229</f>
        <v>6288000</v>
      </c>
      <c r="J228" s="22">
        <f t="shared" si="81"/>
        <v>6647100</v>
      </c>
      <c r="K228" s="22">
        <f t="shared" si="81"/>
        <v>6888700</v>
      </c>
    </row>
    <row r="229" spans="1:11" ht="38.25">
      <c r="A229" s="18" t="s">
        <v>400</v>
      </c>
      <c r="B229" s="47" t="s">
        <v>261</v>
      </c>
      <c r="C229" s="47" t="s">
        <v>13</v>
      </c>
      <c r="D229" s="36" t="s">
        <v>39</v>
      </c>
      <c r="E229" s="47" t="s">
        <v>399</v>
      </c>
      <c r="F229" s="47" t="s">
        <v>72</v>
      </c>
      <c r="G229" s="47" t="s">
        <v>28</v>
      </c>
      <c r="H229" s="36" t="s">
        <v>264</v>
      </c>
      <c r="I229" s="44">
        <f>5370200+917800</f>
        <v>6288000</v>
      </c>
      <c r="J229" s="44">
        <f>5569800+1077300</f>
        <v>6647100</v>
      </c>
      <c r="K229" s="44">
        <v>6888700</v>
      </c>
    </row>
    <row r="230" spans="1:11" ht="38.25">
      <c r="A230" s="18" t="s">
        <v>401</v>
      </c>
      <c r="B230" s="47" t="s">
        <v>24</v>
      </c>
      <c r="C230" s="47" t="s">
        <v>13</v>
      </c>
      <c r="D230" s="36" t="s">
        <v>39</v>
      </c>
      <c r="E230" s="47" t="s">
        <v>402</v>
      </c>
      <c r="F230" s="47" t="s">
        <v>26</v>
      </c>
      <c r="G230" s="47" t="s">
        <v>28</v>
      </c>
      <c r="H230" s="36" t="s">
        <v>264</v>
      </c>
      <c r="I230" s="44">
        <f t="shared" ref="I230:K230" si="82">I231</f>
        <v>2500</v>
      </c>
      <c r="J230" s="44">
        <f t="shared" si="82"/>
        <v>2700</v>
      </c>
      <c r="K230" s="44">
        <f t="shared" si="82"/>
        <v>2400</v>
      </c>
    </row>
    <row r="231" spans="1:11" ht="51">
      <c r="A231" s="18" t="s">
        <v>403</v>
      </c>
      <c r="B231" s="47" t="s">
        <v>261</v>
      </c>
      <c r="C231" s="47" t="s">
        <v>13</v>
      </c>
      <c r="D231" s="36" t="s">
        <v>39</v>
      </c>
      <c r="E231" s="47" t="s">
        <v>402</v>
      </c>
      <c r="F231" s="47" t="s">
        <v>72</v>
      </c>
      <c r="G231" s="47" t="s">
        <v>28</v>
      </c>
      <c r="H231" s="36" t="s">
        <v>264</v>
      </c>
      <c r="I231" s="44">
        <f>6500-4000</f>
        <v>2500</v>
      </c>
      <c r="J231" s="44">
        <f>5800-3100</f>
        <v>2700</v>
      </c>
      <c r="K231" s="44">
        <v>2400</v>
      </c>
    </row>
    <row r="232" spans="1:11">
      <c r="A232" s="18" t="s">
        <v>404</v>
      </c>
      <c r="B232" s="47" t="s">
        <v>261</v>
      </c>
      <c r="C232" s="47" t="s">
        <v>13</v>
      </c>
      <c r="D232" s="36" t="s">
        <v>39</v>
      </c>
      <c r="E232" s="47" t="s">
        <v>405</v>
      </c>
      <c r="F232" s="47" t="s">
        <v>26</v>
      </c>
      <c r="G232" s="47" t="s">
        <v>28</v>
      </c>
      <c r="H232" s="36" t="s">
        <v>264</v>
      </c>
      <c r="I232" s="22">
        <f>I233+I238+I242+I240+I236</f>
        <v>191540965.44000003</v>
      </c>
      <c r="J232" s="22">
        <f t="shared" ref="J232:K232" si="83">J233+J238+J242+J240+J236</f>
        <v>62486070</v>
      </c>
      <c r="K232" s="22">
        <f t="shared" si="83"/>
        <v>15990770</v>
      </c>
    </row>
    <row r="233" spans="1:11" ht="51">
      <c r="A233" s="18" t="s">
        <v>406</v>
      </c>
      <c r="B233" s="47" t="s">
        <v>261</v>
      </c>
      <c r="C233" s="47" t="s">
        <v>13</v>
      </c>
      <c r="D233" s="47" t="s">
        <v>39</v>
      </c>
      <c r="E233" s="47" t="s">
        <v>407</v>
      </c>
      <c r="F233" s="47" t="s">
        <v>26</v>
      </c>
      <c r="G233" s="47" t="s">
        <v>28</v>
      </c>
      <c r="H233" s="36" t="s">
        <v>264</v>
      </c>
      <c r="I233" s="22">
        <f>I234+I235</f>
        <v>87673282.100000009</v>
      </c>
      <c r="J233" s="22">
        <f t="shared" ref="J233:K233" si="84">J234</f>
        <v>2153200</v>
      </c>
      <c r="K233" s="22">
        <f t="shared" si="84"/>
        <v>2153200</v>
      </c>
    </row>
    <row r="234" spans="1:11" ht="51">
      <c r="A234" s="48" t="s">
        <v>408</v>
      </c>
      <c r="B234" s="48" t="s">
        <v>261</v>
      </c>
      <c r="C234" s="48" t="s">
        <v>13</v>
      </c>
      <c r="D234" s="48" t="s">
        <v>39</v>
      </c>
      <c r="E234" s="48" t="s">
        <v>407</v>
      </c>
      <c r="F234" s="48" t="s">
        <v>72</v>
      </c>
      <c r="G234" s="48" t="s">
        <v>409</v>
      </c>
      <c r="H234" s="49" t="s">
        <v>264</v>
      </c>
      <c r="I234" s="44">
        <f>2153200+460800+500000+584003.4+706687+224981.74+21496.96+297885.6</f>
        <v>4949054.7</v>
      </c>
      <c r="J234" s="44">
        <v>2153200</v>
      </c>
      <c r="K234" s="44">
        <v>2153200</v>
      </c>
    </row>
    <row r="235" spans="1:11" ht="51">
      <c r="A235" s="48" t="s">
        <v>408</v>
      </c>
      <c r="B235" s="48" t="s">
        <v>261</v>
      </c>
      <c r="C235" s="48" t="s">
        <v>13</v>
      </c>
      <c r="D235" s="48" t="s">
        <v>39</v>
      </c>
      <c r="E235" s="48" t="s">
        <v>407</v>
      </c>
      <c r="F235" s="48" t="s">
        <v>72</v>
      </c>
      <c r="G235" s="48" t="s">
        <v>410</v>
      </c>
      <c r="H235" s="49" t="s">
        <v>264</v>
      </c>
      <c r="I235" s="44">
        <f>39334923+43389304.4</f>
        <v>82724227.400000006</v>
      </c>
      <c r="J235" s="44"/>
      <c r="K235" s="44"/>
    </row>
    <row r="236" spans="1:11" ht="75">
      <c r="A236" s="50" t="s">
        <v>411</v>
      </c>
      <c r="B236" s="48" t="s">
        <v>261</v>
      </c>
      <c r="C236" s="48" t="s">
        <v>13</v>
      </c>
      <c r="D236" s="48" t="s">
        <v>39</v>
      </c>
      <c r="E236" s="48" t="s">
        <v>412</v>
      </c>
      <c r="F236" s="48" t="s">
        <v>26</v>
      </c>
      <c r="G236" s="48" t="s">
        <v>28</v>
      </c>
      <c r="H236" s="49" t="s">
        <v>264</v>
      </c>
      <c r="I236" s="44">
        <f>I237</f>
        <v>1006310</v>
      </c>
      <c r="J236" s="44">
        <f>J237</f>
        <v>7726770</v>
      </c>
      <c r="K236" s="44">
        <f>K237</f>
        <v>7726770</v>
      </c>
    </row>
    <row r="237" spans="1:11" ht="60.75" customHeight="1">
      <c r="A237" s="48" t="s">
        <v>413</v>
      </c>
      <c r="B237" s="48" t="s">
        <v>261</v>
      </c>
      <c r="C237" s="48" t="s">
        <v>13</v>
      </c>
      <c r="D237" s="48" t="s">
        <v>39</v>
      </c>
      <c r="E237" s="48" t="s">
        <v>412</v>
      </c>
      <c r="F237" s="48" t="s">
        <v>72</v>
      </c>
      <c r="G237" s="48" t="s">
        <v>28</v>
      </c>
      <c r="H237" s="49" t="s">
        <v>264</v>
      </c>
      <c r="I237" s="44">
        <v>1006310</v>
      </c>
      <c r="J237" s="44">
        <v>7726770</v>
      </c>
      <c r="K237" s="44">
        <v>7726770</v>
      </c>
    </row>
    <row r="238" spans="1:11" ht="38.25">
      <c r="A238" s="18" t="s">
        <v>414</v>
      </c>
      <c r="B238" s="37">
        <v>890</v>
      </c>
      <c r="C238" s="37" t="s">
        <v>13</v>
      </c>
      <c r="D238" s="37" t="s">
        <v>39</v>
      </c>
      <c r="E238" s="37" t="s">
        <v>415</v>
      </c>
      <c r="F238" s="37" t="s">
        <v>26</v>
      </c>
      <c r="G238" s="37" t="s">
        <v>28</v>
      </c>
      <c r="H238" s="36">
        <v>150</v>
      </c>
      <c r="I238" s="44">
        <f>I239</f>
        <v>47106400</v>
      </c>
      <c r="J238" s="44">
        <f t="shared" ref="J238:K238" si="85">J239</f>
        <v>47106400</v>
      </c>
      <c r="K238" s="44">
        <f t="shared" si="85"/>
        <v>0</v>
      </c>
    </row>
    <row r="239" spans="1:11" ht="51">
      <c r="A239" s="18" t="s">
        <v>416</v>
      </c>
      <c r="B239" s="37" t="s">
        <v>261</v>
      </c>
      <c r="C239" s="37" t="s">
        <v>13</v>
      </c>
      <c r="D239" s="37" t="s">
        <v>39</v>
      </c>
      <c r="E239" s="37" t="s">
        <v>415</v>
      </c>
      <c r="F239" s="37" t="s">
        <v>72</v>
      </c>
      <c r="G239" s="37" t="s">
        <v>28</v>
      </c>
      <c r="H239" s="36" t="s">
        <v>264</v>
      </c>
      <c r="I239" s="44">
        <v>47106400</v>
      </c>
      <c r="J239" s="44">
        <v>47106400</v>
      </c>
      <c r="K239" s="44">
        <v>0</v>
      </c>
    </row>
    <row r="240" spans="1:11" ht="25.5">
      <c r="A240" s="18" t="s">
        <v>417</v>
      </c>
      <c r="B240" s="37" t="s">
        <v>261</v>
      </c>
      <c r="C240" s="37" t="s">
        <v>13</v>
      </c>
      <c r="D240" s="37" t="s">
        <v>39</v>
      </c>
      <c r="E240" s="37" t="s">
        <v>418</v>
      </c>
      <c r="F240" s="37" t="s">
        <v>26</v>
      </c>
      <c r="G240" s="37" t="s">
        <v>28</v>
      </c>
      <c r="H240" s="36" t="s">
        <v>264</v>
      </c>
      <c r="I240" s="44">
        <f>I241</f>
        <v>50000</v>
      </c>
      <c r="J240" s="44">
        <f t="shared" ref="J240:K240" si="86">J241</f>
        <v>0</v>
      </c>
      <c r="K240" s="44">
        <f t="shared" si="86"/>
        <v>0</v>
      </c>
    </row>
    <row r="241" spans="1:11" ht="37.5" customHeight="1">
      <c r="A241" s="18" t="s">
        <v>419</v>
      </c>
      <c r="B241" s="37" t="s">
        <v>261</v>
      </c>
      <c r="C241" s="37" t="s">
        <v>13</v>
      </c>
      <c r="D241" s="37" t="s">
        <v>39</v>
      </c>
      <c r="E241" s="37" t="s">
        <v>418</v>
      </c>
      <c r="F241" s="37" t="s">
        <v>72</v>
      </c>
      <c r="G241" s="37" t="s">
        <v>28</v>
      </c>
      <c r="H241" s="36" t="s">
        <v>264</v>
      </c>
      <c r="I241" s="44">
        <v>50000</v>
      </c>
      <c r="J241" s="44">
        <v>0</v>
      </c>
      <c r="K241" s="44">
        <v>0</v>
      </c>
    </row>
    <row r="242" spans="1:11">
      <c r="A242" s="18" t="s">
        <v>420</v>
      </c>
      <c r="B242" s="37" t="s">
        <v>261</v>
      </c>
      <c r="C242" s="37" t="s">
        <v>13</v>
      </c>
      <c r="D242" s="37" t="s">
        <v>39</v>
      </c>
      <c r="E242" s="37" t="s">
        <v>421</v>
      </c>
      <c r="F242" s="37" t="s">
        <v>26</v>
      </c>
      <c r="G242" s="37" t="s">
        <v>28</v>
      </c>
      <c r="H242" s="36" t="s">
        <v>264</v>
      </c>
      <c r="I242" s="44">
        <f>I243</f>
        <v>55704973.340000004</v>
      </c>
      <c r="J242" s="44">
        <f t="shared" ref="J242:K242" si="87">J243</f>
        <v>5499700</v>
      </c>
      <c r="K242" s="44">
        <f t="shared" si="87"/>
        <v>6110800</v>
      </c>
    </row>
    <row r="243" spans="1:11" ht="25.5">
      <c r="A243" s="18" t="s">
        <v>422</v>
      </c>
      <c r="B243" s="37" t="s">
        <v>261</v>
      </c>
      <c r="C243" s="37" t="s">
        <v>13</v>
      </c>
      <c r="D243" s="37" t="s">
        <v>39</v>
      </c>
      <c r="E243" s="37" t="s">
        <v>421</v>
      </c>
      <c r="F243" s="37" t="s">
        <v>72</v>
      </c>
      <c r="G243" s="37" t="s">
        <v>28</v>
      </c>
      <c r="H243" s="36" t="s">
        <v>264</v>
      </c>
      <c r="I243" s="44">
        <f>SUM(I244:I258)</f>
        <v>55704973.340000004</v>
      </c>
      <c r="J243" s="44">
        <f t="shared" ref="J243:K243" si="88">SUM(J247:J255)</f>
        <v>5499700</v>
      </c>
      <c r="K243" s="44">
        <f t="shared" si="88"/>
        <v>6110800</v>
      </c>
    </row>
    <row r="244" spans="1:11" ht="63.75">
      <c r="A244" s="18" t="s">
        <v>423</v>
      </c>
      <c r="B244" s="37" t="s">
        <v>261</v>
      </c>
      <c r="C244" s="37" t="s">
        <v>13</v>
      </c>
      <c r="D244" s="37" t="s">
        <v>39</v>
      </c>
      <c r="E244" s="37" t="s">
        <v>421</v>
      </c>
      <c r="F244" s="37" t="s">
        <v>72</v>
      </c>
      <c r="G244" s="37" t="s">
        <v>424</v>
      </c>
      <c r="H244" s="36" t="s">
        <v>264</v>
      </c>
      <c r="I244" s="44">
        <v>912000</v>
      </c>
      <c r="J244" s="44"/>
      <c r="K244" s="44"/>
    </row>
    <row r="245" spans="1:11" ht="51">
      <c r="A245" s="18" t="s">
        <v>425</v>
      </c>
      <c r="B245" s="37" t="s">
        <v>261</v>
      </c>
      <c r="C245" s="37" t="s">
        <v>13</v>
      </c>
      <c r="D245" s="37" t="s">
        <v>39</v>
      </c>
      <c r="E245" s="37" t="s">
        <v>421</v>
      </c>
      <c r="F245" s="37" t="s">
        <v>72</v>
      </c>
      <c r="G245" s="37" t="s">
        <v>426</v>
      </c>
      <c r="H245" s="36" t="s">
        <v>264</v>
      </c>
      <c r="I245" s="44">
        <v>12167000</v>
      </c>
      <c r="J245" s="44">
        <v>0</v>
      </c>
      <c r="K245" s="44">
        <v>0</v>
      </c>
    </row>
    <row r="246" spans="1:11" ht="38.25">
      <c r="A246" s="18" t="s">
        <v>427</v>
      </c>
      <c r="B246" s="37" t="s">
        <v>261</v>
      </c>
      <c r="C246" s="37" t="s">
        <v>13</v>
      </c>
      <c r="D246" s="37" t="s">
        <v>39</v>
      </c>
      <c r="E246" s="37" t="s">
        <v>421</v>
      </c>
      <c r="F246" s="37" t="s">
        <v>72</v>
      </c>
      <c r="G246" s="37" t="s">
        <v>428</v>
      </c>
      <c r="H246" s="36" t="s">
        <v>264</v>
      </c>
      <c r="I246" s="44">
        <v>437000</v>
      </c>
      <c r="J246" s="44">
        <v>0</v>
      </c>
      <c r="K246" s="44">
        <v>0</v>
      </c>
    </row>
    <row r="247" spans="1:11" ht="38.25">
      <c r="A247" s="18" t="s">
        <v>429</v>
      </c>
      <c r="B247" s="37" t="s">
        <v>261</v>
      </c>
      <c r="C247" s="37" t="s">
        <v>13</v>
      </c>
      <c r="D247" s="37" t="s">
        <v>39</v>
      </c>
      <c r="E247" s="37" t="s">
        <v>421</v>
      </c>
      <c r="F247" s="37" t="s">
        <v>72</v>
      </c>
      <c r="G247" s="37" t="s">
        <v>430</v>
      </c>
      <c r="H247" s="36" t="s">
        <v>264</v>
      </c>
      <c r="I247" s="44">
        <v>9166200</v>
      </c>
      <c r="J247" s="44">
        <v>5499700</v>
      </c>
      <c r="K247" s="44">
        <v>6110800</v>
      </c>
    </row>
    <row r="248" spans="1:11" ht="38.25">
      <c r="A248" s="18" t="s">
        <v>431</v>
      </c>
      <c r="B248" s="37" t="s">
        <v>261</v>
      </c>
      <c r="C248" s="37" t="s">
        <v>13</v>
      </c>
      <c r="D248" s="37" t="s">
        <v>39</v>
      </c>
      <c r="E248" s="37" t="s">
        <v>421</v>
      </c>
      <c r="F248" s="37" t="s">
        <v>72</v>
      </c>
      <c r="G248" s="37" t="s">
        <v>432</v>
      </c>
      <c r="H248" s="36" t="s">
        <v>264</v>
      </c>
      <c r="I248" s="44">
        <v>216800</v>
      </c>
      <c r="J248" s="44">
        <v>0</v>
      </c>
      <c r="K248" s="44">
        <v>0</v>
      </c>
    </row>
    <row r="249" spans="1:11" ht="51" hidden="1">
      <c r="A249" s="18" t="s">
        <v>433</v>
      </c>
      <c r="B249" s="37" t="s">
        <v>261</v>
      </c>
      <c r="C249" s="37" t="s">
        <v>13</v>
      </c>
      <c r="D249" s="37" t="s">
        <v>39</v>
      </c>
      <c r="E249" s="37" t="s">
        <v>421</v>
      </c>
      <c r="F249" s="37" t="s">
        <v>72</v>
      </c>
      <c r="G249" s="37" t="s">
        <v>434</v>
      </c>
      <c r="H249" s="36" t="s">
        <v>264</v>
      </c>
      <c r="I249" s="44">
        <v>0</v>
      </c>
      <c r="J249" s="44"/>
      <c r="K249" s="44"/>
    </row>
    <row r="250" spans="1:11" ht="38.25">
      <c r="A250" s="18" t="s">
        <v>435</v>
      </c>
      <c r="B250" s="37" t="s">
        <v>261</v>
      </c>
      <c r="C250" s="37" t="s">
        <v>13</v>
      </c>
      <c r="D250" s="37" t="s">
        <v>39</v>
      </c>
      <c r="E250" s="37" t="s">
        <v>421</v>
      </c>
      <c r="F250" s="37" t="s">
        <v>72</v>
      </c>
      <c r="G250" s="37" t="s">
        <v>436</v>
      </c>
      <c r="H250" s="36" t="s">
        <v>264</v>
      </c>
      <c r="I250" s="44">
        <v>10908000</v>
      </c>
      <c r="J250" s="44">
        <v>0</v>
      </c>
      <c r="K250" s="44">
        <v>0</v>
      </c>
    </row>
    <row r="251" spans="1:11" ht="38.25" hidden="1">
      <c r="A251" s="18" t="s">
        <v>437</v>
      </c>
      <c r="B251" s="37" t="s">
        <v>261</v>
      </c>
      <c r="C251" s="37" t="s">
        <v>13</v>
      </c>
      <c r="D251" s="37" t="s">
        <v>39</v>
      </c>
      <c r="E251" s="37" t="s">
        <v>421</v>
      </c>
      <c r="F251" s="37" t="s">
        <v>72</v>
      </c>
      <c r="G251" s="37" t="s">
        <v>438</v>
      </c>
      <c r="H251" s="36" t="s">
        <v>264</v>
      </c>
      <c r="I251" s="44">
        <v>0</v>
      </c>
      <c r="J251" s="44">
        <v>0</v>
      </c>
      <c r="K251" s="44">
        <v>0</v>
      </c>
    </row>
    <row r="252" spans="1:11" ht="38.25">
      <c r="A252" s="18" t="s">
        <v>439</v>
      </c>
      <c r="B252" s="37" t="s">
        <v>261</v>
      </c>
      <c r="C252" s="37" t="s">
        <v>13</v>
      </c>
      <c r="D252" s="37" t="s">
        <v>39</v>
      </c>
      <c r="E252" s="37" t="s">
        <v>421</v>
      </c>
      <c r="F252" s="37" t="s">
        <v>72</v>
      </c>
      <c r="G252" s="37" t="s">
        <v>440</v>
      </c>
      <c r="H252" s="36" t="s">
        <v>264</v>
      </c>
      <c r="I252" s="44">
        <f>8485112+6045143</f>
        <v>14530255</v>
      </c>
      <c r="J252" s="44">
        <v>0</v>
      </c>
      <c r="K252" s="44">
        <v>0</v>
      </c>
    </row>
    <row r="253" spans="1:11" ht="63.75">
      <c r="A253" s="18" t="s">
        <v>441</v>
      </c>
      <c r="B253" s="37" t="s">
        <v>261</v>
      </c>
      <c r="C253" s="37" t="s">
        <v>13</v>
      </c>
      <c r="D253" s="37" t="s">
        <v>39</v>
      </c>
      <c r="E253" s="37" t="s">
        <v>421</v>
      </c>
      <c r="F253" s="37" t="s">
        <v>72</v>
      </c>
      <c r="G253" s="37" t="s">
        <v>442</v>
      </c>
      <c r="H253" s="36" t="s">
        <v>264</v>
      </c>
      <c r="I253" s="44">
        <v>4745310</v>
      </c>
      <c r="J253" s="44"/>
      <c r="K253" s="44"/>
    </row>
    <row r="254" spans="1:11" ht="32.25" customHeight="1">
      <c r="A254" s="18" t="s">
        <v>443</v>
      </c>
      <c r="B254" s="37" t="s">
        <v>261</v>
      </c>
      <c r="C254" s="37" t="s">
        <v>13</v>
      </c>
      <c r="D254" s="37" t="s">
        <v>39</v>
      </c>
      <c r="E254" s="37" t="s">
        <v>421</v>
      </c>
      <c r="F254" s="37" t="s">
        <v>72</v>
      </c>
      <c r="G254" s="37" t="s">
        <v>444</v>
      </c>
      <c r="H254" s="36" t="s">
        <v>264</v>
      </c>
      <c r="I254" s="44">
        <v>2324100</v>
      </c>
      <c r="J254" s="44">
        <v>0</v>
      </c>
      <c r="K254" s="44">
        <v>0</v>
      </c>
    </row>
    <row r="255" spans="1:11" ht="51">
      <c r="A255" s="18" t="s">
        <v>445</v>
      </c>
      <c r="B255" s="37" t="s">
        <v>261</v>
      </c>
      <c r="C255" s="37" t="s">
        <v>13</v>
      </c>
      <c r="D255" s="37" t="s">
        <v>39</v>
      </c>
      <c r="E255" s="37" t="s">
        <v>421</v>
      </c>
      <c r="F255" s="37" t="s">
        <v>72</v>
      </c>
      <c r="G255" s="37" t="s">
        <v>446</v>
      </c>
      <c r="H255" s="36" t="s">
        <v>264</v>
      </c>
      <c r="I255" s="44">
        <v>240000</v>
      </c>
      <c r="J255" s="44">
        <v>0</v>
      </c>
      <c r="K255" s="44">
        <v>0</v>
      </c>
    </row>
    <row r="256" spans="1:11" ht="42.75" customHeight="1">
      <c r="A256" s="18" t="s">
        <v>447</v>
      </c>
      <c r="B256" s="37" t="s">
        <v>261</v>
      </c>
      <c r="C256" s="37" t="s">
        <v>13</v>
      </c>
      <c r="D256" s="37" t="s">
        <v>39</v>
      </c>
      <c r="E256" s="37" t="s">
        <v>421</v>
      </c>
      <c r="F256" s="37" t="s">
        <v>72</v>
      </c>
      <c r="G256" s="37" t="s">
        <v>448</v>
      </c>
      <c r="H256" s="36" t="s">
        <v>264</v>
      </c>
      <c r="I256" s="44">
        <v>58308.34</v>
      </c>
      <c r="J256" s="44">
        <v>0</v>
      </c>
      <c r="K256" s="44">
        <v>0</v>
      </c>
    </row>
    <row r="257" spans="1:11" ht="99.75" hidden="1" customHeight="1">
      <c r="A257" s="18" t="s">
        <v>449</v>
      </c>
      <c r="B257" s="37" t="s">
        <v>261</v>
      </c>
      <c r="C257" s="37" t="s">
        <v>13</v>
      </c>
      <c r="D257" s="37" t="s">
        <v>39</v>
      </c>
      <c r="E257" s="37" t="s">
        <v>421</v>
      </c>
      <c r="F257" s="37" t="s">
        <v>72</v>
      </c>
      <c r="G257" s="37" t="s">
        <v>450</v>
      </c>
      <c r="H257" s="36" t="s">
        <v>264</v>
      </c>
      <c r="I257" s="44">
        <v>0</v>
      </c>
      <c r="J257" s="44"/>
      <c r="K257" s="44"/>
    </row>
    <row r="258" spans="1:11" ht="68.25" hidden="1" customHeight="1">
      <c r="A258" s="25" t="s">
        <v>441</v>
      </c>
      <c r="B258" s="37" t="s">
        <v>261</v>
      </c>
      <c r="C258" s="37" t="s">
        <v>13</v>
      </c>
      <c r="D258" s="37" t="s">
        <v>39</v>
      </c>
      <c r="E258" s="37" t="s">
        <v>421</v>
      </c>
      <c r="F258" s="37" t="s">
        <v>72</v>
      </c>
      <c r="G258" s="37" t="s">
        <v>442</v>
      </c>
      <c r="H258" s="36" t="s">
        <v>264</v>
      </c>
      <c r="I258" s="44">
        <v>0</v>
      </c>
      <c r="J258" s="44"/>
      <c r="K258" s="44"/>
    </row>
    <row r="259" spans="1:11">
      <c r="A259" s="48" t="s">
        <v>451</v>
      </c>
      <c r="B259" s="48" t="s">
        <v>24</v>
      </c>
      <c r="C259" s="48" t="s">
        <v>13</v>
      </c>
      <c r="D259" s="48" t="s">
        <v>452</v>
      </c>
      <c r="E259" s="48" t="s">
        <v>27</v>
      </c>
      <c r="F259" s="48" t="s">
        <v>26</v>
      </c>
      <c r="G259" s="48" t="s">
        <v>28</v>
      </c>
      <c r="H259" s="49" t="s">
        <v>24</v>
      </c>
      <c r="I259" s="22">
        <f t="shared" ref="I259:K260" si="89">I260</f>
        <v>16438206</v>
      </c>
      <c r="J259" s="22">
        <f t="shared" si="89"/>
        <v>35058000</v>
      </c>
      <c r="K259" s="22">
        <f t="shared" si="89"/>
        <v>2608000</v>
      </c>
    </row>
    <row r="260" spans="1:11" ht="25.5">
      <c r="A260" s="48" t="s">
        <v>453</v>
      </c>
      <c r="B260" s="48" t="s">
        <v>24</v>
      </c>
      <c r="C260" s="48" t="s">
        <v>13</v>
      </c>
      <c r="D260" s="48" t="s">
        <v>452</v>
      </c>
      <c r="E260" s="48" t="s">
        <v>112</v>
      </c>
      <c r="F260" s="48" t="s">
        <v>72</v>
      </c>
      <c r="G260" s="48" t="s">
        <v>28</v>
      </c>
      <c r="H260" s="49" t="s">
        <v>264</v>
      </c>
      <c r="I260" s="22">
        <f t="shared" si="89"/>
        <v>16438206</v>
      </c>
      <c r="J260" s="22">
        <f t="shared" si="89"/>
        <v>35058000</v>
      </c>
      <c r="K260" s="22">
        <f t="shared" si="89"/>
        <v>2608000</v>
      </c>
    </row>
    <row r="261" spans="1:11" ht="25.5">
      <c r="A261" s="48" t="s">
        <v>454</v>
      </c>
      <c r="B261" s="48" t="s">
        <v>24</v>
      </c>
      <c r="C261" s="48" t="s">
        <v>13</v>
      </c>
      <c r="D261" s="48" t="s">
        <v>452</v>
      </c>
      <c r="E261" s="48" t="s">
        <v>455</v>
      </c>
      <c r="F261" s="48" t="s">
        <v>72</v>
      </c>
      <c r="G261" s="48" t="s">
        <v>28</v>
      </c>
      <c r="H261" s="49" t="s">
        <v>264</v>
      </c>
      <c r="I261" s="22">
        <f>I263+I264+I262</f>
        <v>16438206</v>
      </c>
      <c r="J261" s="22">
        <f t="shared" ref="J261:K261" si="90">J263+J264+J262</f>
        <v>35058000</v>
      </c>
      <c r="K261" s="22">
        <f t="shared" si="90"/>
        <v>2608000</v>
      </c>
    </row>
    <row r="262" spans="1:11" ht="25.5">
      <c r="A262" s="48" t="s">
        <v>454</v>
      </c>
      <c r="B262" s="48" t="s">
        <v>108</v>
      </c>
      <c r="C262" s="48" t="s">
        <v>13</v>
      </c>
      <c r="D262" s="48" t="s">
        <v>452</v>
      </c>
      <c r="E262" s="48" t="s">
        <v>455</v>
      </c>
      <c r="F262" s="48" t="s">
        <v>72</v>
      </c>
      <c r="G262" s="48" t="s">
        <v>456</v>
      </c>
      <c r="H262" s="49" t="s">
        <v>264</v>
      </c>
      <c r="I262" s="22">
        <v>12000000</v>
      </c>
      <c r="J262" s="22">
        <f>16200000+7150000+9100000</f>
        <v>32450000</v>
      </c>
      <c r="K262" s="22">
        <v>0</v>
      </c>
    </row>
    <row r="263" spans="1:11" ht="25.5">
      <c r="A263" s="48" t="s">
        <v>454</v>
      </c>
      <c r="B263" s="48" t="s">
        <v>166</v>
      </c>
      <c r="C263" s="48" t="s">
        <v>13</v>
      </c>
      <c r="D263" s="48" t="s">
        <v>452</v>
      </c>
      <c r="E263" s="48" t="s">
        <v>455</v>
      </c>
      <c r="F263" s="48" t="s">
        <v>72</v>
      </c>
      <c r="G263" s="48" t="s">
        <v>456</v>
      </c>
      <c r="H263" s="49" t="s">
        <v>264</v>
      </c>
      <c r="I263" s="44">
        <f>2608000+165318+1000000+164888+500000</f>
        <v>4438206</v>
      </c>
      <c r="J263" s="44">
        <v>2608000</v>
      </c>
      <c r="K263" s="44">
        <v>2608000</v>
      </c>
    </row>
    <row r="264" spans="1:11" ht="25.5" hidden="1">
      <c r="A264" s="48" t="s">
        <v>454</v>
      </c>
      <c r="B264" s="48" t="s">
        <v>108</v>
      </c>
      <c r="C264" s="48" t="s">
        <v>13</v>
      </c>
      <c r="D264" s="48" t="s">
        <v>452</v>
      </c>
      <c r="E264" s="48" t="s">
        <v>455</v>
      </c>
      <c r="F264" s="48" t="s">
        <v>72</v>
      </c>
      <c r="G264" s="48" t="s">
        <v>456</v>
      </c>
      <c r="H264" s="49" t="s">
        <v>264</v>
      </c>
      <c r="I264" s="44">
        <f>23624000+142937800-142937800-23624000</f>
        <v>0</v>
      </c>
      <c r="J264" s="44">
        <v>0</v>
      </c>
      <c r="K264" s="44">
        <v>0</v>
      </c>
    </row>
    <row r="265" spans="1:11" hidden="1">
      <c r="A265" s="48" t="s">
        <v>457</v>
      </c>
      <c r="B265" s="48" t="s">
        <v>24</v>
      </c>
      <c r="C265" s="48" t="s">
        <v>13</v>
      </c>
      <c r="D265" s="48" t="s">
        <v>458</v>
      </c>
      <c r="E265" s="48" t="s">
        <v>27</v>
      </c>
      <c r="F265" s="48" t="s">
        <v>26</v>
      </c>
      <c r="G265" s="48" t="s">
        <v>28</v>
      </c>
      <c r="H265" s="49" t="s">
        <v>24</v>
      </c>
      <c r="I265" s="44">
        <f>I266</f>
        <v>0</v>
      </c>
      <c r="J265" s="44"/>
      <c r="K265" s="44"/>
    </row>
    <row r="266" spans="1:11" ht="25.5" hidden="1">
      <c r="A266" s="48" t="s">
        <v>459</v>
      </c>
      <c r="B266" s="48" t="s">
        <v>24</v>
      </c>
      <c r="C266" s="48" t="s">
        <v>13</v>
      </c>
      <c r="D266" s="48" t="s">
        <v>458</v>
      </c>
      <c r="E266" s="48" t="s">
        <v>112</v>
      </c>
      <c r="F266" s="48" t="s">
        <v>72</v>
      </c>
      <c r="G266" s="48" t="s">
        <v>28</v>
      </c>
      <c r="H266" s="49" t="s">
        <v>264</v>
      </c>
      <c r="I266" s="44">
        <f>I267</f>
        <v>0</v>
      </c>
      <c r="J266" s="44"/>
      <c r="K266" s="44"/>
    </row>
    <row r="267" spans="1:11" ht="38.25" hidden="1">
      <c r="A267" s="48" t="s">
        <v>460</v>
      </c>
      <c r="B267" s="48" t="s">
        <v>24</v>
      </c>
      <c r="C267" s="48" t="s">
        <v>13</v>
      </c>
      <c r="D267" s="48" t="s">
        <v>458</v>
      </c>
      <c r="E267" s="48" t="s">
        <v>120</v>
      </c>
      <c r="F267" s="48" t="s">
        <v>72</v>
      </c>
      <c r="G267" s="48" t="s">
        <v>28</v>
      </c>
      <c r="H267" s="49" t="s">
        <v>264</v>
      </c>
      <c r="I267" s="44">
        <f>I268</f>
        <v>0</v>
      </c>
      <c r="J267" s="44"/>
      <c r="K267" s="44"/>
    </row>
    <row r="268" spans="1:11" ht="63.75" hidden="1">
      <c r="A268" s="51" t="s">
        <v>461</v>
      </c>
      <c r="B268" s="48" t="s">
        <v>166</v>
      </c>
      <c r="C268" s="48" t="s">
        <v>13</v>
      </c>
      <c r="D268" s="48" t="s">
        <v>458</v>
      </c>
      <c r="E268" s="48" t="s">
        <v>120</v>
      </c>
      <c r="F268" s="48" t="s">
        <v>72</v>
      </c>
      <c r="G268" s="48" t="s">
        <v>456</v>
      </c>
      <c r="H268" s="49" t="s">
        <v>264</v>
      </c>
      <c r="I268" s="44">
        <v>0</v>
      </c>
      <c r="J268" s="44"/>
      <c r="K268" s="44"/>
    </row>
    <row r="269" spans="1:11" ht="25.5">
      <c r="A269" s="18" t="s">
        <v>462</v>
      </c>
      <c r="B269" s="37" t="s">
        <v>261</v>
      </c>
      <c r="C269" s="52">
        <v>2</v>
      </c>
      <c r="D269" s="52">
        <v>18</v>
      </c>
      <c r="E269" s="37" t="s">
        <v>27</v>
      </c>
      <c r="F269" s="37" t="s">
        <v>26</v>
      </c>
      <c r="G269" s="37" t="s">
        <v>28</v>
      </c>
      <c r="H269" s="36" t="s">
        <v>264</v>
      </c>
      <c r="I269" s="44">
        <f>I270</f>
        <v>10254131.65</v>
      </c>
      <c r="J269" s="44">
        <f t="shared" ref="J269:K269" si="91">J270</f>
        <v>0</v>
      </c>
      <c r="K269" s="44">
        <f t="shared" si="91"/>
        <v>0</v>
      </c>
    </row>
    <row r="270" spans="1:11" ht="25.5">
      <c r="A270" s="18" t="s">
        <v>463</v>
      </c>
      <c r="B270" s="37" t="s">
        <v>24</v>
      </c>
      <c r="C270" s="52">
        <v>2</v>
      </c>
      <c r="D270" s="52">
        <v>18</v>
      </c>
      <c r="E270" s="37" t="s">
        <v>112</v>
      </c>
      <c r="F270" s="37" t="s">
        <v>72</v>
      </c>
      <c r="G270" s="37" t="s">
        <v>28</v>
      </c>
      <c r="H270" s="36" t="s">
        <v>264</v>
      </c>
      <c r="I270" s="44">
        <f>I271+I274+I278</f>
        <v>10254131.65</v>
      </c>
      <c r="J270" s="44">
        <f t="shared" ref="J270:K270" si="92">J271+J274</f>
        <v>0</v>
      </c>
      <c r="K270" s="44">
        <f t="shared" si="92"/>
        <v>0</v>
      </c>
    </row>
    <row r="271" spans="1:11" ht="25.5">
      <c r="A271" s="18" t="s">
        <v>464</v>
      </c>
      <c r="B271" s="37" t="s">
        <v>24</v>
      </c>
      <c r="C271" s="52">
        <v>2</v>
      </c>
      <c r="D271" s="52">
        <v>18</v>
      </c>
      <c r="E271" s="37" t="s">
        <v>115</v>
      </c>
      <c r="F271" s="37" t="s">
        <v>72</v>
      </c>
      <c r="G271" s="37" t="s">
        <v>28</v>
      </c>
      <c r="H271" s="36" t="s">
        <v>264</v>
      </c>
      <c r="I271" s="44">
        <f>I272+I273</f>
        <v>368760.4</v>
      </c>
      <c r="J271" s="44">
        <f t="shared" ref="J271:K271" si="93">J272+J273</f>
        <v>0</v>
      </c>
      <c r="K271" s="44">
        <f t="shared" si="93"/>
        <v>0</v>
      </c>
    </row>
    <row r="272" spans="1:11" ht="25.5" hidden="1">
      <c r="A272" s="18" t="s">
        <v>464</v>
      </c>
      <c r="B272" s="37" t="s">
        <v>166</v>
      </c>
      <c r="C272" s="52">
        <v>2</v>
      </c>
      <c r="D272" s="52">
        <v>18</v>
      </c>
      <c r="E272" s="37" t="s">
        <v>115</v>
      </c>
      <c r="F272" s="37" t="s">
        <v>72</v>
      </c>
      <c r="G272" s="37" t="s">
        <v>409</v>
      </c>
      <c r="H272" s="36" t="s">
        <v>264</v>
      </c>
      <c r="I272" s="44">
        <v>0</v>
      </c>
      <c r="J272" s="44">
        <v>0</v>
      </c>
      <c r="K272" s="44">
        <v>0</v>
      </c>
    </row>
    <row r="273" spans="1:11" ht="25.5">
      <c r="A273" s="18" t="s">
        <v>464</v>
      </c>
      <c r="B273" s="37" t="s">
        <v>465</v>
      </c>
      <c r="C273" s="52">
        <v>2</v>
      </c>
      <c r="D273" s="52">
        <v>18</v>
      </c>
      <c r="E273" s="37" t="s">
        <v>115</v>
      </c>
      <c r="F273" s="37" t="s">
        <v>72</v>
      </c>
      <c r="G273" s="37" t="s">
        <v>409</v>
      </c>
      <c r="H273" s="36" t="s">
        <v>264</v>
      </c>
      <c r="I273" s="44">
        <f>292760.4+76000</f>
        <v>368760.4</v>
      </c>
      <c r="J273" s="44">
        <v>0</v>
      </c>
      <c r="K273" s="44">
        <v>0</v>
      </c>
    </row>
    <row r="274" spans="1:11" ht="25.5">
      <c r="A274" s="34" t="s">
        <v>466</v>
      </c>
      <c r="B274" s="37" t="s">
        <v>24</v>
      </c>
      <c r="C274" s="52">
        <v>2</v>
      </c>
      <c r="D274" s="52">
        <v>18</v>
      </c>
      <c r="E274" s="37" t="s">
        <v>124</v>
      </c>
      <c r="F274" s="37" t="s">
        <v>72</v>
      </c>
      <c r="G274" s="37" t="s">
        <v>28</v>
      </c>
      <c r="H274" s="53">
        <v>150</v>
      </c>
      <c r="I274" s="44">
        <f>SUM(I275:I277)</f>
        <v>9589178.9000000004</v>
      </c>
      <c r="J274" s="44">
        <f t="shared" ref="J274:K274" si="94">SUM(J275:J277)</f>
        <v>0</v>
      </c>
      <c r="K274" s="44">
        <f t="shared" si="94"/>
        <v>0</v>
      </c>
    </row>
    <row r="275" spans="1:11" ht="51">
      <c r="A275" s="34" t="s">
        <v>467</v>
      </c>
      <c r="B275" s="37" t="s">
        <v>108</v>
      </c>
      <c r="C275" s="52">
        <v>2</v>
      </c>
      <c r="D275" s="52">
        <v>18</v>
      </c>
      <c r="E275" s="37" t="s">
        <v>124</v>
      </c>
      <c r="F275" s="37" t="s">
        <v>72</v>
      </c>
      <c r="G275" s="37" t="s">
        <v>468</v>
      </c>
      <c r="H275" s="53">
        <v>150</v>
      </c>
      <c r="I275" s="44">
        <f>8617152+654623+200801</f>
        <v>9472576</v>
      </c>
      <c r="J275" s="44">
        <v>0</v>
      </c>
      <c r="K275" s="44">
        <v>0</v>
      </c>
    </row>
    <row r="276" spans="1:11" ht="38.25">
      <c r="A276" s="34" t="s">
        <v>469</v>
      </c>
      <c r="B276" s="37" t="s">
        <v>108</v>
      </c>
      <c r="C276" s="52">
        <v>2</v>
      </c>
      <c r="D276" s="52">
        <v>18</v>
      </c>
      <c r="E276" s="37" t="s">
        <v>124</v>
      </c>
      <c r="F276" s="37" t="s">
        <v>72</v>
      </c>
      <c r="G276" s="37" t="s">
        <v>409</v>
      </c>
      <c r="H276" s="53">
        <v>150</v>
      </c>
      <c r="I276" s="44">
        <v>16602.900000000001</v>
      </c>
      <c r="J276" s="44">
        <v>0</v>
      </c>
      <c r="K276" s="44">
        <v>0</v>
      </c>
    </row>
    <row r="277" spans="1:11" ht="51">
      <c r="A277" s="34" t="s">
        <v>470</v>
      </c>
      <c r="B277" s="37" t="s">
        <v>108</v>
      </c>
      <c r="C277" s="52">
        <v>2</v>
      </c>
      <c r="D277" s="52">
        <v>18</v>
      </c>
      <c r="E277" s="37" t="s">
        <v>124</v>
      </c>
      <c r="F277" s="37" t="s">
        <v>72</v>
      </c>
      <c r="G277" s="37" t="s">
        <v>471</v>
      </c>
      <c r="H277" s="53">
        <v>150</v>
      </c>
      <c r="I277" s="44">
        <v>100000</v>
      </c>
      <c r="J277" s="44">
        <v>0</v>
      </c>
      <c r="K277" s="44">
        <v>0</v>
      </c>
    </row>
    <row r="278" spans="1:11" ht="38.25">
      <c r="A278" s="18" t="s">
        <v>472</v>
      </c>
      <c r="B278" s="37" t="s">
        <v>24</v>
      </c>
      <c r="C278" s="52" t="s">
        <v>13</v>
      </c>
      <c r="D278" s="52" t="s">
        <v>473</v>
      </c>
      <c r="E278" s="37" t="s">
        <v>27</v>
      </c>
      <c r="F278" s="52" t="s">
        <v>72</v>
      </c>
      <c r="G278" s="52" t="s">
        <v>28</v>
      </c>
      <c r="H278" s="53">
        <v>150</v>
      </c>
      <c r="I278" s="44">
        <f>I279</f>
        <v>296192.34999999998</v>
      </c>
      <c r="J278" s="44">
        <v>0</v>
      </c>
      <c r="K278" s="44">
        <v>0</v>
      </c>
    </row>
    <row r="279" spans="1:11" ht="38.25">
      <c r="A279" s="18" t="s">
        <v>474</v>
      </c>
      <c r="B279" s="37" t="s">
        <v>261</v>
      </c>
      <c r="C279" s="52">
        <v>2</v>
      </c>
      <c r="D279" s="52">
        <v>18</v>
      </c>
      <c r="E279" s="37" t="s">
        <v>27</v>
      </c>
      <c r="F279" s="37" t="s">
        <v>72</v>
      </c>
      <c r="G279" s="37" t="s">
        <v>28</v>
      </c>
      <c r="H279" s="53">
        <v>150</v>
      </c>
      <c r="I279" s="44">
        <f>I280+I281</f>
        <v>296192.34999999998</v>
      </c>
      <c r="J279" s="44">
        <f t="shared" ref="J279:K279" si="95">J280+J281</f>
        <v>0</v>
      </c>
      <c r="K279" s="44">
        <f t="shared" si="95"/>
        <v>0</v>
      </c>
    </row>
    <row r="280" spans="1:11" ht="51" hidden="1">
      <c r="A280" s="18" t="s">
        <v>475</v>
      </c>
      <c r="B280" s="37" t="s">
        <v>261</v>
      </c>
      <c r="C280" s="52" t="s">
        <v>13</v>
      </c>
      <c r="D280" s="52" t="s">
        <v>473</v>
      </c>
      <c r="E280" s="52">
        <v>35118</v>
      </c>
      <c r="F280" s="52" t="s">
        <v>72</v>
      </c>
      <c r="G280" s="37" t="s">
        <v>28</v>
      </c>
      <c r="H280" s="53">
        <v>150</v>
      </c>
      <c r="I280" s="44">
        <v>0</v>
      </c>
      <c r="J280" s="44">
        <v>0</v>
      </c>
      <c r="K280" s="44">
        <v>0</v>
      </c>
    </row>
    <row r="281" spans="1:11" ht="38.25">
      <c r="A281" s="18" t="s">
        <v>474</v>
      </c>
      <c r="B281" s="37" t="s">
        <v>261</v>
      </c>
      <c r="C281" s="52">
        <v>2</v>
      </c>
      <c r="D281" s="52">
        <v>18</v>
      </c>
      <c r="E281" s="52">
        <v>60010</v>
      </c>
      <c r="F281" s="37" t="s">
        <v>72</v>
      </c>
      <c r="G281" s="37" t="s">
        <v>28</v>
      </c>
      <c r="H281" s="53">
        <v>150</v>
      </c>
      <c r="I281" s="44">
        <f>I282+I283</f>
        <v>296192.34999999998</v>
      </c>
      <c r="J281" s="44">
        <f t="shared" ref="J281:K281" si="96">J282+J283</f>
        <v>0</v>
      </c>
      <c r="K281" s="44">
        <f t="shared" si="96"/>
        <v>0</v>
      </c>
    </row>
    <row r="282" spans="1:11" ht="51">
      <c r="A282" s="18" t="s">
        <v>476</v>
      </c>
      <c r="B282" s="37" t="s">
        <v>261</v>
      </c>
      <c r="C282" s="52">
        <v>2</v>
      </c>
      <c r="D282" s="52">
        <v>18</v>
      </c>
      <c r="E282" s="52">
        <v>60010</v>
      </c>
      <c r="F282" s="37" t="s">
        <v>72</v>
      </c>
      <c r="G282" s="37" t="s">
        <v>430</v>
      </c>
      <c r="H282" s="53">
        <v>150</v>
      </c>
      <c r="I282" s="44">
        <v>296192.34999999998</v>
      </c>
      <c r="J282" s="44">
        <v>0</v>
      </c>
      <c r="K282" s="44">
        <v>0</v>
      </c>
    </row>
    <row r="283" spans="1:11" ht="63.75" hidden="1">
      <c r="A283" s="18" t="s">
        <v>477</v>
      </c>
      <c r="B283" s="37" t="s">
        <v>261</v>
      </c>
      <c r="C283" s="52">
        <v>2</v>
      </c>
      <c r="D283" s="52">
        <v>18</v>
      </c>
      <c r="E283" s="52">
        <v>60010</v>
      </c>
      <c r="F283" s="37" t="s">
        <v>72</v>
      </c>
      <c r="G283" s="37" t="s">
        <v>478</v>
      </c>
      <c r="H283" s="53">
        <v>150</v>
      </c>
      <c r="I283" s="44">
        <v>0</v>
      </c>
      <c r="J283" s="44">
        <v>0</v>
      </c>
      <c r="K283" s="44">
        <v>0</v>
      </c>
    </row>
    <row r="284" spans="1:11" ht="25.5">
      <c r="A284" s="54" t="s">
        <v>479</v>
      </c>
      <c r="B284" s="37" t="s">
        <v>24</v>
      </c>
      <c r="C284" s="37">
        <v>2</v>
      </c>
      <c r="D284" s="37">
        <v>19</v>
      </c>
      <c r="E284" s="37" t="s">
        <v>27</v>
      </c>
      <c r="F284" s="37" t="s">
        <v>26</v>
      </c>
      <c r="G284" s="37" t="s">
        <v>28</v>
      </c>
      <c r="H284" s="36" t="s">
        <v>24</v>
      </c>
      <c r="I284" s="44">
        <f>I285</f>
        <v>-55916422.890000001</v>
      </c>
      <c r="J284" s="44">
        <f t="shared" ref="J284:K284" si="97">J285</f>
        <v>0</v>
      </c>
      <c r="K284" s="44">
        <f t="shared" si="97"/>
        <v>0</v>
      </c>
    </row>
    <row r="285" spans="1:11" ht="38.25">
      <c r="A285" s="18" t="s">
        <v>480</v>
      </c>
      <c r="B285" s="37" t="s">
        <v>261</v>
      </c>
      <c r="C285" s="37" t="s">
        <v>13</v>
      </c>
      <c r="D285" s="37" t="s">
        <v>481</v>
      </c>
      <c r="E285" s="37" t="s">
        <v>27</v>
      </c>
      <c r="F285" s="37" t="s">
        <v>72</v>
      </c>
      <c r="G285" s="37" t="s">
        <v>28</v>
      </c>
      <c r="H285" s="36" t="s">
        <v>264</v>
      </c>
      <c r="I285" s="44">
        <f>I286+I287+I288+I289</f>
        <v>-55916422.890000001</v>
      </c>
      <c r="J285" s="44">
        <f t="shared" ref="J285:K285" si="98">J286+J287+J288+J289</f>
        <v>0</v>
      </c>
      <c r="K285" s="44">
        <f t="shared" si="98"/>
        <v>0</v>
      </c>
    </row>
    <row r="286" spans="1:11" ht="38.25" hidden="1">
      <c r="A286" s="18" t="s">
        <v>482</v>
      </c>
      <c r="B286" s="37" t="s">
        <v>261</v>
      </c>
      <c r="C286" s="37" t="s">
        <v>13</v>
      </c>
      <c r="D286" s="37" t="s">
        <v>481</v>
      </c>
      <c r="E286" s="37" t="s">
        <v>483</v>
      </c>
      <c r="F286" s="37" t="s">
        <v>72</v>
      </c>
      <c r="G286" s="37" t="s">
        <v>28</v>
      </c>
      <c r="H286" s="36" t="s">
        <v>264</v>
      </c>
      <c r="I286" s="44">
        <v>0</v>
      </c>
      <c r="J286" s="44">
        <v>0</v>
      </c>
      <c r="K286" s="44">
        <v>0</v>
      </c>
    </row>
    <row r="287" spans="1:11" ht="51">
      <c r="A287" s="18" t="s">
        <v>484</v>
      </c>
      <c r="B287" s="37" t="s">
        <v>261</v>
      </c>
      <c r="C287" s="37" t="s">
        <v>13</v>
      </c>
      <c r="D287" s="37" t="s">
        <v>481</v>
      </c>
      <c r="E287" s="37" t="s">
        <v>285</v>
      </c>
      <c r="F287" s="37" t="s">
        <v>72</v>
      </c>
      <c r="G287" s="37" t="s">
        <v>28</v>
      </c>
      <c r="H287" s="36" t="s">
        <v>264</v>
      </c>
      <c r="I287" s="44">
        <v>-7.0000000000000007E-2</v>
      </c>
      <c r="J287" s="44">
        <v>0</v>
      </c>
      <c r="K287" s="44">
        <v>0</v>
      </c>
    </row>
    <row r="288" spans="1:11" ht="38.25" hidden="1">
      <c r="A288" s="18" t="s">
        <v>485</v>
      </c>
      <c r="B288" s="37" t="s">
        <v>261</v>
      </c>
      <c r="C288" s="37" t="s">
        <v>13</v>
      </c>
      <c r="D288" s="37" t="s">
        <v>481</v>
      </c>
      <c r="E288" s="37" t="s">
        <v>399</v>
      </c>
      <c r="F288" s="37" t="s">
        <v>72</v>
      </c>
      <c r="G288" s="37" t="s">
        <v>28</v>
      </c>
      <c r="H288" s="36" t="s">
        <v>264</v>
      </c>
      <c r="I288" s="44">
        <v>0</v>
      </c>
      <c r="J288" s="44">
        <v>0</v>
      </c>
      <c r="K288" s="44">
        <v>0</v>
      </c>
    </row>
    <row r="289" spans="1:11" ht="38.25">
      <c r="A289" s="18" t="s">
        <v>486</v>
      </c>
      <c r="B289" s="37" t="s">
        <v>261</v>
      </c>
      <c r="C289" s="37" t="s">
        <v>13</v>
      </c>
      <c r="D289" s="37" t="s">
        <v>481</v>
      </c>
      <c r="E289" s="37" t="s">
        <v>487</v>
      </c>
      <c r="F289" s="37" t="s">
        <v>72</v>
      </c>
      <c r="G289" s="37" t="s">
        <v>28</v>
      </c>
      <c r="H289" s="36" t="s">
        <v>264</v>
      </c>
      <c r="I289" s="44">
        <f>SUM(I290:I292)</f>
        <v>-55916422.82</v>
      </c>
      <c r="J289" s="44">
        <f t="shared" ref="J289:K289" si="99">SUM(J290:J292)</f>
        <v>0</v>
      </c>
      <c r="K289" s="44">
        <f t="shared" si="99"/>
        <v>0</v>
      </c>
    </row>
    <row r="290" spans="1:11" ht="51">
      <c r="A290" s="18" t="s">
        <v>488</v>
      </c>
      <c r="B290" s="37" t="s">
        <v>261</v>
      </c>
      <c r="C290" s="37" t="s">
        <v>13</v>
      </c>
      <c r="D290" s="37" t="s">
        <v>481</v>
      </c>
      <c r="E290" s="37" t="s">
        <v>487</v>
      </c>
      <c r="F290" s="37" t="s">
        <v>72</v>
      </c>
      <c r="G290" s="37" t="s">
        <v>410</v>
      </c>
      <c r="H290" s="36" t="s">
        <v>264</v>
      </c>
      <c r="I290" s="44">
        <f>-15264136.82-654623-100000-200801</f>
        <v>-16219560.82</v>
      </c>
      <c r="J290" s="44">
        <v>0</v>
      </c>
      <c r="K290" s="44">
        <v>0</v>
      </c>
    </row>
    <row r="291" spans="1:11" ht="63.75">
      <c r="A291" s="18" t="s">
        <v>489</v>
      </c>
      <c r="B291" s="37" t="s">
        <v>261</v>
      </c>
      <c r="C291" s="37" t="s">
        <v>13</v>
      </c>
      <c r="D291" s="37" t="s">
        <v>481</v>
      </c>
      <c r="E291" s="37" t="s">
        <v>487</v>
      </c>
      <c r="F291" s="37" t="s">
        <v>72</v>
      </c>
      <c r="G291" s="37" t="s">
        <v>490</v>
      </c>
      <c r="H291" s="36" t="s">
        <v>264</v>
      </c>
      <c r="I291" s="44">
        <v>-287478.40000000002</v>
      </c>
      <c r="J291" s="44">
        <v>0</v>
      </c>
      <c r="K291" s="44">
        <v>0</v>
      </c>
    </row>
    <row r="292" spans="1:11" ht="63.75">
      <c r="A292" s="18" t="s">
        <v>491</v>
      </c>
      <c r="B292" s="37" t="s">
        <v>261</v>
      </c>
      <c r="C292" s="37" t="s">
        <v>13</v>
      </c>
      <c r="D292" s="37" t="s">
        <v>481</v>
      </c>
      <c r="E292" s="37" t="s">
        <v>487</v>
      </c>
      <c r="F292" s="37" t="s">
        <v>72</v>
      </c>
      <c r="G292" s="37" t="s">
        <v>492</v>
      </c>
      <c r="H292" s="36" t="s">
        <v>264</v>
      </c>
      <c r="I292" s="44">
        <v>-39409383.600000001</v>
      </c>
      <c r="J292" s="44">
        <v>0</v>
      </c>
      <c r="K292" s="44">
        <v>0</v>
      </c>
    </row>
    <row r="293" spans="1:11">
      <c r="A293" s="48" t="s">
        <v>493</v>
      </c>
      <c r="B293" s="48" t="s">
        <v>24</v>
      </c>
      <c r="C293" s="48" t="s">
        <v>19</v>
      </c>
      <c r="D293" s="48" t="s">
        <v>494</v>
      </c>
      <c r="E293" s="48" t="s">
        <v>27</v>
      </c>
      <c r="F293" s="48" t="s">
        <v>26</v>
      </c>
      <c r="G293" s="48" t="s">
        <v>28</v>
      </c>
      <c r="H293" s="49" t="s">
        <v>24</v>
      </c>
      <c r="I293" s="44">
        <f>I9+I151</f>
        <v>3116147566.4900002</v>
      </c>
      <c r="J293" s="44">
        <f>J9+J151</f>
        <v>2780644650.0299997</v>
      </c>
      <c r="K293" s="44">
        <f>K9+K151</f>
        <v>2722111164.7799997</v>
      </c>
    </row>
    <row r="298" spans="1:11">
      <c r="I298" s="17"/>
    </row>
  </sheetData>
  <autoFilter ref="A7:M168">
    <filterColumn colId="6"/>
  </autoFilter>
  <mergeCells count="8">
    <mergeCell ref="A1:K1"/>
    <mergeCell ref="A2:K2"/>
    <mergeCell ref="A3:K3"/>
    <mergeCell ref="A5:A7"/>
    <mergeCell ref="B5:H6"/>
    <mergeCell ref="I5:I7"/>
    <mergeCell ref="J5:J7"/>
    <mergeCell ref="K5:K7"/>
  </mergeCells>
  <pageMargins left="0.15748031496062992" right="0.15748031496062992" top="0.19685039370078741" bottom="0.19685039370078741" header="0.15748031496062992" footer="0.19685039370078741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 </vt:lpstr>
      <vt:lpstr>'Дох '!Заголовки_для_печати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2023-11-21T04:50:48Z</dcterms:created>
  <dcterms:modified xsi:type="dcterms:W3CDTF">2023-11-21T04:51:03Z</dcterms:modified>
</cp:coreProperties>
</file>