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44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T14" i="1"/>
  <c r="T11"/>
  <c r="T9" s="1"/>
  <c r="T12"/>
  <c r="U10"/>
  <c r="U13"/>
  <c r="U15"/>
  <c r="U16"/>
  <c r="Q16"/>
  <c r="Q13"/>
  <c r="S14" l="1"/>
  <c r="P16"/>
  <c r="P13"/>
  <c r="S11"/>
  <c r="S9" s="1"/>
  <c r="S12"/>
  <c r="R12"/>
  <c r="O16"/>
  <c r="O13"/>
  <c r="R14"/>
  <c r="U14" s="1"/>
  <c r="U12" l="1"/>
  <c r="R11"/>
  <c r="U11" s="1"/>
  <c r="P10"/>
  <c r="Q10"/>
  <c r="O10"/>
  <c r="P14"/>
  <c r="Q14"/>
  <c r="O14"/>
  <c r="N16"/>
  <c r="N13"/>
  <c r="Q11"/>
  <c r="Q9" l="1"/>
  <c r="R9"/>
  <c r="U9" s="1"/>
  <c r="Q12"/>
  <c r="M16" l="1"/>
  <c r="M13"/>
  <c r="P12" l="1"/>
  <c r="P11" l="1"/>
  <c r="M12"/>
  <c r="O11"/>
  <c r="O9" s="1"/>
  <c r="N14"/>
  <c r="L16"/>
  <c r="M14"/>
  <c r="K14"/>
  <c r="I14"/>
  <c r="H14"/>
  <c r="L13"/>
  <c r="J13"/>
  <c r="J12" s="1"/>
  <c r="O12"/>
  <c r="N12"/>
  <c r="L12"/>
  <c r="K12"/>
  <c r="I12"/>
  <c r="H12"/>
  <c r="N11"/>
  <c r="K11"/>
  <c r="J11"/>
  <c r="J9" s="1"/>
  <c r="I11"/>
  <c r="I9" s="1"/>
  <c r="H11"/>
  <c r="H9" s="1"/>
  <c r="K9"/>
  <c r="P9" l="1"/>
  <c r="N9"/>
  <c r="L11"/>
  <c r="L9" s="1"/>
  <c r="M11"/>
  <c r="L14"/>
  <c r="M9" l="1"/>
</calcChain>
</file>

<file path=xl/sharedStrings.xml><?xml version="1.0" encoding="utf-8"?>
<sst xmlns="http://schemas.openxmlformats.org/spreadsheetml/2006/main" count="63" uniqueCount="35">
  <si>
    <t xml:space="preserve">к муниципальной программе «Управление муниципальными финансами» 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</si>
  <si>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</si>
  <si>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</si>
  <si>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</si>
  <si>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>ГРБС</t>
  </si>
  <si>
    <t>2014 год</t>
  </si>
  <si>
    <t>2015 год</t>
  </si>
  <si>
    <t>2016 год</t>
  </si>
  <si>
    <t>2017 год</t>
  </si>
  <si>
    <t>2018 год</t>
  </si>
  <si>
    <t>Муниципальная программа</t>
  </si>
  <si>
    <t xml:space="preserve">«Управление муниципальными финансами» </t>
  </si>
  <si>
    <t>всего расходные обязательства по программе, в том числе:</t>
  </si>
  <si>
    <t>Х</t>
  </si>
  <si>
    <t xml:space="preserve">Финансовое управление администрации Богучанского района </t>
  </si>
  <si>
    <t>Подпрограмма 1</t>
  </si>
  <si>
    <t>всего расходные обязательства по подпрограмме, в том числе:</t>
  </si>
  <si>
    <t>Финансовое управление администрации Богучанского района</t>
  </si>
  <si>
    <t>Подпрограмма 2</t>
  </si>
  <si>
    <t>«Обеспечение реализации муниципальной программы»</t>
  </si>
  <si>
    <t>"Создание условий для эффективного и ответственного управления муниципальными финансами, повышения устойчивости бюджетов  муниципальных образований Богучанского района»</t>
  </si>
  <si>
    <t>2019 год</t>
  </si>
  <si>
    <t>2020 год</t>
  </si>
  <si>
    <t>2021 год</t>
  </si>
  <si>
    <t>Расходы по годам (рублей)</t>
  </si>
  <si>
    <t>2022 год</t>
  </si>
  <si>
    <t>Приложение № 2</t>
  </si>
  <si>
    <t>Распределение планируемых расходов поотдельным мероприятиям программы и подпрограммам  муниципальной программы с указанием главных распорядителей средств бюджета, а также по годам реализации программы.</t>
  </si>
  <si>
    <t>2023 год</t>
  </si>
  <si>
    <t>Муниципальное казенное учреждение "Муниципальная служба Заказчика"</t>
  </si>
  <si>
    <t>2024 год</t>
  </si>
  <si>
    <t>2025 год</t>
  </si>
  <si>
    <t xml:space="preserve"> </t>
  </si>
  <si>
    <t>2026 год</t>
  </si>
  <si>
    <t>Итого за 2023-2026 годы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</si>
</sst>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left" indent="15"/>
    </xf>
    <xf numFmtId="0" fontId="2" fillId="0" borderId="0" xfId="0" applyFont="1"/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vertical="top"/>
    </xf>
    <xf numFmtId="43" fontId="2" fillId="0" borderId="1" xfId="1" applyFont="1" applyBorder="1" applyAlignment="1">
      <alignment horizontal="center" vertical="top"/>
    </xf>
    <xf numFmtId="43" fontId="2" fillId="0" borderId="2" xfId="1" applyFont="1" applyBorder="1" applyAlignment="1">
      <alignment horizontal="center" vertical="top"/>
    </xf>
    <xf numFmtId="0" fontId="0" fillId="0" borderId="0" xfId="0" applyFill="1"/>
    <xf numFmtId="43" fontId="2" fillId="0" borderId="1" xfId="1" applyFont="1" applyFill="1" applyBorder="1" applyAlignment="1">
      <alignment horizontal="center" vertical="top"/>
    </xf>
    <xf numFmtId="43" fontId="2" fillId="0" borderId="1" xfId="1" applyFont="1" applyFill="1" applyBorder="1" applyAlignment="1">
      <alignment horizontal="center" vertical="top" wrapText="1"/>
    </xf>
    <xf numFmtId="43" fontId="2" fillId="0" borderId="2" xfId="1" applyFont="1" applyFill="1" applyBorder="1" applyAlignment="1">
      <alignment horizontal="center" vertical="top"/>
    </xf>
    <xf numFmtId="43" fontId="2" fillId="0" borderId="1" xfId="1" applyFont="1" applyBorder="1" applyAlignment="1">
      <alignment horizontal="right" vertical="top"/>
    </xf>
    <xf numFmtId="43" fontId="2" fillId="0" borderId="1" xfId="1" applyFont="1" applyFill="1" applyBorder="1" applyAlignment="1">
      <alignment horizontal="right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3" fontId="2" fillId="0" borderId="1" xfId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9"/>
  <sheetViews>
    <sheetView tabSelected="1" workbookViewId="0">
      <selection activeCell="U9" sqref="U9"/>
    </sheetView>
  </sheetViews>
  <sheetFormatPr defaultRowHeight="15"/>
  <cols>
    <col min="1" max="1" width="13.140625" customWidth="1"/>
    <col min="2" max="2" width="18.85546875" customWidth="1"/>
    <col min="3" max="3" width="21.28515625" customWidth="1"/>
    <col min="4" max="4" width="7.7109375" customWidth="1"/>
    <col min="5" max="5" width="4.140625" customWidth="1"/>
    <col min="6" max="6" width="4" customWidth="1"/>
    <col min="7" max="7" width="3.7109375" customWidth="1"/>
    <col min="8" max="8" width="14" hidden="1" customWidth="1"/>
    <col min="9" max="10" width="15" hidden="1" customWidth="1"/>
    <col min="11" max="11" width="15.42578125" style="9" hidden="1" customWidth="1"/>
    <col min="12" max="16" width="14" style="9" hidden="1" customWidth="1"/>
    <col min="17" max="20" width="14" style="9" customWidth="1"/>
    <col min="21" max="21" width="14.7109375" style="9" customWidth="1"/>
  </cols>
  <sheetData>
    <row r="1" spans="1:21">
      <c r="A1" s="42" t="s">
        <v>26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</row>
    <row r="2" spans="1:21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</row>
    <row r="3" spans="1:21" ht="8.25" customHeight="1">
      <c r="A3" s="1"/>
      <c r="P3" s="9" t="s">
        <v>32</v>
      </c>
      <c r="Q3" s="9" t="s">
        <v>32</v>
      </c>
    </row>
    <row r="4" spans="1:21" ht="41.25" customHeight="1">
      <c r="A4" s="43" t="s">
        <v>27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</row>
    <row r="5" spans="1:21">
      <c r="A5" s="2"/>
    </row>
    <row r="6" spans="1:21" ht="34.5" customHeight="1">
      <c r="A6" s="44" t="s">
        <v>1</v>
      </c>
      <c r="B6" s="44" t="s">
        <v>2</v>
      </c>
      <c r="C6" s="44" t="s">
        <v>3</v>
      </c>
      <c r="D6" s="31" t="s">
        <v>4</v>
      </c>
      <c r="E6" s="32"/>
      <c r="F6" s="32"/>
      <c r="G6" s="33"/>
      <c r="H6" s="16"/>
      <c r="I6" s="16" t="s">
        <v>24</v>
      </c>
      <c r="J6" s="16"/>
      <c r="K6" s="16"/>
      <c r="L6" s="21"/>
      <c r="M6" s="22"/>
      <c r="N6" s="45" t="s">
        <v>24</v>
      </c>
      <c r="O6" s="46"/>
      <c r="P6" s="46"/>
      <c r="Q6" s="46"/>
      <c r="R6" s="46"/>
      <c r="S6" s="46"/>
      <c r="T6" s="46"/>
      <c r="U6" s="47"/>
    </row>
    <row r="7" spans="1:21" ht="15" customHeight="1">
      <c r="A7" s="44"/>
      <c r="B7" s="44"/>
      <c r="C7" s="44"/>
      <c r="D7" s="34"/>
      <c r="E7" s="35"/>
      <c r="F7" s="35"/>
      <c r="G7" s="36"/>
      <c r="H7" s="44" t="s">
        <v>5</v>
      </c>
      <c r="I7" s="44" t="s">
        <v>6</v>
      </c>
      <c r="J7" s="44" t="s">
        <v>7</v>
      </c>
      <c r="K7" s="29" t="s">
        <v>8</v>
      </c>
      <c r="L7" s="29" t="s">
        <v>9</v>
      </c>
      <c r="M7" s="29" t="s">
        <v>21</v>
      </c>
      <c r="N7" s="29" t="s">
        <v>22</v>
      </c>
      <c r="O7" s="29" t="s">
        <v>23</v>
      </c>
      <c r="P7" s="40" t="s">
        <v>25</v>
      </c>
      <c r="Q7" s="40" t="s">
        <v>28</v>
      </c>
      <c r="R7" s="40" t="s">
        <v>30</v>
      </c>
      <c r="S7" s="40" t="s">
        <v>31</v>
      </c>
      <c r="T7" s="40" t="s">
        <v>33</v>
      </c>
      <c r="U7" s="29" t="s">
        <v>34</v>
      </c>
    </row>
    <row r="8" spans="1:21">
      <c r="A8" s="44"/>
      <c r="B8" s="44"/>
      <c r="C8" s="44"/>
      <c r="D8" s="37"/>
      <c r="E8" s="38"/>
      <c r="F8" s="38"/>
      <c r="G8" s="39"/>
      <c r="H8" s="44"/>
      <c r="I8" s="44"/>
      <c r="J8" s="44"/>
      <c r="K8" s="29"/>
      <c r="L8" s="29"/>
      <c r="M8" s="29"/>
      <c r="N8" s="29"/>
      <c r="O8" s="29"/>
      <c r="P8" s="41"/>
      <c r="Q8" s="41"/>
      <c r="R8" s="41"/>
      <c r="S8" s="41"/>
      <c r="T8" s="41"/>
      <c r="U8" s="29"/>
    </row>
    <row r="9" spans="1:21" ht="36">
      <c r="A9" s="30" t="s">
        <v>10</v>
      </c>
      <c r="B9" s="30" t="s">
        <v>11</v>
      </c>
      <c r="C9" s="15" t="s">
        <v>12</v>
      </c>
      <c r="D9" s="18"/>
      <c r="E9" s="4" t="s">
        <v>13</v>
      </c>
      <c r="F9" s="4" t="s">
        <v>13</v>
      </c>
      <c r="G9" s="4" t="s">
        <v>13</v>
      </c>
      <c r="H9" s="13">
        <f>H11</f>
        <v>119947028.32000001</v>
      </c>
      <c r="I9" s="13">
        <f t="shared" ref="I9:N9" si="0">I11</f>
        <v>131070344.61</v>
      </c>
      <c r="J9" s="13">
        <f t="shared" si="0"/>
        <v>118476136.76000001</v>
      </c>
      <c r="K9" s="14">
        <f t="shared" si="0"/>
        <v>125854911.55</v>
      </c>
      <c r="L9" s="14">
        <f t="shared" si="0"/>
        <v>122974582.42000002</v>
      </c>
      <c r="M9" s="14">
        <f t="shared" si="0"/>
        <v>135149647.28</v>
      </c>
      <c r="N9" s="14">
        <f t="shared" si="0"/>
        <v>159960160.05000001</v>
      </c>
      <c r="O9" s="14">
        <f>O11+O10</f>
        <v>182090064.75999999</v>
      </c>
      <c r="P9" s="14">
        <f t="shared" ref="P9:T9" si="1">P11+P10</f>
        <v>186940748.17000002</v>
      </c>
      <c r="Q9" s="14">
        <f t="shared" si="1"/>
        <v>207828682.30000001</v>
      </c>
      <c r="R9" s="14">
        <f t="shared" si="1"/>
        <v>205272224</v>
      </c>
      <c r="S9" s="14">
        <f t="shared" si="1"/>
        <v>170485924</v>
      </c>
      <c r="T9" s="14">
        <f t="shared" si="1"/>
        <v>163683124</v>
      </c>
      <c r="U9" s="20">
        <f>SUM(Q9+R9+S9+T9)</f>
        <v>747269954.29999995</v>
      </c>
    </row>
    <row r="10" spans="1:21" ht="51" hidden="1">
      <c r="A10" s="30"/>
      <c r="B10" s="30"/>
      <c r="C10" s="23" t="s">
        <v>29</v>
      </c>
      <c r="D10" s="24">
        <v>830</v>
      </c>
      <c r="E10" s="4" t="s">
        <v>13</v>
      </c>
      <c r="F10" s="4" t="s">
        <v>13</v>
      </c>
      <c r="G10" s="4" t="s">
        <v>13</v>
      </c>
      <c r="H10" s="13"/>
      <c r="I10" s="13"/>
      <c r="J10" s="13"/>
      <c r="K10" s="14"/>
      <c r="L10" s="14"/>
      <c r="M10" s="14"/>
      <c r="N10" s="14"/>
      <c r="O10" s="14">
        <f>SUM(O15)</f>
        <v>1407445.2</v>
      </c>
      <c r="P10" s="14">
        <f t="shared" ref="P10:Q10" si="2">SUM(P15)</f>
        <v>0</v>
      </c>
      <c r="Q10" s="14">
        <f t="shared" si="2"/>
        <v>0</v>
      </c>
      <c r="R10" s="14"/>
      <c r="S10" s="14"/>
      <c r="T10" s="14"/>
      <c r="U10" s="20">
        <f t="shared" ref="U10:U16" si="3">SUM(Q10+R10+S10+T10)</f>
        <v>0</v>
      </c>
    </row>
    <row r="11" spans="1:21" ht="36">
      <c r="A11" s="30"/>
      <c r="B11" s="30"/>
      <c r="C11" s="15" t="s">
        <v>14</v>
      </c>
      <c r="D11" s="18">
        <v>890</v>
      </c>
      <c r="E11" s="4" t="s">
        <v>13</v>
      </c>
      <c r="F11" s="4" t="s">
        <v>13</v>
      </c>
      <c r="G11" s="4" t="s">
        <v>13</v>
      </c>
      <c r="H11" s="13">
        <f>SUM(H13+H16)</f>
        <v>119947028.32000001</v>
      </c>
      <c r="I11" s="13">
        <f t="shared" ref="I11:T11" si="4">SUM(I13+I16)</f>
        <v>131070344.61</v>
      </c>
      <c r="J11" s="13">
        <f t="shared" si="4"/>
        <v>118476136.76000001</v>
      </c>
      <c r="K11" s="14">
        <f t="shared" si="4"/>
        <v>125854911.55</v>
      </c>
      <c r="L11" s="14">
        <f t="shared" si="4"/>
        <v>122974582.42000002</v>
      </c>
      <c r="M11" s="14">
        <f t="shared" si="4"/>
        <v>135149647.28</v>
      </c>
      <c r="N11" s="14">
        <f t="shared" si="4"/>
        <v>159960160.05000001</v>
      </c>
      <c r="O11" s="14">
        <f t="shared" si="4"/>
        <v>180682619.56</v>
      </c>
      <c r="P11" s="14">
        <f t="shared" si="4"/>
        <v>186940748.17000002</v>
      </c>
      <c r="Q11" s="14">
        <f t="shared" si="4"/>
        <v>207828682.30000001</v>
      </c>
      <c r="R11" s="14">
        <f t="shared" si="4"/>
        <v>205272224</v>
      </c>
      <c r="S11" s="14">
        <f t="shared" si="4"/>
        <v>170485924</v>
      </c>
      <c r="T11" s="14">
        <f t="shared" si="4"/>
        <v>163683124</v>
      </c>
      <c r="U11" s="20">
        <f t="shared" si="3"/>
        <v>747269954.29999995</v>
      </c>
    </row>
    <row r="12" spans="1:21" ht="44.25" customHeight="1">
      <c r="A12" s="30" t="s">
        <v>15</v>
      </c>
      <c r="B12" s="30" t="s">
        <v>20</v>
      </c>
      <c r="C12" s="15" t="s">
        <v>16</v>
      </c>
      <c r="D12" s="18">
        <v>890</v>
      </c>
      <c r="E12" s="4" t="s">
        <v>13</v>
      </c>
      <c r="F12" s="4" t="s">
        <v>13</v>
      </c>
      <c r="G12" s="4" t="s">
        <v>13</v>
      </c>
      <c r="H12" s="7">
        <f>H13</f>
        <v>107619441.76000001</v>
      </c>
      <c r="I12" s="7">
        <f t="shared" ref="I12:T12" si="5">I13</f>
        <v>119335807</v>
      </c>
      <c r="J12" s="7">
        <f t="shared" si="5"/>
        <v>105812600</v>
      </c>
      <c r="K12" s="10">
        <f t="shared" si="5"/>
        <v>113163883</v>
      </c>
      <c r="L12" s="10">
        <f t="shared" si="5"/>
        <v>110033705.30000001</v>
      </c>
      <c r="M12" s="10">
        <f t="shared" si="5"/>
        <v>119980509</v>
      </c>
      <c r="N12" s="10">
        <f t="shared" si="5"/>
        <v>142831913</v>
      </c>
      <c r="O12" s="10">
        <f t="shared" si="5"/>
        <v>162612986</v>
      </c>
      <c r="P12" s="10">
        <f t="shared" si="5"/>
        <v>166505233.30000001</v>
      </c>
      <c r="Q12" s="10">
        <f t="shared" si="5"/>
        <v>184976081.34</v>
      </c>
      <c r="R12" s="10">
        <f t="shared" si="5"/>
        <v>182118400</v>
      </c>
      <c r="S12" s="10">
        <f t="shared" si="5"/>
        <v>147332100</v>
      </c>
      <c r="T12" s="10">
        <f t="shared" si="5"/>
        <v>140529300</v>
      </c>
      <c r="U12" s="20">
        <f t="shared" si="3"/>
        <v>654955881.34000003</v>
      </c>
    </row>
    <row r="13" spans="1:21" ht="44.25" customHeight="1">
      <c r="A13" s="30"/>
      <c r="B13" s="30"/>
      <c r="C13" s="15" t="s">
        <v>17</v>
      </c>
      <c r="D13" s="18">
        <v>890</v>
      </c>
      <c r="E13" s="4" t="s">
        <v>13</v>
      </c>
      <c r="F13" s="4" t="s">
        <v>13</v>
      </c>
      <c r="G13" s="4" t="s">
        <v>13</v>
      </c>
      <c r="H13" s="7">
        <v>107619441.76000001</v>
      </c>
      <c r="I13" s="7">
        <v>119335807</v>
      </c>
      <c r="J13" s="7">
        <f>100726100+2545500+1128000+1413000</f>
        <v>105812600</v>
      </c>
      <c r="K13" s="11">
        <v>113163883</v>
      </c>
      <c r="L13" s="11">
        <f>97392200+5300+2389025+817141.4+215000+2430862+185300+537296.9+9200+3034000+400000+1826000+792380</f>
        <v>110033705.30000001</v>
      </c>
      <c r="M13" s="11">
        <f>119363952+222000+60000+167000+167497+60</f>
        <v>119980509</v>
      </c>
      <c r="N13" s="11">
        <f>115924400+3600000+60600+571900+3500000+6888400+315600+1246000+20100+280000+1671000+4447040+4206873+100000</f>
        <v>142831913</v>
      </c>
      <c r="O13" s="11">
        <f>94700+265800+4948600+36570000+42780600+50653600+550200+11226914+4274982+7490190+1229400+1110000+1418000</f>
        <v>162612986</v>
      </c>
      <c r="P13" s="11">
        <f>165125233.3+1500000-120000</f>
        <v>166505233.30000001</v>
      </c>
      <c r="Q13" s="11">
        <f>154646700+437000+1718800+917800+300000+58308.34+827016+8485112+2727811+1243290+7200+3270250-76116+240000+4745310+48600+1752250+4021600-394850</f>
        <v>184976081.34</v>
      </c>
      <c r="R13" s="11">
        <v>182118400</v>
      </c>
      <c r="S13" s="11">
        <v>147332100</v>
      </c>
      <c r="T13" s="11">
        <v>140529300</v>
      </c>
      <c r="U13" s="20">
        <f t="shared" si="3"/>
        <v>654955881.34000003</v>
      </c>
    </row>
    <row r="14" spans="1:21" ht="41.25" customHeight="1">
      <c r="A14" s="25" t="s">
        <v>18</v>
      </c>
      <c r="B14" s="26" t="s">
        <v>19</v>
      </c>
      <c r="C14" s="3" t="s">
        <v>16</v>
      </c>
      <c r="D14" s="17"/>
      <c r="E14" s="6" t="s">
        <v>13</v>
      </c>
      <c r="F14" s="6" t="s">
        <v>13</v>
      </c>
      <c r="G14" s="6" t="s">
        <v>13</v>
      </c>
      <c r="H14" s="8">
        <f>H16</f>
        <v>12327586.560000001</v>
      </c>
      <c r="I14" s="8">
        <f t="shared" ref="I14:N14" si="6">I16</f>
        <v>11734537.609999999</v>
      </c>
      <c r="J14" s="8">
        <v>12663536.76</v>
      </c>
      <c r="K14" s="12">
        <f t="shared" si="6"/>
        <v>12691028.550000001</v>
      </c>
      <c r="L14" s="12">
        <f t="shared" si="6"/>
        <v>12940877.119999999</v>
      </c>
      <c r="M14" s="12">
        <f t="shared" si="6"/>
        <v>15169138.279999999</v>
      </c>
      <c r="N14" s="12">
        <f t="shared" si="6"/>
        <v>17128247.050000001</v>
      </c>
      <c r="O14" s="12">
        <f>SUM(O15:O16)</f>
        <v>19477078.759999998</v>
      </c>
      <c r="P14" s="12">
        <f t="shared" ref="P14:T14" si="7">SUM(P15:P16)</f>
        <v>20435514.870000001</v>
      </c>
      <c r="Q14" s="12">
        <f t="shared" si="7"/>
        <v>22852600.960000001</v>
      </c>
      <c r="R14" s="12">
        <f t="shared" si="7"/>
        <v>23153824</v>
      </c>
      <c r="S14" s="12">
        <f t="shared" si="7"/>
        <v>23153824</v>
      </c>
      <c r="T14" s="12">
        <f t="shared" si="7"/>
        <v>23153824</v>
      </c>
      <c r="U14" s="20">
        <f t="shared" si="3"/>
        <v>92314072.960000008</v>
      </c>
    </row>
    <row r="15" spans="1:21" ht="41.25" hidden="1" customHeight="1">
      <c r="A15" s="25"/>
      <c r="B15" s="27"/>
      <c r="C15" s="23" t="s">
        <v>29</v>
      </c>
      <c r="D15" s="24">
        <v>830</v>
      </c>
      <c r="E15" s="4" t="s">
        <v>13</v>
      </c>
      <c r="F15" s="4" t="s">
        <v>13</v>
      </c>
      <c r="G15" s="4" t="s">
        <v>13</v>
      </c>
      <c r="H15" s="8"/>
      <c r="I15" s="8"/>
      <c r="J15" s="8"/>
      <c r="K15" s="12"/>
      <c r="L15" s="12"/>
      <c r="M15" s="12"/>
      <c r="N15" s="12"/>
      <c r="O15" s="12">
        <v>1407445.2</v>
      </c>
      <c r="P15" s="12"/>
      <c r="Q15" s="12"/>
      <c r="R15" s="12"/>
      <c r="S15" s="12"/>
      <c r="T15" s="12"/>
      <c r="U15" s="20">
        <f t="shared" si="3"/>
        <v>0</v>
      </c>
    </row>
    <row r="16" spans="1:21" ht="36">
      <c r="A16" s="25"/>
      <c r="B16" s="28"/>
      <c r="C16" s="15" t="s">
        <v>17</v>
      </c>
      <c r="D16" s="18">
        <v>890</v>
      </c>
      <c r="E16" s="5" t="s">
        <v>13</v>
      </c>
      <c r="F16" s="5" t="s">
        <v>13</v>
      </c>
      <c r="G16" s="5" t="s">
        <v>13</v>
      </c>
      <c r="H16" s="7">
        <v>12327586.560000001</v>
      </c>
      <c r="I16" s="7">
        <v>11734537.609999999</v>
      </c>
      <c r="J16" s="7">
        <v>12663536.76</v>
      </c>
      <c r="K16" s="11">
        <v>12691028.550000001</v>
      </c>
      <c r="L16" s="11">
        <f>12572336+354700+15356+26647+369600-397761.88</f>
        <v>12940877.119999999</v>
      </c>
      <c r="M16" s="11">
        <f>15286919+13000-130720.72-60</f>
        <v>15169138.279999999</v>
      </c>
      <c r="N16" s="11">
        <f>15814518-110000+58400+1231300+186997+120000-172967.95</f>
        <v>17128247.050000001</v>
      </c>
      <c r="O16" s="11">
        <f>12500+23000+65700+121078+143456+190430+390164+400922+470000+475020+603720+1291932+1934031+2964599+9816553+65183+38890+220000-1157544.44</f>
        <v>18069633.559999999</v>
      </c>
      <c r="P16" s="11">
        <f>21374463-938948.13</f>
        <v>20435514.870000001</v>
      </c>
      <c r="Q16" s="11">
        <f>21804804+94700+200000+23325+460275+21496.96+248000</f>
        <v>22852600.960000001</v>
      </c>
      <c r="R16" s="11">
        <v>23153824</v>
      </c>
      <c r="S16" s="11">
        <v>23153824</v>
      </c>
      <c r="T16" s="11">
        <v>23153824</v>
      </c>
      <c r="U16" s="20">
        <f t="shared" si="3"/>
        <v>92314072.960000008</v>
      </c>
    </row>
    <row r="18" spans="2:4">
      <c r="B18" s="19"/>
      <c r="D18" s="19"/>
    </row>
    <row r="19" spans="2:4">
      <c r="C19" s="19"/>
    </row>
  </sheetData>
  <mergeCells count="28">
    <mergeCell ref="A2:U2"/>
    <mergeCell ref="A1:U1"/>
    <mergeCell ref="A4:U4"/>
    <mergeCell ref="A6:A8"/>
    <mergeCell ref="B6:B8"/>
    <mergeCell ref="C6:C8"/>
    <mergeCell ref="H7:H8"/>
    <mergeCell ref="I7:I8"/>
    <mergeCell ref="J7:J8"/>
    <mergeCell ref="K7:K8"/>
    <mergeCell ref="L7:L8"/>
    <mergeCell ref="Q7:Q8"/>
    <mergeCell ref="N6:U6"/>
    <mergeCell ref="T7:T8"/>
    <mergeCell ref="A14:A16"/>
    <mergeCell ref="B14:B16"/>
    <mergeCell ref="N7:N8"/>
    <mergeCell ref="M7:M8"/>
    <mergeCell ref="U7:U8"/>
    <mergeCell ref="A9:A11"/>
    <mergeCell ref="B9:B11"/>
    <mergeCell ref="A12:A13"/>
    <mergeCell ref="B12:B13"/>
    <mergeCell ref="O7:O8"/>
    <mergeCell ref="D6:G8"/>
    <mergeCell ref="P7:P8"/>
    <mergeCell ref="R7:R8"/>
    <mergeCell ref="S7:S8"/>
  </mergeCells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cp:lastPrinted>2023-11-09T11:49:54Z</cp:lastPrinted>
  <dcterms:created xsi:type="dcterms:W3CDTF">2016-07-29T05:19:22Z</dcterms:created>
  <dcterms:modified xsi:type="dcterms:W3CDTF">2023-11-09T11:50:35Z</dcterms:modified>
</cp:coreProperties>
</file>