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135" windowWidth="194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V36" i="1"/>
  <c r="V37"/>
  <c r="V38"/>
  <c r="V39"/>
  <c r="V40"/>
  <c r="V35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10"/>
  <c r="U47"/>
  <c r="U45"/>
  <c r="S43"/>
  <c r="T43"/>
  <c r="U43"/>
  <c r="R43"/>
  <c r="U46" l="1"/>
  <c r="V43"/>
  <c r="R11" l="1"/>
  <c r="R47" s="1"/>
  <c r="R29"/>
  <c r="R33"/>
  <c r="R32" l="1"/>
  <c r="R36" l="1"/>
  <c r="R30"/>
  <c r="R35" l="1"/>
  <c r="R45" s="1"/>
  <c r="Q35"/>
  <c r="Q11"/>
  <c r="T45" l="1"/>
  <c r="T47"/>
  <c r="Q36"/>
  <c r="Q29"/>
  <c r="Q43" l="1"/>
  <c r="V47"/>
  <c r="T46"/>
  <c r="V45"/>
  <c r="S47"/>
  <c r="Q47" l="1"/>
  <c r="Q45"/>
  <c r="P35"/>
  <c r="P11"/>
  <c r="P26"/>
  <c r="S45" l="1"/>
  <c r="Q46"/>
  <c r="R46" l="1"/>
  <c r="S46"/>
  <c r="P36" l="1"/>
  <c r="P43" s="1"/>
  <c r="O11" l="1"/>
  <c r="O36" l="1"/>
  <c r="O14"/>
  <c r="V46" l="1"/>
  <c r="O46"/>
  <c r="O35"/>
  <c r="O43" s="1"/>
  <c r="N47" l="1"/>
  <c r="N46"/>
  <c r="O47" l="1"/>
  <c r="P47"/>
  <c r="O45"/>
  <c r="P45"/>
  <c r="P46" l="1"/>
  <c r="N35"/>
  <c r="N36"/>
  <c r="M36"/>
  <c r="M35"/>
  <c r="M11"/>
  <c r="K11"/>
  <c r="N43" l="1"/>
  <c r="N50" s="1"/>
  <c r="I43"/>
  <c r="J43" l="1"/>
  <c r="K43"/>
  <c r="L43"/>
  <c r="M43"/>
</calcChain>
</file>

<file path=xl/sharedStrings.xml><?xml version="1.0" encoding="utf-8"?>
<sst xmlns="http://schemas.openxmlformats.org/spreadsheetml/2006/main" count="212" uniqueCount="111">
  <si>
    <t xml:space="preserve">Приложение № 2 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</si>
  <si>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</si>
  <si>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</si>
  <si>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</si>
  <si>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</si>
  <si>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</si>
  <si>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</si>
  <si>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</si>
  <si>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</si>
  <si>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</si>
  <si>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</si>
  <si>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</si>
  <si>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</si>
  <si>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Цель подпрограммы: обеспечение равных условий для устойчивого и эффективного исполнения расходных обязательств бюджетов муниципальных образований, обеспечение сбалансированности и повышение финансовой самостоятельности   местных бюджетов.</t>
  </si>
  <si>
    <t>Задача 1: Создание условий для обеспечения финансовой устойчивости бюджетов муниципальных образований</t>
  </si>
  <si>
    <t>Финансовое управление администрации Богучанского района</t>
  </si>
  <si>
    <t>Отсутствие  в местных бюджетах просроченной кредиторской задолженности по выплате заработной платы с начислениями работникам бюджетной сферы  и по исполнению обязательств перед  гражданами,  ежегодно</t>
  </si>
  <si>
    <t xml:space="preserve">Финансовое управление администрации Богучанского района </t>
  </si>
  <si>
    <t>Х</t>
  </si>
  <si>
    <t> 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</si>
  <si>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х</t>
  </si>
  <si>
    <t xml:space="preserve">к подпрограмме «Создание условий для эффективного и ответственного
 управления муниципальными финансами, повышения устойчивости
 бюджетов муниципальных образований» </t>
  </si>
  <si>
    <t>Мероприятие 1.4:
Предоставление межбюджетных трансфертов на частичное финансирование (возмещение) расходов на региональные выплаты и выплаты, обеспечивающие уровень заработной платы  работников бюджетной сферы не ниже размера минимальной заработной платы (минимального размера оплаты труда)</t>
  </si>
  <si>
    <t>Ожидаемый результат от реализации подпрограммного мероприятия(в натуральном выражении)</t>
  </si>
  <si>
    <t>2019 год</t>
  </si>
  <si>
    <t>0503</t>
  </si>
  <si>
    <t>2020 год</t>
  </si>
  <si>
    <t>2021 год</t>
  </si>
  <si>
    <t>благоустройство дворовой территории п.Таежный у многоквартирного дома</t>
  </si>
  <si>
    <t>111F255550</t>
  </si>
  <si>
    <t>Перечень мероприятий подпрограммы с указанием объема средств на их реализацию и ожидаемых результатов</t>
  </si>
  <si>
    <t>2022 год</t>
  </si>
  <si>
    <t xml:space="preserve">Итого по подпрограмме </t>
  </si>
  <si>
    <t>1403</t>
  </si>
  <si>
    <t>в том  числе :</t>
  </si>
  <si>
    <t>средства федерального бюджета</t>
  </si>
  <si>
    <t>средства  районного бюджета</t>
  </si>
  <si>
    <t>средства  краевого бюджета</t>
  </si>
  <si>
    <t>0203</t>
  </si>
  <si>
    <t>0113</t>
  </si>
  <si>
    <t>Задача 3: Повышение качества управления муниципальными финансами.</t>
  </si>
  <si>
    <t xml:space="preserve">Мероприятие 1.1:  Предоставление 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</t>
  </si>
  <si>
    <t>1110010490</t>
  </si>
  <si>
    <t xml:space="preserve">Мероприятие 1.8 Межбюджетные трансферты на софинансирование на формирование современной городской среды </t>
  </si>
  <si>
    <t>повышение заработной платы работникам бюджетной сферы</t>
  </si>
  <si>
    <t>благоустройство населенного  пункта п.Новохайский</t>
  </si>
  <si>
    <t>Мероприятие 3.1:
Проведение регулярного и оперативного мониторинга финансовой ситуации в муниципальных образованиях</t>
  </si>
  <si>
    <t>Мероприятие 1.3: Предоставление дотации на выравнивание бюджетной обеспеченности за счет средств районного бюджета</t>
  </si>
  <si>
    <t xml:space="preserve">Мероприятие 1.2: Предоставление иных межбюджетных трансфертов на поддержку мер по обеспечению сбалансированности бюджетов поселений </t>
  </si>
  <si>
    <t xml:space="preserve">Мероприятие 2.2:
Предоставление субвенции на осуществление органами местного самоуправления поселений Богучанского района  государственных полномочий по созданию и обеспечению деятельности административных комиссий </t>
  </si>
  <si>
    <t>0909</t>
  </si>
  <si>
    <t>11100S5550</t>
  </si>
  <si>
    <t>организация и прведение акарицидных обработок мест массового отдыха населения в 7 населенных пунктах района</t>
  </si>
  <si>
    <t>11100L299F</t>
  </si>
  <si>
    <t>восстановление воинских захоронений на территории Богучанского сельсовета</t>
  </si>
  <si>
    <t>Мероприятие 2.3:
Межбюджетные трансферты на обустройство и восстановление воинских захоронений</t>
  </si>
  <si>
    <t>11100S4590</t>
  </si>
  <si>
    <t>Мероприятие 1.10 Межбюджетные трансферты  на повышение с 1 октября 2019 года на 4,3 процента заработной платы работников бюджетной сферы</t>
  </si>
  <si>
    <t>Мероприятие 1.11.
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</t>
  </si>
  <si>
    <t>Мероприятие 2.1:
Предоставление субвенции на осуществление органами местного самоуправления поселений Богучанского района  государственных полномочий по первичному воинскому учету на территориях, где отсутствуют военные комиссариаты</t>
  </si>
  <si>
    <t xml:space="preserve">Минимальный размер бюджетной обеспеченности поселений после выравнивания 
2019 год  – не менее 1998 рублей.
</t>
  </si>
  <si>
    <t>11100S7410</t>
  </si>
  <si>
    <t>11100S7490</t>
  </si>
  <si>
    <t>на решение вопросов местного значения  в 15 поселениях</t>
  </si>
  <si>
    <t xml:space="preserve"> реализация проектов по благоустройству территорий поселений Богучанского района</t>
  </si>
  <si>
    <t>2023 год</t>
  </si>
  <si>
    <t xml:space="preserve">Минимальный размер бюджетной обеспеченности поселений после выравнивания 
 2020 год не менее 1836 рублей,
</t>
  </si>
  <si>
    <t>повышение заработной платы работникам бюджетной сферы 1  июня 2020 года</t>
  </si>
  <si>
    <t>повышение заработной платы работникам бюджетной сферы 1 октября 2020 года</t>
  </si>
  <si>
    <t>Мероприятие 1.4:
Субсидии бюджетам поселений Богучанского района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</si>
  <si>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Мероприятие 1.8.
Субсидии бюджетам поселений Богучанского района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</t>
  </si>
  <si>
    <t xml:space="preserve">Мероприятие 1.9.
Предоставление иных межбюджетных трансфертов бюджетам поселений Богучанского района за содействие развитию налогового потенциала </t>
  </si>
  <si>
    <t xml:space="preserve">Мероприятие 1.10.
Субсидии бюджетам поселений Богучанского района 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края,  на 2020 год </t>
  </si>
  <si>
    <t>Мероприятие 2.3:
Предоставление субсидии бюджетам поселений Богучанского района на организацию и проведение акарицидных обработок мест массового отдыха населения</t>
  </si>
  <si>
    <t>1402</t>
  </si>
  <si>
    <t>111F274510</t>
  </si>
  <si>
    <t>обеспечение заработной платы  до уровня установленного Законом края от 24.12.2020 № 10-4659, не ниже 23 026 рублей</t>
  </si>
  <si>
    <t>устройство  на территории п.Таежный парка культуры и отдыха "Мечта"</t>
  </si>
  <si>
    <t>решение вопросов местного значения</t>
  </si>
  <si>
    <t>благоустройство населенного  пункта п.Беляки ; п.Новохайский; п.Октябрьский</t>
  </si>
  <si>
    <t>2024 год</t>
  </si>
  <si>
    <t xml:space="preserve">Выполнение государственных полномочий  в 17 поселениях </t>
  </si>
  <si>
    <t>Выполнение государственных полномочий в 18  поселениях</t>
  </si>
  <si>
    <t xml:space="preserve"> Задача 2:  Повышение качества реализации органами местного самоуправления закрепленных за ними полномочий           
Задача 2:  Повышение качества реализации органами местного самоуправления закрепленных за ними полномочий           
</t>
  </si>
  <si>
    <r>
      <t>Мероприятие 1.4:</t>
    </r>
    <r>
      <rPr>
        <sz val="9"/>
        <color theme="1"/>
        <rFont val="Calibri"/>
        <family val="2"/>
        <charset val="204"/>
        <scheme val="minor"/>
      </rPr>
      <t xml:space="preserve"> </t>
    </r>
    <r>
      <rPr>
        <sz val="9"/>
        <color theme="1"/>
        <rFont val="Times New Roman"/>
        <family val="1"/>
        <charset val="204"/>
      </rPr>
      <t>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  </r>
  </si>
  <si>
    <t xml:space="preserve">Мероприятие 1.5 Межбюджетные трансферты для реализации проектов по решению вопросов местного значения сельских поселений </t>
  </si>
  <si>
    <t xml:space="preserve">Мероприятие 1.6 Субсидии бюджетам поселений Богучанского района на финансирование расходов формирования современной городской (сельской) среды </t>
  </si>
  <si>
    <t xml:space="preserve">Мероприятие 1.7.Дотации бюджетам поселений Богучанского района на частичную компенсацию расходов на повышение оплаты труда отдельным категориям работников бюджетной сферы </t>
  </si>
  <si>
    <t>Мероприятие 1.8.Субсидии бюджетам поселений Богучанского района для поощрения поселений - победителей конкурса лучших проектов создания комфортной городской среды</t>
  </si>
  <si>
    <t>11100S6410</t>
  </si>
  <si>
    <t>11100S6660</t>
  </si>
  <si>
    <t>2025 год</t>
  </si>
  <si>
    <t>Мероприятие 1.4. Предоставление иных межбюджетных трансфертов бюджетам поселений Богучанского района за содействие развитию налогового потенциала</t>
  </si>
  <si>
    <t>Мероприятие 1.5. Предоставление иных межбюджетных трансфертов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</t>
  </si>
  <si>
    <t>Мероприятие 1.6. Предоставление иных межбюджетных трансфертов  бюджетам поселений Богучанского района из районного бюджета на осуществление расходов, направленных на реализацию мероприятий по поддержке местных инициатив</t>
  </si>
  <si>
    <t xml:space="preserve">Мероприятие 1.7. Предоставление иных межбюджетных трансферты бюджетам поселений Богучанского района из районного бюджета на благоустройство кладбищ </t>
  </si>
  <si>
    <t>Мероприятие 2.3:
Предоставление иных межбюджетных трансфертов бюджетам поселений Богучанского района из районного бюджета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территорий природных очаговых клещевых инфекций</t>
  </si>
  <si>
    <t>организация и проведение акарицидных обработок мест массового отдыха населения в 5 населенных пунктах района</t>
  </si>
  <si>
    <t>11100L2990</t>
  </si>
  <si>
    <t>обустройство и восстановление  пяти воинских захоронений  в населенных пунктах п.Нижнетерянск, п. Октябрьский  и п.Чунояр</t>
  </si>
  <si>
    <t>рублей</t>
  </si>
  <si>
    <t xml:space="preserve">  </t>
  </si>
  <si>
    <t>устройство тротуаров  п.Кежек</t>
  </si>
  <si>
    <t>2026 год</t>
  </si>
  <si>
    <t>Итого за 2023-2026 годы</t>
  </si>
  <si>
    <t xml:space="preserve">Минимальный размер бюджетной обеспеченности поселений после выравнивания 
 2023 год не менее 2319 рубля, 2024-2026 годы не менее 2848 рублей.
</t>
  </si>
  <si>
    <t>обеспечение заработной платы  до уровня установленного Законом края от 29.10.2009 № 9-3864,  не ниже 29236 рублей  в 2023 году и  увеличение фондов оплаты труда работникам бюджетной сферы</t>
  </si>
  <si>
    <t xml:space="preserve">Благоустройство кладбищ
2023 год - 5 поселений
</t>
  </si>
  <si>
    <t xml:space="preserve">Мероприятие 1.8.  Предоставление иных  межбюджетных трансфертов бюджетам поселений Богучанского района на обустройство и восстановление  воинских захоронений </t>
  </si>
  <si>
    <t>Мероприятие 1.9. 
 Иные межбюджетные трансферты бюджетам поселений Богучанского района на реализацию проектов по решению вопросов местного значения, осуществляемых непосредственно населением на территории населенного пункта</t>
  </si>
  <si>
    <t xml:space="preserve">Минимальный уровень бюджетной обеспеченности поселений после выравнивания 
  2023 год не менее 0,92; 2024-2026 годы не менее 0,91.
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</si>
</sst>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 applyAlignment="1">
      <alignment horizontal="justify"/>
    </xf>
    <xf numFmtId="0" fontId="0" fillId="0" borderId="0" xfId="0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43" fontId="3" fillId="0" borderId="1" xfId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/>
    <xf numFmtId="0" fontId="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43" fontId="0" fillId="0" borderId="1" xfId="1" applyFont="1" applyFill="1" applyBorder="1" applyAlignment="1">
      <alignment vertical="top"/>
    </xf>
    <xf numFmtId="0" fontId="3" fillId="0" borderId="1" xfId="0" applyFont="1" applyFill="1" applyBorder="1"/>
    <xf numFmtId="4" fontId="3" fillId="0" borderId="1" xfId="0" applyNumberFormat="1" applyFont="1" applyFill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vertical="center"/>
    </xf>
    <xf numFmtId="43" fontId="3" fillId="0" borderId="1" xfId="1" applyFont="1" applyFill="1" applyBorder="1" applyAlignment="1">
      <alignment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43" fontId="0" fillId="0" borderId="1" xfId="1" applyFont="1" applyFill="1" applyBorder="1" applyAlignment="1">
      <alignment vertical="center"/>
    </xf>
    <xf numFmtId="43" fontId="4" fillId="0" borderId="1" xfId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wrapText="1"/>
    </xf>
    <xf numFmtId="43" fontId="4" fillId="0" borderId="1" xfId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43" fontId="0" fillId="0" borderId="0" xfId="0" applyNumberFormat="1" applyFill="1"/>
    <xf numFmtId="0" fontId="7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top"/>
    </xf>
    <xf numFmtId="0" fontId="7" fillId="0" borderId="1" xfId="0" applyNumberFormat="1" applyFont="1" applyBorder="1" applyAlignment="1">
      <alignment horizontal="distributed"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distributed" vertical="center"/>
    </xf>
    <xf numFmtId="0" fontId="3" fillId="0" borderId="1" xfId="0" applyFont="1" applyFill="1" applyBorder="1" applyAlignment="1">
      <alignment vertic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0"/>
  <sheetViews>
    <sheetView tabSelected="1" zoomScaleNormal="100" workbookViewId="0">
      <pane ySplit="3" topLeftCell="A4" activePane="bottomLeft" state="frozen"/>
      <selection pane="bottomLeft" activeCell="Z10" sqref="Z10"/>
    </sheetView>
  </sheetViews>
  <sheetFormatPr defaultRowHeight="15"/>
  <cols>
    <col min="1" max="1" width="25" customWidth="1"/>
    <col min="2" max="2" width="0.140625" customWidth="1"/>
    <col min="3" max="3" width="11.85546875" customWidth="1"/>
    <col min="4" max="4" width="3.140625" hidden="1" customWidth="1"/>
    <col min="5" max="5" width="4.85546875" customWidth="1"/>
    <col min="6" max="6" width="6.140625" customWidth="1"/>
    <col min="7" max="7" width="9.7109375" customWidth="1"/>
    <col min="8" max="8" width="5.140625" hidden="1" customWidth="1"/>
    <col min="9" max="9" width="15.28515625" hidden="1" customWidth="1"/>
    <col min="10" max="10" width="14.7109375" style="2" hidden="1" customWidth="1"/>
    <col min="11" max="11" width="15.28515625" style="2" hidden="1" customWidth="1"/>
    <col min="12" max="12" width="15.5703125" style="2" hidden="1" customWidth="1"/>
    <col min="13" max="13" width="15.7109375" style="2" hidden="1" customWidth="1"/>
    <col min="14" max="16" width="13.85546875" style="2" hidden="1" customWidth="1"/>
    <col min="17" max="17" width="16.42578125" style="2" hidden="1" customWidth="1"/>
    <col min="18" max="18" width="16" style="2" customWidth="1"/>
    <col min="19" max="21" width="13.85546875" style="2" customWidth="1"/>
    <col min="22" max="22" width="14.7109375" style="2" customWidth="1"/>
    <col min="23" max="23" width="39.42578125" style="2" customWidth="1"/>
  </cols>
  <sheetData>
    <row r="1" spans="1:23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</row>
    <row r="2" spans="1:23" ht="36" customHeight="1">
      <c r="A2" s="80" t="s">
        <v>21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</row>
    <row r="3" spans="1:23">
      <c r="A3" s="1"/>
      <c r="R3" s="2" t="s">
        <v>101</v>
      </c>
    </row>
    <row r="4" spans="1:23" ht="26.25" customHeight="1">
      <c r="A4" s="83" t="s">
        <v>30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</row>
    <row r="5" spans="1:23" ht="13.5" customHeight="1">
      <c r="A5" s="52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5"/>
      <c r="S5" s="55"/>
      <c r="T5" s="55"/>
      <c r="U5" s="55"/>
      <c r="V5" s="55"/>
      <c r="W5" s="85" t="s">
        <v>100</v>
      </c>
    </row>
    <row r="6" spans="1:23" ht="23.25" customHeight="1">
      <c r="A6" s="81" t="s">
        <v>1</v>
      </c>
      <c r="B6" s="81" t="s">
        <v>2</v>
      </c>
      <c r="C6" s="81"/>
      <c r="D6" s="81"/>
      <c r="E6" s="81" t="s">
        <v>3</v>
      </c>
      <c r="F6" s="81"/>
      <c r="G6" s="81"/>
      <c r="H6" s="16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2" t="s">
        <v>23</v>
      </c>
    </row>
    <row r="7" spans="1:23" ht="34.5" customHeight="1">
      <c r="A7" s="81"/>
      <c r="B7" s="81"/>
      <c r="C7" s="81"/>
      <c r="D7" s="81"/>
      <c r="E7" s="16" t="s">
        <v>4</v>
      </c>
      <c r="F7" s="16" t="s">
        <v>5</v>
      </c>
      <c r="G7" s="12" t="s">
        <v>6</v>
      </c>
      <c r="H7" s="16" t="s">
        <v>7</v>
      </c>
      <c r="I7" s="16" t="s">
        <v>8</v>
      </c>
      <c r="J7" s="3" t="s">
        <v>9</v>
      </c>
      <c r="K7" s="3" t="s">
        <v>10</v>
      </c>
      <c r="L7" s="26" t="s">
        <v>11</v>
      </c>
      <c r="M7" s="26" t="s">
        <v>12</v>
      </c>
      <c r="N7" s="26" t="s">
        <v>24</v>
      </c>
      <c r="O7" s="26" t="s">
        <v>26</v>
      </c>
      <c r="P7" s="26" t="s">
        <v>27</v>
      </c>
      <c r="Q7" s="26" t="s">
        <v>31</v>
      </c>
      <c r="R7" s="26" t="s">
        <v>65</v>
      </c>
      <c r="S7" s="26" t="s">
        <v>80</v>
      </c>
      <c r="T7" s="26" t="s">
        <v>91</v>
      </c>
      <c r="U7" s="26" t="s">
        <v>103</v>
      </c>
      <c r="V7" s="56" t="s">
        <v>104</v>
      </c>
      <c r="W7" s="82"/>
    </row>
    <row r="8" spans="1:23" ht="30" customHeight="1">
      <c r="A8" s="77" t="s">
        <v>13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</row>
    <row r="9" spans="1:23">
      <c r="A9" s="78" t="s">
        <v>14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</row>
    <row r="10" spans="1:23" s="2" customFormat="1" ht="123.75" customHeight="1">
      <c r="A10" s="9" t="s">
        <v>41</v>
      </c>
      <c r="B10" s="9" t="s">
        <v>17</v>
      </c>
      <c r="C10" s="29" t="s">
        <v>17</v>
      </c>
      <c r="D10" s="9" t="s">
        <v>17</v>
      </c>
      <c r="E10" s="17">
        <v>890</v>
      </c>
      <c r="F10" s="17">
        <v>1401</v>
      </c>
      <c r="G10" s="17">
        <v>1110076010</v>
      </c>
      <c r="H10" s="17">
        <v>511</v>
      </c>
      <c r="I10" s="22"/>
      <c r="J10" s="22"/>
      <c r="K10" s="20">
        <v>23885200</v>
      </c>
      <c r="L10" s="18">
        <v>26666200</v>
      </c>
      <c r="M10" s="18">
        <v>37201800</v>
      </c>
      <c r="N10" s="18">
        <v>41401000</v>
      </c>
      <c r="O10" s="18">
        <v>36855700</v>
      </c>
      <c r="P10" s="18">
        <v>42780600</v>
      </c>
      <c r="Q10" s="18">
        <v>47081000</v>
      </c>
      <c r="R10" s="18">
        <v>59995900</v>
      </c>
      <c r="S10" s="18">
        <v>76257600</v>
      </c>
      <c r="T10" s="18">
        <v>61006100</v>
      </c>
      <c r="U10" s="18">
        <v>61006100</v>
      </c>
      <c r="V10" s="19">
        <f>SUM(R10+S10+T10+U10)</f>
        <v>258265700</v>
      </c>
      <c r="W10" s="29" t="s">
        <v>110</v>
      </c>
    </row>
    <row r="11" spans="1:23" s="2" customFormat="1" ht="75.75" customHeight="1">
      <c r="A11" s="9" t="s">
        <v>48</v>
      </c>
      <c r="B11" s="9" t="s">
        <v>17</v>
      </c>
      <c r="C11" s="29" t="s">
        <v>17</v>
      </c>
      <c r="D11" s="9" t="s">
        <v>17</v>
      </c>
      <c r="E11" s="17">
        <v>890</v>
      </c>
      <c r="F11" s="17">
        <v>1403</v>
      </c>
      <c r="G11" s="17">
        <v>1110080120</v>
      </c>
      <c r="H11" s="17">
        <v>540</v>
      </c>
      <c r="I11" s="22"/>
      <c r="J11" s="22"/>
      <c r="K11" s="20">
        <f>39945400+1250000+1128000+1413000</f>
        <v>43736400</v>
      </c>
      <c r="L11" s="18">
        <v>36937338</v>
      </c>
      <c r="M11" s="18">
        <f>22623400+817141.4+185300+200000+400000+1826000+570000</f>
        <v>26621841.399999999</v>
      </c>
      <c r="N11" s="18">
        <v>23787597</v>
      </c>
      <c r="O11" s="18">
        <f>34714100+3600000+1671000+1285000+100000</f>
        <v>41370100</v>
      </c>
      <c r="P11" s="18">
        <f>36570000+4274982+1229400+1418000</f>
        <v>43492382</v>
      </c>
      <c r="Q11" s="18">
        <f>43683322+1500000</f>
        <v>45183322</v>
      </c>
      <c r="R11" s="18">
        <f>41533200+300000+827016-76116+1752250-394850</f>
        <v>43941500</v>
      </c>
      <c r="S11" s="18">
        <v>44368600</v>
      </c>
      <c r="T11" s="18">
        <v>35494800</v>
      </c>
      <c r="U11" s="18">
        <v>35494800</v>
      </c>
      <c r="V11" s="19">
        <f t="shared" ref="V11:V40" si="0">SUM(R11+S11+T11+U11)</f>
        <v>159299700</v>
      </c>
      <c r="W11" s="29" t="s">
        <v>16</v>
      </c>
    </row>
    <row r="12" spans="1:23" s="2" customFormat="1" ht="71.25" customHeight="1">
      <c r="A12" s="9" t="s">
        <v>47</v>
      </c>
      <c r="B12" s="9" t="s">
        <v>17</v>
      </c>
      <c r="C12" s="29" t="s">
        <v>17</v>
      </c>
      <c r="D12" s="9" t="s">
        <v>17</v>
      </c>
      <c r="E12" s="17">
        <v>890</v>
      </c>
      <c r="F12" s="17">
        <v>1401</v>
      </c>
      <c r="G12" s="17">
        <v>1110080130</v>
      </c>
      <c r="H12" s="17">
        <v>511</v>
      </c>
      <c r="I12" s="22"/>
      <c r="J12" s="22"/>
      <c r="K12" s="20">
        <v>32395500</v>
      </c>
      <c r="L12" s="27">
        <v>37521500</v>
      </c>
      <c r="M12" s="27">
        <v>32759700</v>
      </c>
      <c r="N12" s="27">
        <v>40838100</v>
      </c>
      <c r="O12" s="27">
        <v>37946900</v>
      </c>
      <c r="P12" s="27">
        <v>50653600</v>
      </c>
      <c r="Q12" s="27">
        <v>50308400</v>
      </c>
      <c r="R12" s="27">
        <v>47424300</v>
      </c>
      <c r="S12" s="27">
        <v>54629600</v>
      </c>
      <c r="T12" s="27">
        <v>43703500</v>
      </c>
      <c r="U12" s="27">
        <v>43703500</v>
      </c>
      <c r="V12" s="19">
        <f t="shared" si="0"/>
        <v>189460900</v>
      </c>
      <c r="W12" s="29" t="s">
        <v>105</v>
      </c>
    </row>
    <row r="13" spans="1:23" s="2" customFormat="1" ht="151.5" hidden="1" customHeight="1">
      <c r="A13" s="9" t="s">
        <v>22</v>
      </c>
      <c r="B13" s="9" t="s">
        <v>17</v>
      </c>
      <c r="C13" s="29" t="s">
        <v>17</v>
      </c>
      <c r="D13" s="9" t="s">
        <v>17</v>
      </c>
      <c r="E13" s="17">
        <v>890</v>
      </c>
      <c r="F13" s="17">
        <v>1403</v>
      </c>
      <c r="G13" s="17">
        <v>1110010210</v>
      </c>
      <c r="H13" s="17">
        <v>540</v>
      </c>
      <c r="I13" s="21"/>
      <c r="J13" s="21"/>
      <c r="K13" s="22"/>
      <c r="L13" s="18">
        <v>110000</v>
      </c>
      <c r="M13" s="18">
        <v>222380</v>
      </c>
      <c r="N13" s="18">
        <v>3845000</v>
      </c>
      <c r="O13" s="18"/>
      <c r="P13" s="18"/>
      <c r="Q13" s="18"/>
      <c r="R13" s="18"/>
      <c r="S13" s="18"/>
      <c r="T13" s="18"/>
      <c r="U13" s="18"/>
      <c r="V13" s="19">
        <f t="shared" si="0"/>
        <v>0</v>
      </c>
      <c r="W13" s="29" t="s">
        <v>60</v>
      </c>
    </row>
    <row r="14" spans="1:23" s="2" customFormat="1" ht="156" hidden="1">
      <c r="A14" s="28" t="s">
        <v>69</v>
      </c>
      <c r="B14" s="9"/>
      <c r="C14" s="29" t="s">
        <v>17</v>
      </c>
      <c r="D14" s="9"/>
      <c r="E14" s="17">
        <v>890</v>
      </c>
      <c r="F14" s="17">
        <v>1403</v>
      </c>
      <c r="G14" s="31" t="s">
        <v>42</v>
      </c>
      <c r="H14" s="8"/>
      <c r="I14" s="10"/>
      <c r="J14" s="10"/>
      <c r="K14" s="13"/>
      <c r="L14" s="7"/>
      <c r="M14" s="7"/>
      <c r="N14" s="7"/>
      <c r="O14" s="18">
        <f>1543000+2251000</f>
        <v>3794000</v>
      </c>
      <c r="P14" s="18"/>
      <c r="Q14" s="18"/>
      <c r="R14" s="18"/>
      <c r="S14" s="18"/>
      <c r="T14" s="18"/>
      <c r="U14" s="18"/>
      <c r="V14" s="19">
        <f t="shared" si="0"/>
        <v>0</v>
      </c>
      <c r="W14" s="29" t="s">
        <v>66</v>
      </c>
    </row>
    <row r="15" spans="1:23" s="2" customFormat="1" ht="72" hidden="1" customHeight="1">
      <c r="A15" s="69" t="s">
        <v>84</v>
      </c>
      <c r="B15" s="9" t="s">
        <v>17</v>
      </c>
      <c r="C15" s="29" t="s">
        <v>17</v>
      </c>
      <c r="D15" s="9" t="s">
        <v>17</v>
      </c>
      <c r="E15" s="32">
        <v>890</v>
      </c>
      <c r="F15" s="24" t="s">
        <v>25</v>
      </c>
      <c r="G15" s="17">
        <v>1110077410</v>
      </c>
      <c r="H15" s="17">
        <v>540</v>
      </c>
      <c r="I15" s="20"/>
      <c r="J15" s="20"/>
      <c r="K15" s="23">
        <v>1295500</v>
      </c>
      <c r="L15" s="18">
        <v>3780740</v>
      </c>
      <c r="M15" s="18">
        <v>2430862</v>
      </c>
      <c r="N15" s="18">
        <v>2747520</v>
      </c>
      <c r="O15" s="18"/>
      <c r="P15" s="18"/>
      <c r="Q15" s="18"/>
      <c r="R15" s="18"/>
      <c r="S15" s="18"/>
      <c r="T15" s="18"/>
      <c r="U15" s="18"/>
      <c r="V15" s="19">
        <f t="shared" si="0"/>
        <v>0</v>
      </c>
      <c r="W15" s="57" t="s">
        <v>64</v>
      </c>
    </row>
    <row r="16" spans="1:23" s="2" customFormat="1" ht="138" hidden="1" customHeight="1">
      <c r="A16" s="70"/>
      <c r="B16" s="9"/>
      <c r="C16" s="29" t="s">
        <v>17</v>
      </c>
      <c r="D16" s="9" t="s">
        <v>17</v>
      </c>
      <c r="E16" s="32">
        <v>890</v>
      </c>
      <c r="F16" s="24" t="s">
        <v>25</v>
      </c>
      <c r="G16" s="17" t="s">
        <v>61</v>
      </c>
      <c r="H16" s="17"/>
      <c r="I16" s="20"/>
      <c r="J16" s="20"/>
      <c r="K16" s="23"/>
      <c r="L16" s="18"/>
      <c r="M16" s="18"/>
      <c r="N16" s="18"/>
      <c r="O16" s="18">
        <v>4447040</v>
      </c>
      <c r="P16" s="18">
        <v>2982300</v>
      </c>
      <c r="Q16" s="18"/>
      <c r="R16" s="18"/>
      <c r="S16" s="18"/>
      <c r="T16" s="18"/>
      <c r="U16" s="18"/>
      <c r="V16" s="19">
        <f t="shared" si="0"/>
        <v>0</v>
      </c>
      <c r="W16" s="59"/>
    </row>
    <row r="17" spans="1:23" s="2" customFormat="1" ht="57.75" hidden="1" customHeight="1">
      <c r="A17" s="69" t="s">
        <v>85</v>
      </c>
      <c r="B17" s="9" t="s">
        <v>17</v>
      </c>
      <c r="C17" s="29" t="s">
        <v>17</v>
      </c>
      <c r="D17" s="9" t="s">
        <v>17</v>
      </c>
      <c r="E17" s="17">
        <v>890</v>
      </c>
      <c r="F17" s="24" t="s">
        <v>25</v>
      </c>
      <c r="G17" s="17">
        <v>1110077490</v>
      </c>
      <c r="H17" s="17">
        <v>540</v>
      </c>
      <c r="I17" s="20"/>
      <c r="J17" s="22"/>
      <c r="K17" s="22"/>
      <c r="L17" s="18">
        <v>350000</v>
      </c>
      <c r="M17" s="18">
        <v>215000</v>
      </c>
      <c r="N17" s="18">
        <v>210000</v>
      </c>
      <c r="O17" s="18"/>
      <c r="P17" s="18"/>
      <c r="Q17" s="18"/>
      <c r="R17" s="18"/>
      <c r="S17" s="18"/>
      <c r="T17" s="18"/>
      <c r="U17" s="18"/>
      <c r="V17" s="19">
        <f t="shared" si="0"/>
        <v>0</v>
      </c>
      <c r="W17" s="29" t="s">
        <v>45</v>
      </c>
    </row>
    <row r="18" spans="1:23" s="2" customFormat="1" ht="69.75" hidden="1" customHeight="1">
      <c r="A18" s="70"/>
      <c r="B18" s="9"/>
      <c r="C18" s="29" t="s">
        <v>17</v>
      </c>
      <c r="D18" s="9" t="s">
        <v>17</v>
      </c>
      <c r="E18" s="17">
        <v>890</v>
      </c>
      <c r="F18" s="24" t="s">
        <v>25</v>
      </c>
      <c r="G18" s="17" t="s">
        <v>62</v>
      </c>
      <c r="H18" s="17"/>
      <c r="I18" s="20"/>
      <c r="J18" s="22"/>
      <c r="K18" s="22"/>
      <c r="L18" s="18"/>
      <c r="M18" s="18"/>
      <c r="N18" s="18"/>
      <c r="O18" s="18">
        <v>280000</v>
      </c>
      <c r="P18" s="18">
        <v>427500</v>
      </c>
      <c r="Q18" s="18"/>
      <c r="R18" s="18"/>
      <c r="S18" s="18"/>
      <c r="T18" s="18"/>
      <c r="U18" s="18"/>
      <c r="V18" s="19">
        <f t="shared" si="0"/>
        <v>0</v>
      </c>
      <c r="W18" s="29" t="s">
        <v>79</v>
      </c>
    </row>
    <row r="19" spans="1:23" s="2" customFormat="1" ht="70.5" hidden="1" customHeight="1">
      <c r="A19" s="9" t="s">
        <v>43</v>
      </c>
      <c r="B19" s="9" t="s">
        <v>17</v>
      </c>
      <c r="C19" s="29" t="s">
        <v>17</v>
      </c>
      <c r="D19" s="9" t="s">
        <v>17</v>
      </c>
      <c r="E19" s="17">
        <v>890</v>
      </c>
      <c r="F19" s="24" t="s">
        <v>25</v>
      </c>
      <c r="G19" s="17" t="s">
        <v>29</v>
      </c>
      <c r="H19" s="17">
        <v>540</v>
      </c>
      <c r="I19" s="20"/>
      <c r="J19" s="22"/>
      <c r="K19" s="22"/>
      <c r="L19" s="18"/>
      <c r="M19" s="18"/>
      <c r="N19" s="18">
        <v>1526532</v>
      </c>
      <c r="O19" s="18"/>
      <c r="P19" s="18"/>
      <c r="Q19" s="18"/>
      <c r="R19" s="18"/>
      <c r="S19" s="18"/>
      <c r="T19" s="18"/>
      <c r="U19" s="18"/>
      <c r="V19" s="19">
        <f t="shared" si="0"/>
        <v>0</v>
      </c>
      <c r="W19" s="29" t="s">
        <v>28</v>
      </c>
    </row>
    <row r="20" spans="1:23" s="2" customFormat="1" ht="87.75" hidden="1" customHeight="1">
      <c r="A20" s="9" t="s">
        <v>86</v>
      </c>
      <c r="B20" s="9"/>
      <c r="C20" s="29" t="s">
        <v>17</v>
      </c>
      <c r="D20" s="9"/>
      <c r="E20" s="17">
        <v>890</v>
      </c>
      <c r="F20" s="24" t="s">
        <v>25</v>
      </c>
      <c r="G20" s="17" t="s">
        <v>56</v>
      </c>
      <c r="H20" s="17"/>
      <c r="I20" s="20"/>
      <c r="J20" s="22"/>
      <c r="K20" s="22"/>
      <c r="L20" s="18"/>
      <c r="M20" s="18"/>
      <c r="N20" s="18"/>
      <c r="O20" s="18">
        <v>3500000</v>
      </c>
      <c r="P20" s="18">
        <v>3499990</v>
      </c>
      <c r="Q20" s="18"/>
      <c r="R20" s="18"/>
      <c r="S20" s="18"/>
      <c r="T20" s="18"/>
      <c r="U20" s="18"/>
      <c r="V20" s="19">
        <f t="shared" si="0"/>
        <v>0</v>
      </c>
      <c r="W20" s="29" t="s">
        <v>28</v>
      </c>
    </row>
    <row r="21" spans="1:23" s="2" customFormat="1" ht="81" hidden="1" customHeight="1">
      <c r="A21" s="9" t="s">
        <v>57</v>
      </c>
      <c r="B21" s="9" t="s">
        <v>17</v>
      </c>
      <c r="C21" s="29" t="s">
        <v>17</v>
      </c>
      <c r="D21" s="9" t="s">
        <v>17</v>
      </c>
      <c r="E21" s="17">
        <v>890</v>
      </c>
      <c r="F21" s="24" t="s">
        <v>33</v>
      </c>
      <c r="G21" s="17">
        <v>1110010380</v>
      </c>
      <c r="H21" s="17"/>
      <c r="I21" s="20"/>
      <c r="J21" s="22"/>
      <c r="K21" s="22"/>
      <c r="L21" s="18"/>
      <c r="M21" s="18"/>
      <c r="N21" s="18">
        <v>604100</v>
      </c>
      <c r="O21" s="18"/>
      <c r="P21" s="18"/>
      <c r="Q21" s="18"/>
      <c r="R21" s="18"/>
      <c r="S21" s="18"/>
      <c r="T21" s="18"/>
      <c r="U21" s="18"/>
      <c r="V21" s="19">
        <f t="shared" si="0"/>
        <v>0</v>
      </c>
      <c r="W21" s="29" t="s">
        <v>44</v>
      </c>
    </row>
    <row r="22" spans="1:23" s="2" customFormat="1" ht="209.25" hidden="1" customHeight="1">
      <c r="A22" s="9" t="s">
        <v>58</v>
      </c>
      <c r="B22" s="9" t="s">
        <v>17</v>
      </c>
      <c r="C22" s="29" t="s">
        <v>17</v>
      </c>
      <c r="D22" s="9" t="s">
        <v>17</v>
      </c>
      <c r="E22" s="17">
        <v>890</v>
      </c>
      <c r="F22" s="24" t="s">
        <v>33</v>
      </c>
      <c r="G22" s="17">
        <v>1110010230</v>
      </c>
      <c r="H22" s="17"/>
      <c r="I22" s="20"/>
      <c r="J22" s="22"/>
      <c r="K22" s="22"/>
      <c r="L22" s="18"/>
      <c r="M22" s="18"/>
      <c r="N22" s="18">
        <v>222000</v>
      </c>
      <c r="O22" s="18"/>
      <c r="P22" s="18"/>
      <c r="Q22" s="18"/>
      <c r="R22" s="18"/>
      <c r="S22" s="18"/>
      <c r="T22" s="18"/>
      <c r="U22" s="18"/>
      <c r="V22" s="19">
        <f t="shared" si="0"/>
        <v>0</v>
      </c>
      <c r="W22" s="29" t="s">
        <v>44</v>
      </c>
    </row>
    <row r="23" spans="1:23" s="2" customFormat="1" ht="127.5" hidden="1" customHeight="1">
      <c r="A23" s="9" t="s">
        <v>70</v>
      </c>
      <c r="B23" s="9"/>
      <c r="C23" s="29" t="s">
        <v>17</v>
      </c>
      <c r="D23" s="9" t="s">
        <v>17</v>
      </c>
      <c r="E23" s="17">
        <v>890</v>
      </c>
      <c r="F23" s="24" t="s">
        <v>33</v>
      </c>
      <c r="G23" s="17">
        <v>1110010360</v>
      </c>
      <c r="H23" s="17"/>
      <c r="I23" s="20"/>
      <c r="J23" s="22"/>
      <c r="K23" s="22"/>
      <c r="L23" s="18"/>
      <c r="M23" s="18"/>
      <c r="N23" s="18"/>
      <c r="O23" s="18">
        <v>6888400</v>
      </c>
      <c r="P23" s="18"/>
      <c r="Q23" s="18"/>
      <c r="R23" s="18"/>
      <c r="S23" s="18"/>
      <c r="T23" s="18"/>
      <c r="U23" s="18"/>
      <c r="V23" s="19">
        <f t="shared" si="0"/>
        <v>0</v>
      </c>
      <c r="W23" s="29" t="s">
        <v>67</v>
      </c>
    </row>
    <row r="24" spans="1:23" s="2" customFormat="1" ht="98.25" hidden="1" customHeight="1">
      <c r="A24" s="9" t="s">
        <v>71</v>
      </c>
      <c r="B24" s="9"/>
      <c r="C24" s="29" t="s">
        <v>17</v>
      </c>
      <c r="D24" s="9" t="s">
        <v>17</v>
      </c>
      <c r="E24" s="37">
        <v>890</v>
      </c>
      <c r="F24" s="24" t="s">
        <v>33</v>
      </c>
      <c r="G24" s="37">
        <v>1110077450</v>
      </c>
      <c r="H24" s="37"/>
      <c r="I24" s="20"/>
      <c r="J24" s="22"/>
      <c r="K24" s="22"/>
      <c r="L24" s="18"/>
      <c r="M24" s="18"/>
      <c r="N24" s="18"/>
      <c r="O24" s="18">
        <v>1246000</v>
      </c>
      <c r="P24" s="18"/>
      <c r="Q24" s="18"/>
      <c r="R24" s="18"/>
      <c r="S24" s="18"/>
      <c r="T24" s="18"/>
      <c r="U24" s="18"/>
      <c r="V24" s="19">
        <f t="shared" si="0"/>
        <v>0</v>
      </c>
      <c r="W24" s="29" t="s">
        <v>63</v>
      </c>
    </row>
    <row r="25" spans="1:23" s="2" customFormat="1" ht="135.75" hidden="1" customHeight="1">
      <c r="A25" s="9" t="s">
        <v>72</v>
      </c>
      <c r="B25" s="9"/>
      <c r="C25" s="29" t="s">
        <v>17</v>
      </c>
      <c r="D25" s="9" t="s">
        <v>17</v>
      </c>
      <c r="E25" s="37">
        <v>890</v>
      </c>
      <c r="F25" s="24" t="s">
        <v>33</v>
      </c>
      <c r="G25" s="37">
        <v>1110010350</v>
      </c>
      <c r="H25" s="37"/>
      <c r="I25" s="20"/>
      <c r="J25" s="22"/>
      <c r="K25" s="22"/>
      <c r="L25" s="18"/>
      <c r="M25" s="18"/>
      <c r="N25" s="18"/>
      <c r="O25" s="18">
        <v>669273</v>
      </c>
      <c r="P25" s="18"/>
      <c r="Q25" s="18"/>
      <c r="R25" s="18"/>
      <c r="S25" s="18"/>
      <c r="T25" s="18"/>
      <c r="U25" s="18"/>
      <c r="V25" s="19">
        <f t="shared" si="0"/>
        <v>0</v>
      </c>
      <c r="W25" s="29" t="s">
        <v>68</v>
      </c>
    </row>
    <row r="26" spans="1:23" s="2" customFormat="1" ht="91.5" hidden="1" customHeight="1">
      <c r="A26" s="9" t="s">
        <v>87</v>
      </c>
      <c r="B26" s="9"/>
      <c r="C26" s="29" t="s">
        <v>17</v>
      </c>
      <c r="D26" s="9" t="s">
        <v>17</v>
      </c>
      <c r="E26" s="38">
        <v>890</v>
      </c>
      <c r="F26" s="24" t="s">
        <v>74</v>
      </c>
      <c r="G26" s="38">
        <v>1110027240</v>
      </c>
      <c r="H26" s="38"/>
      <c r="I26" s="20"/>
      <c r="J26" s="22"/>
      <c r="K26" s="22"/>
      <c r="L26" s="18"/>
      <c r="M26" s="18"/>
      <c r="N26" s="18"/>
      <c r="O26" s="18"/>
      <c r="P26" s="18">
        <f>1191914+1110000</f>
        <v>2301914</v>
      </c>
      <c r="Q26" s="18"/>
      <c r="R26" s="18"/>
      <c r="S26" s="18"/>
      <c r="T26" s="18"/>
      <c r="U26" s="18"/>
      <c r="V26" s="19">
        <f t="shared" si="0"/>
        <v>0</v>
      </c>
      <c r="W26" s="29" t="s">
        <v>76</v>
      </c>
    </row>
    <row r="27" spans="1:23" s="2" customFormat="1" ht="91.5" hidden="1" customHeight="1">
      <c r="A27" s="9" t="s">
        <v>88</v>
      </c>
      <c r="B27" s="9"/>
      <c r="C27" s="29" t="s">
        <v>17</v>
      </c>
      <c r="D27" s="9" t="s">
        <v>17</v>
      </c>
      <c r="E27" s="38">
        <v>890</v>
      </c>
      <c r="F27" s="24" t="s">
        <v>25</v>
      </c>
      <c r="G27" s="38" t="s">
        <v>75</v>
      </c>
      <c r="H27" s="38"/>
      <c r="I27" s="20"/>
      <c r="J27" s="22"/>
      <c r="K27" s="22"/>
      <c r="L27" s="18"/>
      <c r="M27" s="18"/>
      <c r="N27" s="18"/>
      <c r="O27" s="18"/>
      <c r="P27" s="18">
        <v>10000000</v>
      </c>
      <c r="Q27" s="18"/>
      <c r="R27" s="18"/>
      <c r="S27" s="18"/>
      <c r="T27" s="18"/>
      <c r="U27" s="18"/>
      <c r="V27" s="19">
        <f t="shared" si="0"/>
        <v>0</v>
      </c>
      <c r="W27" s="29" t="s">
        <v>77</v>
      </c>
    </row>
    <row r="28" spans="1:23" s="2" customFormat="1" ht="91.5" customHeight="1">
      <c r="A28" s="9" t="s">
        <v>92</v>
      </c>
      <c r="B28" s="9"/>
      <c r="C28" s="29" t="s">
        <v>17</v>
      </c>
      <c r="D28" s="9" t="s">
        <v>17</v>
      </c>
      <c r="E28" s="39">
        <v>890</v>
      </c>
      <c r="F28" s="24" t="s">
        <v>33</v>
      </c>
      <c r="G28" s="39">
        <v>1110077450</v>
      </c>
      <c r="H28" s="39"/>
      <c r="I28" s="20"/>
      <c r="J28" s="22"/>
      <c r="K28" s="22"/>
      <c r="L28" s="18"/>
      <c r="M28" s="18"/>
      <c r="N28" s="18"/>
      <c r="O28" s="18"/>
      <c r="P28" s="18">
        <v>580400</v>
      </c>
      <c r="Q28" s="18">
        <v>2763258</v>
      </c>
      <c r="R28" s="18">
        <v>1243290</v>
      </c>
      <c r="S28" s="18"/>
      <c r="T28" s="18"/>
      <c r="U28" s="18"/>
      <c r="V28" s="19">
        <f t="shared" si="0"/>
        <v>1243290</v>
      </c>
      <c r="W28" s="29" t="s">
        <v>78</v>
      </c>
    </row>
    <row r="29" spans="1:23" s="2" customFormat="1" ht="128.25" customHeight="1">
      <c r="A29" s="9" t="s">
        <v>93</v>
      </c>
      <c r="B29" s="9"/>
      <c r="C29" s="29" t="s">
        <v>17</v>
      </c>
      <c r="D29" s="9" t="s">
        <v>17</v>
      </c>
      <c r="E29" s="40">
        <v>890</v>
      </c>
      <c r="F29" s="24" t="s">
        <v>33</v>
      </c>
      <c r="G29" s="40">
        <v>1110027240</v>
      </c>
      <c r="H29" s="40"/>
      <c r="I29" s="20"/>
      <c r="J29" s="22"/>
      <c r="K29" s="22"/>
      <c r="L29" s="18"/>
      <c r="M29" s="18"/>
      <c r="N29" s="18"/>
      <c r="O29" s="18"/>
      <c r="P29" s="18"/>
      <c r="Q29" s="18">
        <f>2094250+3363794</f>
        <v>5458044</v>
      </c>
      <c r="R29" s="18">
        <f>1718800+2727811+4021600</f>
        <v>8468211</v>
      </c>
      <c r="S29" s="18"/>
      <c r="T29" s="18"/>
      <c r="U29" s="18"/>
      <c r="V29" s="19">
        <f t="shared" si="0"/>
        <v>8468211</v>
      </c>
      <c r="W29" s="29" t="s">
        <v>106</v>
      </c>
    </row>
    <row r="30" spans="1:23" s="2" customFormat="1" ht="128.25" customHeight="1">
      <c r="A30" s="9" t="s">
        <v>94</v>
      </c>
      <c r="B30" s="9"/>
      <c r="C30" s="29" t="s">
        <v>17</v>
      </c>
      <c r="D30" s="9" t="s">
        <v>17</v>
      </c>
      <c r="E30" s="47">
        <v>890</v>
      </c>
      <c r="F30" s="24" t="s">
        <v>33</v>
      </c>
      <c r="G30" s="42" t="s">
        <v>89</v>
      </c>
      <c r="H30" s="47"/>
      <c r="I30" s="20"/>
      <c r="J30" s="22"/>
      <c r="K30" s="22"/>
      <c r="L30" s="18"/>
      <c r="M30" s="18"/>
      <c r="N30" s="18"/>
      <c r="O30" s="18"/>
      <c r="P30" s="18"/>
      <c r="Q30" s="18">
        <v>6568154</v>
      </c>
      <c r="R30" s="18">
        <f>8485112+3270250</f>
        <v>11755362</v>
      </c>
      <c r="S30" s="18"/>
      <c r="T30" s="18"/>
      <c r="U30" s="18"/>
      <c r="V30" s="19">
        <f t="shared" si="0"/>
        <v>11755362</v>
      </c>
      <c r="W30" s="29" t="s">
        <v>78</v>
      </c>
    </row>
    <row r="31" spans="1:23" s="2" customFormat="1" ht="105" customHeight="1">
      <c r="A31" s="9" t="s">
        <v>95</v>
      </c>
      <c r="B31" s="9"/>
      <c r="C31" s="29" t="s">
        <v>17</v>
      </c>
      <c r="D31" s="9" t="s">
        <v>17</v>
      </c>
      <c r="E31" s="51">
        <v>890</v>
      </c>
      <c r="F31" s="24" t="s">
        <v>25</v>
      </c>
      <c r="G31" s="50" t="s">
        <v>90</v>
      </c>
      <c r="H31" s="51"/>
      <c r="I31" s="20"/>
      <c r="J31" s="22"/>
      <c r="K31" s="22"/>
      <c r="L31" s="18"/>
      <c r="M31" s="18"/>
      <c r="N31" s="18"/>
      <c r="O31" s="18"/>
      <c r="P31" s="18"/>
      <c r="Q31" s="18">
        <v>1294300</v>
      </c>
      <c r="R31" s="18">
        <v>4745310</v>
      </c>
      <c r="S31" s="18"/>
      <c r="T31" s="18"/>
      <c r="U31" s="18"/>
      <c r="V31" s="19">
        <f t="shared" si="0"/>
        <v>4745310</v>
      </c>
      <c r="W31" s="29" t="s">
        <v>107</v>
      </c>
    </row>
    <row r="32" spans="1:23" s="2" customFormat="1" ht="92.25" customHeight="1">
      <c r="A32" s="9" t="s">
        <v>108</v>
      </c>
      <c r="B32" s="9"/>
      <c r="C32" s="29" t="s">
        <v>17</v>
      </c>
      <c r="D32" s="9" t="s">
        <v>17</v>
      </c>
      <c r="E32" s="54">
        <v>890</v>
      </c>
      <c r="F32" s="24" t="s">
        <v>33</v>
      </c>
      <c r="G32" s="50" t="s">
        <v>98</v>
      </c>
      <c r="H32" s="54"/>
      <c r="I32" s="20"/>
      <c r="J32" s="22"/>
      <c r="K32" s="22"/>
      <c r="L32" s="18"/>
      <c r="M32" s="18"/>
      <c r="N32" s="18"/>
      <c r="O32" s="18"/>
      <c r="P32" s="18"/>
      <c r="Q32" s="18"/>
      <c r="R32" s="18">
        <f>437000+48600</f>
        <v>485600</v>
      </c>
      <c r="S32" s="18"/>
      <c r="T32" s="18"/>
      <c r="U32" s="18"/>
      <c r="V32" s="19">
        <f t="shared" si="0"/>
        <v>485600</v>
      </c>
      <c r="W32" s="29" t="s">
        <v>99</v>
      </c>
    </row>
    <row r="33" spans="1:23" s="2" customFormat="1" ht="119.25" customHeight="1">
      <c r="A33" s="9" t="s">
        <v>109</v>
      </c>
      <c r="B33" s="9"/>
      <c r="C33" s="29" t="s">
        <v>17</v>
      </c>
      <c r="D33" s="9" t="s">
        <v>17</v>
      </c>
      <c r="E33" s="48">
        <v>890</v>
      </c>
      <c r="F33" s="24" t="s">
        <v>25</v>
      </c>
      <c r="G33" s="50" t="s">
        <v>62</v>
      </c>
      <c r="H33" s="48"/>
      <c r="I33" s="20"/>
      <c r="J33" s="22"/>
      <c r="K33" s="22"/>
      <c r="L33" s="18"/>
      <c r="M33" s="18"/>
      <c r="N33" s="18"/>
      <c r="O33" s="18"/>
      <c r="P33" s="18"/>
      <c r="Q33" s="18"/>
      <c r="R33" s="18">
        <f>240000</f>
        <v>240000</v>
      </c>
      <c r="S33" s="18"/>
      <c r="T33" s="18"/>
      <c r="U33" s="18"/>
      <c r="V33" s="19">
        <f t="shared" si="0"/>
        <v>240000</v>
      </c>
      <c r="W33" s="29" t="s">
        <v>102</v>
      </c>
    </row>
    <row r="34" spans="1:23" s="2" customFormat="1">
      <c r="A34" s="67" t="s">
        <v>83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</row>
    <row r="35" spans="1:23" s="2" customFormat="1" ht="120">
      <c r="A35" s="9" t="s">
        <v>59</v>
      </c>
      <c r="B35" s="9"/>
      <c r="C35" s="29" t="s">
        <v>17</v>
      </c>
      <c r="D35" s="68">
        <v>890</v>
      </c>
      <c r="E35" s="68"/>
      <c r="F35" s="24" t="s">
        <v>38</v>
      </c>
      <c r="G35" s="17">
        <v>1110051180</v>
      </c>
      <c r="H35" s="17">
        <v>530</v>
      </c>
      <c r="I35" s="22"/>
      <c r="J35" s="22"/>
      <c r="K35" s="36">
        <v>4321800</v>
      </c>
      <c r="L35" s="18">
        <v>4131005</v>
      </c>
      <c r="M35" s="19">
        <f>4629100+337296.9</f>
        <v>4966396.9000000004</v>
      </c>
      <c r="N35" s="19">
        <f>4289600+421000-187600</f>
        <v>4523000</v>
      </c>
      <c r="O35" s="19">
        <f>4642400+571900+315600</f>
        <v>5529900</v>
      </c>
      <c r="P35" s="19">
        <f>4948600+550200</f>
        <v>5498800</v>
      </c>
      <c r="Q35" s="19">
        <f>5767725.3-120000</f>
        <v>5647725.2999999998</v>
      </c>
      <c r="R35" s="19">
        <f>5370200+917800</f>
        <v>6288000</v>
      </c>
      <c r="S35" s="19">
        <v>6537700</v>
      </c>
      <c r="T35" s="19">
        <v>6802800</v>
      </c>
      <c r="U35" s="19">
        <v>0</v>
      </c>
      <c r="V35" s="19">
        <f t="shared" si="0"/>
        <v>19628500</v>
      </c>
      <c r="W35" s="29" t="s">
        <v>81</v>
      </c>
    </row>
    <row r="36" spans="1:23" s="2" customFormat="1" ht="108">
      <c r="A36" s="9" t="s">
        <v>49</v>
      </c>
      <c r="B36" s="9"/>
      <c r="C36" s="29" t="s">
        <v>17</v>
      </c>
      <c r="D36" s="68">
        <v>890</v>
      </c>
      <c r="E36" s="68"/>
      <c r="F36" s="24" t="s">
        <v>39</v>
      </c>
      <c r="G36" s="17">
        <v>1110075140</v>
      </c>
      <c r="H36" s="17">
        <v>530</v>
      </c>
      <c r="I36" s="22"/>
      <c r="J36" s="22"/>
      <c r="K36" s="36">
        <v>178200</v>
      </c>
      <c r="L36" s="18">
        <v>178100</v>
      </c>
      <c r="M36" s="19">
        <f>178200+5300+9200</f>
        <v>192700</v>
      </c>
      <c r="N36" s="19">
        <f>213800+1800</f>
        <v>215600</v>
      </c>
      <c r="O36" s="19">
        <f>222300+20100+1600</f>
        <v>244000</v>
      </c>
      <c r="P36" s="19">
        <f>265800+35000</f>
        <v>300800</v>
      </c>
      <c r="Q36" s="19">
        <f>302500+9100</f>
        <v>311600</v>
      </c>
      <c r="R36" s="19">
        <f>323100+7200</f>
        <v>330300</v>
      </c>
      <c r="S36" s="19">
        <v>324900</v>
      </c>
      <c r="T36" s="19">
        <v>324900</v>
      </c>
      <c r="U36" s="19">
        <v>324900</v>
      </c>
      <c r="V36" s="19">
        <f t="shared" si="0"/>
        <v>1305000</v>
      </c>
      <c r="W36" s="29" t="s">
        <v>82</v>
      </c>
    </row>
    <row r="37" spans="1:23" s="2" customFormat="1" ht="60" hidden="1">
      <c r="A37" s="9" t="s">
        <v>55</v>
      </c>
      <c r="B37" s="9"/>
      <c r="C37" s="29" t="s">
        <v>17</v>
      </c>
      <c r="D37" s="17"/>
      <c r="E37" s="17">
        <v>890</v>
      </c>
      <c r="F37" s="24" t="s">
        <v>25</v>
      </c>
      <c r="G37" s="17" t="s">
        <v>53</v>
      </c>
      <c r="H37" s="17"/>
      <c r="I37" s="22"/>
      <c r="J37" s="22"/>
      <c r="K37" s="36"/>
      <c r="L37" s="18"/>
      <c r="M37" s="19"/>
      <c r="N37" s="19">
        <v>60060</v>
      </c>
      <c r="O37" s="19"/>
      <c r="P37" s="19"/>
      <c r="Q37" s="19"/>
      <c r="R37" s="19"/>
      <c r="S37" s="19"/>
      <c r="T37" s="19"/>
      <c r="U37" s="19"/>
      <c r="V37" s="19">
        <f t="shared" si="0"/>
        <v>0</v>
      </c>
      <c r="W37" s="29" t="s">
        <v>54</v>
      </c>
    </row>
    <row r="38" spans="1:23" s="2" customFormat="1" ht="0.75" customHeight="1">
      <c r="A38" s="69" t="s">
        <v>73</v>
      </c>
      <c r="B38" s="9"/>
      <c r="C38" s="71" t="s">
        <v>17</v>
      </c>
      <c r="D38" s="43"/>
      <c r="E38" s="73">
        <v>890</v>
      </c>
      <c r="F38" s="75" t="s">
        <v>50</v>
      </c>
      <c r="G38" s="43"/>
      <c r="H38" s="43"/>
      <c r="I38" s="22"/>
      <c r="J38" s="22"/>
      <c r="K38" s="36"/>
      <c r="L38" s="18"/>
      <c r="M38" s="19"/>
      <c r="N38" s="19"/>
      <c r="O38" s="19"/>
      <c r="P38" s="19"/>
      <c r="Q38" s="19"/>
      <c r="R38" s="19"/>
      <c r="S38" s="19"/>
      <c r="T38" s="19"/>
      <c r="U38" s="19"/>
      <c r="V38" s="19">
        <f t="shared" si="0"/>
        <v>0</v>
      </c>
      <c r="W38" s="29"/>
    </row>
    <row r="39" spans="1:23" s="2" customFormat="1" ht="90.75" hidden="1" customHeight="1">
      <c r="A39" s="70"/>
      <c r="B39" s="9"/>
      <c r="C39" s="72"/>
      <c r="D39" s="43"/>
      <c r="E39" s="74"/>
      <c r="F39" s="76"/>
      <c r="G39" s="43" t="s">
        <v>51</v>
      </c>
      <c r="H39" s="43"/>
      <c r="I39" s="22"/>
      <c r="J39" s="22"/>
      <c r="K39" s="36"/>
      <c r="L39" s="18"/>
      <c r="M39" s="19"/>
      <c r="N39" s="19"/>
      <c r="O39" s="19">
        <v>60600</v>
      </c>
      <c r="P39" s="19">
        <v>94700</v>
      </c>
      <c r="Q39" s="19"/>
      <c r="R39" s="19"/>
      <c r="S39" s="19"/>
      <c r="T39" s="19"/>
      <c r="U39" s="19"/>
      <c r="V39" s="19">
        <f t="shared" si="0"/>
        <v>0</v>
      </c>
      <c r="W39" s="29" t="s">
        <v>52</v>
      </c>
    </row>
    <row r="40" spans="1:23" s="2" customFormat="1" ht="184.5" customHeight="1">
      <c r="A40" s="49" t="s">
        <v>96</v>
      </c>
      <c r="B40" s="9"/>
      <c r="C40" s="44" t="s">
        <v>17</v>
      </c>
      <c r="D40" s="40"/>
      <c r="E40" s="45">
        <v>890</v>
      </c>
      <c r="F40" s="46" t="s">
        <v>50</v>
      </c>
      <c r="G40" s="40">
        <v>1110075550</v>
      </c>
      <c r="H40" s="40"/>
      <c r="I40" s="22"/>
      <c r="J40" s="22"/>
      <c r="K40" s="36"/>
      <c r="L40" s="18"/>
      <c r="M40" s="19"/>
      <c r="N40" s="19"/>
      <c r="O40" s="19"/>
      <c r="P40" s="19"/>
      <c r="Q40" s="19">
        <v>60210</v>
      </c>
      <c r="R40" s="19">
        <v>58308.34</v>
      </c>
      <c r="S40" s="19"/>
      <c r="T40" s="19"/>
      <c r="U40" s="19"/>
      <c r="V40" s="19">
        <f t="shared" si="0"/>
        <v>58308.34</v>
      </c>
      <c r="W40" s="29" t="s">
        <v>97</v>
      </c>
    </row>
    <row r="41" spans="1:23" s="2" customFormat="1">
      <c r="A41" s="67" t="s">
        <v>40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</row>
    <row r="42" spans="1:23" s="2" customFormat="1" ht="60">
      <c r="A42" s="63" t="s">
        <v>46</v>
      </c>
      <c r="B42" s="63"/>
      <c r="C42" s="33" t="s">
        <v>15</v>
      </c>
      <c r="D42" s="64" t="s">
        <v>18</v>
      </c>
      <c r="E42" s="64"/>
      <c r="F42" s="34" t="s">
        <v>18</v>
      </c>
      <c r="G42" s="34" t="s">
        <v>18</v>
      </c>
      <c r="H42" s="8" t="s">
        <v>18</v>
      </c>
      <c r="I42" s="4" t="s">
        <v>18</v>
      </c>
      <c r="J42" s="4" t="s">
        <v>18</v>
      </c>
      <c r="K42" s="4" t="s">
        <v>18</v>
      </c>
      <c r="L42" s="5" t="s">
        <v>18</v>
      </c>
      <c r="M42" s="6"/>
      <c r="N42" s="6"/>
      <c r="O42" s="6"/>
      <c r="P42" s="6"/>
      <c r="Q42" s="6"/>
      <c r="R42" s="6"/>
      <c r="S42" s="6"/>
      <c r="T42" s="6"/>
      <c r="U42" s="6"/>
      <c r="V42" s="6"/>
      <c r="W42" s="6" t="s">
        <v>19</v>
      </c>
    </row>
    <row r="43" spans="1:23" s="2" customFormat="1">
      <c r="A43" s="65" t="s">
        <v>32</v>
      </c>
      <c r="B43" s="65"/>
      <c r="C43" s="11"/>
      <c r="D43" s="66" t="s">
        <v>20</v>
      </c>
      <c r="E43" s="66"/>
      <c r="F43" s="41" t="s">
        <v>20</v>
      </c>
      <c r="G43" s="41" t="s">
        <v>20</v>
      </c>
      <c r="H43" s="41" t="s">
        <v>20</v>
      </c>
      <c r="I43" s="25" t="e">
        <f>#REF!+#REF!</f>
        <v>#REF!</v>
      </c>
      <c r="J43" s="25" t="e">
        <f>#REF!+#REF!</f>
        <v>#REF!</v>
      </c>
      <c r="K43" s="25" t="e">
        <f>#REF!+#REF!</f>
        <v>#REF!</v>
      </c>
      <c r="L43" s="25" t="e">
        <f>#REF!+#REF!</f>
        <v>#REF!</v>
      </c>
      <c r="M43" s="25" t="e">
        <f>#REF!+#REF!</f>
        <v>#REF!</v>
      </c>
      <c r="N43" s="25">
        <f>SUM(N10+N11+N12+N13+N15+N17+N19+N35+N36+N22+N14+N21+N37)</f>
        <v>119980509</v>
      </c>
      <c r="O43" s="25" t="e">
        <f>O10+O11+O12+O13+O14+O15+O16+O17+O18+O19+O20+O21+O22+O23+O24+O35+O36+O37+#REF!+O25+O26+O27</f>
        <v>#REF!</v>
      </c>
      <c r="P43" s="25">
        <f>SUM(P10+P11+P12+P16+P18+P20+P26+P27+P28+P29+P33+P35+P36+P40+P39)</f>
        <v>162612986</v>
      </c>
      <c r="Q43" s="25" t="e">
        <f>SUM(Q10+Q11+Q12+Q16+Q18+Q20+Q26+Q27+Q28+Q29+Q30+#REF!+Q31+Q33+Q35+Q36+Q40+Q39)</f>
        <v>#REF!</v>
      </c>
      <c r="R43" s="25">
        <f>SUM(R10+R11+R12+R28+R29+R30+R31+R32+R33+R35+R36+R40)</f>
        <v>184976081.34</v>
      </c>
      <c r="S43" s="25">
        <f t="shared" ref="S43:V43" si="1">SUM(S10+S11+S12+S28+S29+S30+S31+S32+S33+S35+S36+S40)</f>
        <v>182118400</v>
      </c>
      <c r="T43" s="25">
        <f t="shared" si="1"/>
        <v>147332100</v>
      </c>
      <c r="U43" s="25">
        <f t="shared" si="1"/>
        <v>140529300</v>
      </c>
      <c r="V43" s="25">
        <f t="shared" si="1"/>
        <v>654955881.34000003</v>
      </c>
      <c r="W43" s="6"/>
    </row>
    <row r="44" spans="1:23" s="2" customFormat="1">
      <c r="A44" s="14" t="s">
        <v>34</v>
      </c>
      <c r="B44" s="14"/>
      <c r="C44" s="60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2"/>
      <c r="W44" s="14"/>
    </row>
    <row r="45" spans="1:23" s="2" customFormat="1" ht="21" customHeight="1">
      <c r="A45" s="14" t="s">
        <v>35</v>
      </c>
      <c r="B45" s="14"/>
      <c r="C45" s="57" t="s">
        <v>15</v>
      </c>
      <c r="D45" s="14"/>
      <c r="E45" s="35" t="s">
        <v>20</v>
      </c>
      <c r="F45" s="35" t="s">
        <v>20</v>
      </c>
      <c r="G45" s="35" t="s">
        <v>20</v>
      </c>
      <c r="H45" s="14"/>
      <c r="I45" s="14"/>
      <c r="J45" s="14"/>
      <c r="K45" s="14"/>
      <c r="L45" s="14"/>
      <c r="M45" s="14"/>
      <c r="N45" s="15">
        <v>5944770.0300000003</v>
      </c>
      <c r="O45" s="15">
        <f t="shared" ref="O45:U45" si="2">O35</f>
        <v>5529900</v>
      </c>
      <c r="P45" s="15">
        <f t="shared" si="2"/>
        <v>5498800</v>
      </c>
      <c r="Q45" s="15">
        <f t="shared" si="2"/>
        <v>5647725.2999999998</v>
      </c>
      <c r="R45" s="15">
        <f>R35+310262.75</f>
        <v>6598262.75</v>
      </c>
      <c r="S45" s="15">
        <f t="shared" si="2"/>
        <v>6537700</v>
      </c>
      <c r="T45" s="15">
        <f t="shared" si="2"/>
        <v>6802800</v>
      </c>
      <c r="U45" s="15">
        <f t="shared" si="2"/>
        <v>0</v>
      </c>
      <c r="V45" s="15">
        <f>V35+310262.75</f>
        <v>19938762.75</v>
      </c>
      <c r="W45" s="14"/>
    </row>
    <row r="46" spans="1:23" s="2" customFormat="1" ht="24.75" customHeight="1">
      <c r="A46" s="14" t="s">
        <v>37</v>
      </c>
      <c r="B46" s="14"/>
      <c r="C46" s="58"/>
      <c r="D46" s="14"/>
      <c r="E46" s="35" t="s">
        <v>20</v>
      </c>
      <c r="F46" s="35" t="s">
        <v>20</v>
      </c>
      <c r="G46" s="35" t="s">
        <v>20</v>
      </c>
      <c r="H46" s="14"/>
      <c r="I46" s="14"/>
      <c r="J46" s="14"/>
      <c r="K46" s="14"/>
      <c r="L46" s="14"/>
      <c r="M46" s="14"/>
      <c r="N46" s="15">
        <f>48931049.97+222000+60000+167000</f>
        <v>49380049.969999999</v>
      </c>
      <c r="O46" s="15" t="e">
        <f>O10+O14+O16+O18+O20+O23+O24+O36+#REF!+O25</f>
        <v>#REF!</v>
      </c>
      <c r="P46" s="15">
        <f>P43-P45-P47</f>
        <v>62968204</v>
      </c>
      <c r="Q46" s="15" t="e">
        <f>Q43-Q45-Q47</f>
        <v>#REF!</v>
      </c>
      <c r="R46" s="15">
        <f t="shared" ref="R46:V46" si="3">R43-R45-R47</f>
        <v>86963418.590000004</v>
      </c>
      <c r="S46" s="15">
        <f t="shared" si="3"/>
        <v>76582500</v>
      </c>
      <c r="T46" s="15">
        <f t="shared" si="3"/>
        <v>61331000</v>
      </c>
      <c r="U46" s="15">
        <f t="shared" si="3"/>
        <v>61331000</v>
      </c>
      <c r="V46" s="15">
        <f t="shared" si="3"/>
        <v>286207918.59000003</v>
      </c>
      <c r="W46" s="14"/>
    </row>
    <row r="47" spans="1:23" s="2" customFormat="1" ht="23.25" customHeight="1">
      <c r="A47" s="14" t="s">
        <v>36</v>
      </c>
      <c r="B47" s="14"/>
      <c r="C47" s="59"/>
      <c r="D47" s="14"/>
      <c r="E47" s="35" t="s">
        <v>20</v>
      </c>
      <c r="F47" s="35" t="s">
        <v>20</v>
      </c>
      <c r="G47" s="35" t="s">
        <v>20</v>
      </c>
      <c r="H47" s="14"/>
      <c r="I47" s="14"/>
      <c r="J47" s="14"/>
      <c r="K47" s="14"/>
      <c r="L47" s="14"/>
      <c r="M47" s="14"/>
      <c r="N47" s="15">
        <f>64488132+167497+60</f>
        <v>64655689</v>
      </c>
      <c r="O47" s="15">
        <f t="shared" ref="O47:U47" si="4">O11+O12</f>
        <v>79317000</v>
      </c>
      <c r="P47" s="15">
        <f t="shared" si="4"/>
        <v>94145982</v>
      </c>
      <c r="Q47" s="15">
        <f t="shared" si="4"/>
        <v>95491722</v>
      </c>
      <c r="R47" s="15">
        <f>R11+R12+48600</f>
        <v>91414400</v>
      </c>
      <c r="S47" s="15">
        <f t="shared" si="4"/>
        <v>98998200</v>
      </c>
      <c r="T47" s="15">
        <f t="shared" si="4"/>
        <v>79198300</v>
      </c>
      <c r="U47" s="15">
        <f t="shared" si="4"/>
        <v>79198300</v>
      </c>
      <c r="V47" s="15">
        <f>V11+V12+48600</f>
        <v>348809200</v>
      </c>
      <c r="W47" s="14"/>
    </row>
    <row r="50" spans="10:14">
      <c r="J50"/>
      <c r="K50"/>
      <c r="L50"/>
      <c r="M50"/>
      <c r="N50" s="30">
        <f>N43-N45-N46-N47</f>
        <v>0</v>
      </c>
    </row>
  </sheetData>
  <mergeCells count="27">
    <mergeCell ref="A8:W8"/>
    <mergeCell ref="A9:W9"/>
    <mergeCell ref="A34:W34"/>
    <mergeCell ref="A1:W1"/>
    <mergeCell ref="A2:W2"/>
    <mergeCell ref="A6:A7"/>
    <mergeCell ref="B6:D7"/>
    <mergeCell ref="I6:V6"/>
    <mergeCell ref="W6:W7"/>
    <mergeCell ref="A4:W4"/>
    <mergeCell ref="E6:G6"/>
    <mergeCell ref="A41:W41"/>
    <mergeCell ref="D35:E35"/>
    <mergeCell ref="A15:A16"/>
    <mergeCell ref="A17:A18"/>
    <mergeCell ref="W15:W16"/>
    <mergeCell ref="A38:A39"/>
    <mergeCell ref="C38:C39"/>
    <mergeCell ref="E38:E39"/>
    <mergeCell ref="F38:F39"/>
    <mergeCell ref="D36:E36"/>
    <mergeCell ref="C45:C47"/>
    <mergeCell ref="C44:V44"/>
    <mergeCell ref="A42:B42"/>
    <mergeCell ref="D42:E42"/>
    <mergeCell ref="A43:B43"/>
    <mergeCell ref="D43:E43"/>
  </mergeCells>
  <pageMargins left="0.11811023622047245" right="0.11811023622047245" top="0.15748031496062992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2023-11-09T11:08:41Z</cp:lastPrinted>
  <dcterms:created xsi:type="dcterms:W3CDTF">2016-07-29T07:10:53Z</dcterms:created>
  <dcterms:modified xsi:type="dcterms:W3CDTF">2023-11-09T11:08:44Z</dcterms:modified>
</cp:coreProperties>
</file>