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20" windowWidth="19440" windowHeight="94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43" i="1"/>
  <c r="T44"/>
  <c r="T42"/>
  <c r="T40"/>
  <c r="S44"/>
  <c r="S43"/>
  <c r="S40"/>
  <c r="S14"/>
  <c r="R14"/>
  <c r="Q14"/>
  <c r="S17"/>
  <c r="R17"/>
  <c r="Q17"/>
  <c r="S20"/>
  <c r="R20"/>
  <c r="Q20"/>
  <c r="S19"/>
  <c r="R19"/>
  <c r="Q19"/>
  <c r="S23"/>
  <c r="R23"/>
  <c r="Q23"/>
  <c r="T15"/>
  <c r="T16"/>
  <c r="T18"/>
  <c r="T21"/>
  <c r="T22"/>
  <c r="T24"/>
  <c r="T25"/>
  <c r="P42"/>
  <c r="T20" l="1"/>
  <c r="T14"/>
  <c r="T17"/>
  <c r="T19"/>
  <c r="P23"/>
  <c r="T23" s="1"/>
  <c r="O42" l="1"/>
  <c r="R44" l="1"/>
  <c r="R40"/>
  <c r="R43" l="1"/>
  <c r="T13"/>
  <c r="O23"/>
  <c r="O16"/>
  <c r="N14"/>
  <c r="O44"/>
  <c r="Q44"/>
  <c r="M44"/>
  <c r="N23"/>
  <c r="N44" s="1"/>
  <c r="M42"/>
  <c r="L14"/>
  <c r="L42"/>
  <c r="N40" l="1"/>
  <c r="N43" s="1"/>
  <c r="P44"/>
  <c r="O40"/>
  <c r="P40"/>
  <c r="Q40"/>
  <c r="L23"/>
  <c r="L40" s="1"/>
  <c r="L43" s="1"/>
  <c r="H40"/>
  <c r="G40"/>
  <c r="K23"/>
  <c r="J40"/>
  <c r="K14"/>
  <c r="O43" l="1"/>
  <c r="P43"/>
  <c r="Q43"/>
  <c r="M40"/>
  <c r="M43" s="1"/>
  <c r="K40"/>
  <c r="I40"/>
</calcChain>
</file>

<file path=xl/sharedStrings.xml><?xml version="1.0" encoding="utf-8"?>
<sst xmlns="http://schemas.openxmlformats.org/spreadsheetml/2006/main" count="155" uniqueCount="73">
  <si>
    <t>Наименование  программы, подпрограммы</t>
  </si>
  <si>
    <t>Код бюджетной классификации</t>
  </si>
  <si>
    <t>Расходы</t>
  </si>
  <si>
    <t>(руб.),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</si>
  <si>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</si>
  <si>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</si>
  <si>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</si>
  <si>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</si>
  <si>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</si>
  <si>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</si>
  <si>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</si>
  <si>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</si>
  <si>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</si>
  <si>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 . Обеспечение контроля за соблюдением законодательства в финансово-бюджетной сфере.</t>
  </si>
  <si>
    <t>Задача 1: Повышение качества планирования и управления муниципальными финансами, развитие программно-целевых принципов формирования бюджета, а также содействие совершенствованию кадрового потенциала  финансовой системы Богучанского района</t>
  </si>
  <si>
    <t xml:space="preserve">Мероприятие 1.1: руководство и управление в сфере установленных функций </t>
  </si>
  <si>
    <t>Финансовое управление администрации Богучанского района</t>
  </si>
  <si>
    <t>112006Б000</t>
  </si>
  <si>
    <t>112006Г000</t>
  </si>
  <si>
    <t>112006Э000</t>
  </si>
  <si>
    <t>11200Ч0060</t>
  </si>
  <si>
    <t>обеспечение исполнения бюджета по доходам и расходам;</t>
  </si>
  <si>
    <t>организация и координация работы по размещению муниципальными учреждениями требуемой информации на официальном сайте в сети интернет www.bus.gov.ru, в рамках реализации Федерального закона от 08.05.2010 года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</si>
  <si>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Задача 2:  Автоматизация планирования и исполнения районного бюджета, автоматизация исполнения бюджетов поселений и содействие автоматизации планирования бюджетов муниципальных образований;</t>
  </si>
  <si>
    <t>Мероприятие 2.1: Комплексная автоматизация процесса планирования районного бюджета, а также комплексная автоматизация процесса исполнения и сбора отчетности районного бюджета и бюджетов поселений</t>
  </si>
  <si>
    <t xml:space="preserve">Финансовое управление администрации  Богучанского района </t>
  </si>
  <si>
    <t xml:space="preserve">Задача 3: Обеспечение соблюдения бюджетного законодательства Российской Федерации, Красноярского края и нормативно-правовых актов Богучанского района </t>
  </si>
  <si>
    <t>Мероприятие 3.1: Осуществление муниципального финансового контроля в финансово-бюджетной сфере района, в том числе:</t>
  </si>
  <si>
    <t>организация и осуществление финансового контроля за соблюдением требований бюджетного законодательства и иных нормативных правовых актов Российской Федерации, Красноярского края  и нормативно-правовых актов Богучанского района путем проведения проверок местных бюджетов – получателей межбюджетных трансфертов из районного бюджета;</t>
  </si>
  <si>
    <t>организация и осуществление финансового контроля за деятельностью муниципальных бюджетных  учреждений;</t>
  </si>
  <si>
    <t>вынесения обязательных для исполнения объектами контроля предписаний об устранении выявленных нарушений, в том числе возмещении бюджетных средств;</t>
  </si>
  <si>
    <t>Задача 4: Повышение результативности муниципального финансового контроля</t>
  </si>
  <si>
    <t>Мероприятие 4.1: Совершенствование нормативной правовой базы в области муниципального финансового контроля и обеспечение открытости и гласности муниципального финансового контроля, в том числе:</t>
  </si>
  <si>
    <t>совершенствование нормативной правовой и методологической базы в области муниципального финансового контроля;</t>
  </si>
  <si>
    <t>Анализ и мониторинг численности служащих (работников)  ОМСУ, муниципальных учреждений, в целях повышения эффективности бюджетных расходов</t>
  </si>
  <si>
    <t>Ожидаемый результат от реализации подпрограммного мероприятия(в натуральном выражении)</t>
  </si>
  <si>
    <t>проведение оценки качества финансового менеджмента главных распорядителей бюджетных средств</t>
  </si>
  <si>
    <t>1. Разработка и утверждение необходимых правовых актов для совершенствования законодательства в области муниципального финансового контроля (100% правовых актов района  в области муниципального финансового контроля соответствуют законодательству РФ,  Красноярского края и нормативно-правовым актам  Богучанского района),
 2. Разработка аналитических материалов по итогам контрольных мероприятий (не менее 4 материалов в год).</t>
  </si>
  <si>
    <t>Поддержание рейтинга района  по качеству управления муниципальными финансами не ниже уровня, соответствующего надлежащему качеству; 
Исполнение районного бюджета по доходам без учета безвозмездных поступлений к первоначально утвержденному уровню (от 80% до 120 %) ежегодно.</t>
  </si>
  <si>
    <t>0106</t>
  </si>
  <si>
    <t>х</t>
  </si>
  <si>
    <t xml:space="preserve">к подпрограмме «Обеспечение реализации муниципальной программы»  </t>
  </si>
  <si>
    <t>2019 год</t>
  </si>
  <si>
    <t>Приложение № 2 
к подпрограмме «Обеспечение реализации муниципальной программы»</t>
  </si>
  <si>
    <t>2020 год</t>
  </si>
  <si>
    <t>120
240
850</t>
  </si>
  <si>
    <t>2021 год</t>
  </si>
  <si>
    <t>11200Ч0070</t>
  </si>
  <si>
    <t>Перечень мероприятий подпрограммы  с указанием объема средств на их реализацию и ожидаемых результатов</t>
  </si>
  <si>
    <t>2022 год</t>
  </si>
  <si>
    <t>в том числе :</t>
  </si>
  <si>
    <t>средства краевого бюджета</t>
  </si>
  <si>
    <t>средства районного бюджета</t>
  </si>
  <si>
    <t>обеспечение деятельности  финансового управления</t>
  </si>
  <si>
    <t>Внесение предложений в  администрацию района   для повышения эффективности бюджетных расходов</t>
  </si>
  <si>
    <t>2023 год</t>
  </si>
  <si>
    <t>осуществление полномочий по внутреннему муниципальному финансовому контролю в 18 администрациях</t>
  </si>
  <si>
    <t>Муниципальное казенное учреждение "Муниципальная служба Заказчика"</t>
  </si>
  <si>
    <t>Итого по подпрограмме:</t>
  </si>
  <si>
    <t>средства  бюджета поселений</t>
  </si>
  <si>
    <t xml:space="preserve">ремонт  отопления и холодного водоснабжения в административном  здании </t>
  </si>
  <si>
    <t>11200Ч7060</t>
  </si>
  <si>
    <t>2024 год</t>
  </si>
  <si>
    <t>112006М000</t>
  </si>
  <si>
    <t>Поддержание значения средней оценки качества финансового менеджмента главных распорядителей бюджетных средств (не ниже 3 баллов ежегодно).</t>
  </si>
  <si>
    <t xml:space="preserve">Доля органов местного самоуправления  Богучанского района, а также муниципальных учреждений, обеспеченных возможностью работы в информационных системах планирования(100 % ежегодно) и исполнения (не менее 75% ежегодно) районного бюджета.
Соответствие регламентов взаимодействия участников бюджетного процесса, а также инструкций по эксплуатации автоматизированных систем планирования и исполнения районного бюджета актуальной версии программного обеспечения
</t>
  </si>
  <si>
    <t>2025 год</t>
  </si>
  <si>
    <t>рублей</t>
  </si>
  <si>
    <t>Осуществление полномочий по формированию, исполнению   поселения и контролю за его исполнением в одном поселении</t>
  </si>
  <si>
    <t>2026 год</t>
  </si>
  <si>
    <t>Итого за 2023-2026 годы</t>
  </si>
  <si>
    <r>
      <t xml:space="preserve">Доля районных муниципальных учреждений разместивших в текущем году в полном объеме на официальном сайте в сети интернет WWW.bus.gov.ru(  </t>
    </r>
    <r>
      <rPr>
        <sz val="9"/>
        <rFont val="Times New Roman"/>
        <family val="1"/>
        <charset val="204"/>
      </rPr>
      <t>99% в 2023-2026  годах).</t>
    </r>
  </si>
  <si>
    <r>
      <t>1.Снижение объема выявленных нарушений бюджетного законодательства к общему объему расходов районного бюджета (не менее чем на 1 % ежегодно). 
2.Снижение объема повторных нарушений бюджетного законодательства (</t>
    </r>
    <r>
      <rPr>
        <sz val="9"/>
        <rFont val="Times New Roman"/>
        <family val="1"/>
        <charset val="204"/>
      </rPr>
      <t xml:space="preserve">2023 -2026 годах – не более чем 10% повторных нарушений ) 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</si>
</sst>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1" fillId="0" borderId="1" xfId="0" applyFont="1" applyBorder="1" applyAlignment="1">
      <alignment vertical="top"/>
    </xf>
    <xf numFmtId="0" fontId="0" fillId="0" borderId="0" xfId="0" applyFill="1"/>
    <xf numFmtId="0" fontId="1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/>
    </xf>
    <xf numFmtId="43" fontId="1" fillId="0" borderId="1" xfId="2" applyFont="1" applyFill="1" applyBorder="1" applyAlignment="1">
      <alignment horizontal="center" vertical="top"/>
    </xf>
    <xf numFmtId="43" fontId="1" fillId="0" borderId="1" xfId="2" applyFont="1" applyFill="1" applyBorder="1" applyAlignment="1">
      <alignment vertical="top" wrapText="1"/>
    </xf>
    <xf numFmtId="43" fontId="1" fillId="0" borderId="1" xfId="2" applyFont="1" applyFill="1" applyBorder="1" applyAlignment="1">
      <alignment horizontal="center" vertical="top" wrapText="1"/>
    </xf>
    <xf numFmtId="43" fontId="1" fillId="0" borderId="1" xfId="2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0" fontId="4" fillId="0" borderId="1" xfId="1" applyFont="1" applyFill="1" applyBorder="1" applyAlignment="1" applyProtection="1">
      <alignment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3" fontId="1" fillId="0" borderId="1" xfId="0" applyNumberFormat="1" applyFont="1" applyFill="1" applyBorder="1"/>
    <xf numFmtId="0" fontId="1" fillId="0" borderId="5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5"/>
  <sheetViews>
    <sheetView tabSelected="1" topLeftCell="A3" zoomScaleNormal="100" workbookViewId="0">
      <selection activeCell="R3" sqref="R1:S1048576"/>
    </sheetView>
  </sheetViews>
  <sheetFormatPr defaultRowHeight="15"/>
  <cols>
    <col min="1" max="1" width="26" customWidth="1"/>
    <col min="2" max="2" width="10.42578125" customWidth="1"/>
    <col min="3" max="3" width="6.140625" customWidth="1"/>
    <col min="4" max="4" width="6.28515625" customWidth="1"/>
    <col min="5" max="5" width="9.85546875" customWidth="1"/>
    <col min="6" max="6" width="5.140625" hidden="1" customWidth="1"/>
    <col min="7" max="7" width="13.140625" hidden="1" customWidth="1"/>
    <col min="8" max="8" width="13.28515625" hidden="1" customWidth="1"/>
    <col min="9" max="9" width="13.28515625" style="4" hidden="1" customWidth="1"/>
    <col min="10" max="10" width="13.5703125" style="4" hidden="1" customWidth="1"/>
    <col min="11" max="11" width="13.42578125" style="4" hidden="1" customWidth="1"/>
    <col min="12" max="12" width="15.5703125" style="4" hidden="1" customWidth="1"/>
    <col min="13" max="13" width="13.42578125" style="4" hidden="1" customWidth="1"/>
    <col min="14" max="14" width="15.42578125" style="4" hidden="1" customWidth="1"/>
    <col min="15" max="15" width="13.42578125" style="4" hidden="1" customWidth="1"/>
    <col min="16" max="19" width="13.42578125" style="4" customWidth="1"/>
    <col min="20" max="20" width="14.7109375" style="4" customWidth="1"/>
    <col min="21" max="21" width="39" style="4" customWidth="1"/>
  </cols>
  <sheetData>
    <row r="1" spans="1:21">
      <c r="A1" s="2"/>
    </row>
    <row r="2" spans="1:21" ht="36.75">
      <c r="A2" s="1"/>
      <c r="U2" s="15" t="s">
        <v>43</v>
      </c>
    </row>
    <row r="4" spans="1:21">
      <c r="A4" s="68" t="s">
        <v>41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</row>
    <row r="5" spans="1:21" ht="13.5" customHeight="1">
      <c r="A5" s="69" t="s">
        <v>48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</row>
    <row r="6" spans="1:21" ht="13.5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7"/>
      <c r="Q6" s="47"/>
      <c r="R6" s="47"/>
      <c r="S6" s="47"/>
      <c r="T6" s="44"/>
      <c r="U6" s="45" t="s">
        <v>67</v>
      </c>
    </row>
    <row r="7" spans="1:21" ht="12" customHeight="1">
      <c r="A7" s="70" t="s">
        <v>0</v>
      </c>
      <c r="B7" s="71" t="s">
        <v>4</v>
      </c>
      <c r="C7" s="70" t="s">
        <v>1</v>
      </c>
      <c r="D7" s="70"/>
      <c r="E7" s="70"/>
      <c r="F7" s="70"/>
      <c r="G7" s="70" t="s">
        <v>2</v>
      </c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4" t="s">
        <v>35</v>
      </c>
    </row>
    <row r="8" spans="1:21">
      <c r="A8" s="70"/>
      <c r="B8" s="72"/>
      <c r="C8" s="70"/>
      <c r="D8" s="70"/>
      <c r="E8" s="70"/>
      <c r="F8" s="70"/>
      <c r="G8" s="70" t="s">
        <v>3</v>
      </c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4"/>
    </row>
    <row r="9" spans="1:21" ht="20.25" customHeight="1">
      <c r="A9" s="70"/>
      <c r="B9" s="72"/>
      <c r="C9" s="70" t="s">
        <v>4</v>
      </c>
      <c r="D9" s="70" t="s">
        <v>5</v>
      </c>
      <c r="E9" s="70" t="s">
        <v>6</v>
      </c>
      <c r="F9" s="70" t="s">
        <v>7</v>
      </c>
      <c r="G9" s="70" t="s">
        <v>8</v>
      </c>
      <c r="H9" s="70" t="s">
        <v>9</v>
      </c>
      <c r="I9" s="75" t="s">
        <v>10</v>
      </c>
      <c r="J9" s="75" t="s">
        <v>11</v>
      </c>
      <c r="K9" s="75" t="s">
        <v>12</v>
      </c>
      <c r="L9" s="75" t="s">
        <v>42</v>
      </c>
      <c r="M9" s="75" t="s">
        <v>44</v>
      </c>
      <c r="N9" s="75" t="s">
        <v>46</v>
      </c>
      <c r="O9" s="76" t="s">
        <v>49</v>
      </c>
      <c r="P9" s="76" t="s">
        <v>55</v>
      </c>
      <c r="Q9" s="76" t="s">
        <v>62</v>
      </c>
      <c r="R9" s="76" t="s">
        <v>66</v>
      </c>
      <c r="S9" s="76" t="s">
        <v>69</v>
      </c>
      <c r="T9" s="75" t="s">
        <v>70</v>
      </c>
      <c r="U9" s="74"/>
    </row>
    <row r="10" spans="1:21">
      <c r="A10" s="70"/>
      <c r="B10" s="73"/>
      <c r="C10" s="70"/>
      <c r="D10" s="70"/>
      <c r="E10" s="70"/>
      <c r="F10" s="70"/>
      <c r="G10" s="70"/>
      <c r="H10" s="70"/>
      <c r="I10" s="75"/>
      <c r="J10" s="75"/>
      <c r="K10" s="75"/>
      <c r="L10" s="75"/>
      <c r="M10" s="75"/>
      <c r="N10" s="75"/>
      <c r="O10" s="77"/>
      <c r="P10" s="77"/>
      <c r="Q10" s="77"/>
      <c r="R10" s="77"/>
      <c r="S10" s="77"/>
      <c r="T10" s="75"/>
      <c r="U10" s="74"/>
    </row>
    <row r="11" spans="1:21" ht="30.75" customHeight="1">
      <c r="A11" s="52" t="s">
        <v>13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4"/>
    </row>
    <row r="12" spans="1:21" ht="22.5" customHeight="1">
      <c r="A12" s="52" t="s">
        <v>14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4"/>
    </row>
    <row r="13" spans="1:21" ht="110.25" hidden="1" customHeight="1">
      <c r="A13" s="59" t="s">
        <v>15</v>
      </c>
      <c r="B13" s="38" t="s">
        <v>57</v>
      </c>
      <c r="C13" s="5">
        <v>830</v>
      </c>
      <c r="D13" s="6" t="s">
        <v>39</v>
      </c>
      <c r="E13" s="7">
        <v>1120060000</v>
      </c>
      <c r="F13" s="37"/>
      <c r="G13" s="37"/>
      <c r="H13" s="37"/>
      <c r="I13" s="37"/>
      <c r="J13" s="37"/>
      <c r="K13" s="37"/>
      <c r="L13" s="37"/>
      <c r="M13" s="37"/>
      <c r="N13" s="9">
        <v>1407445.2</v>
      </c>
      <c r="O13" s="9">
        <v>0</v>
      </c>
      <c r="P13" s="9">
        <v>0</v>
      </c>
      <c r="Q13" s="9"/>
      <c r="R13" s="9"/>
      <c r="S13" s="9"/>
      <c r="T13" s="9">
        <f>SUM(O13+P13+Q13+R13)</f>
        <v>0</v>
      </c>
      <c r="U13" s="40" t="s">
        <v>60</v>
      </c>
    </row>
    <row r="14" spans="1:21" s="4" customFormat="1" ht="24" customHeight="1">
      <c r="A14" s="60"/>
      <c r="B14" s="65" t="s">
        <v>16</v>
      </c>
      <c r="C14" s="5">
        <v>890</v>
      </c>
      <c r="D14" s="6" t="s">
        <v>39</v>
      </c>
      <c r="E14" s="7">
        <v>1120060000</v>
      </c>
      <c r="F14" s="19" t="s">
        <v>45</v>
      </c>
      <c r="G14" s="5"/>
      <c r="H14" s="5"/>
      <c r="I14" s="8"/>
      <c r="J14" s="9"/>
      <c r="K14" s="9">
        <f>8284000.8+1474153.1+910.31</f>
        <v>9759064.2100000009</v>
      </c>
      <c r="L14" s="9">
        <f>11576213.17-60</f>
        <v>11576153.17</v>
      </c>
      <c r="M14" s="9">
        <v>13332518.550000001</v>
      </c>
      <c r="N14" s="9">
        <f>15714263.25-1407445.2</f>
        <v>14306818.050000001</v>
      </c>
      <c r="O14" s="9">
        <v>15244442.609999999</v>
      </c>
      <c r="P14" s="9">
        <v>17238966.879999999</v>
      </c>
      <c r="Q14" s="9">
        <f>12500+1870547+3764634+12465680+65700</f>
        <v>18179061</v>
      </c>
      <c r="R14" s="9">
        <f t="shared" ref="R14:S14" si="0">12500+1870547+3764634+12465680+65700</f>
        <v>18179061</v>
      </c>
      <c r="S14" s="9">
        <f t="shared" si="0"/>
        <v>18179061</v>
      </c>
      <c r="T14" s="9">
        <f>SUM(P14+Q14+R14+S14)</f>
        <v>71776149.879999995</v>
      </c>
      <c r="U14" s="63" t="s">
        <v>53</v>
      </c>
    </row>
    <row r="15" spans="1:21" s="4" customFormat="1" ht="24" customHeight="1">
      <c r="A15" s="60"/>
      <c r="B15" s="66"/>
      <c r="C15" s="5">
        <v>890</v>
      </c>
      <c r="D15" s="6" t="s">
        <v>39</v>
      </c>
      <c r="E15" s="7">
        <v>1120027241</v>
      </c>
      <c r="F15" s="42"/>
      <c r="G15" s="5"/>
      <c r="H15" s="5"/>
      <c r="I15" s="8"/>
      <c r="J15" s="9"/>
      <c r="K15" s="9"/>
      <c r="L15" s="9"/>
      <c r="M15" s="9"/>
      <c r="N15" s="9"/>
      <c r="O15" s="9">
        <v>115770</v>
      </c>
      <c r="P15" s="9">
        <v>94700</v>
      </c>
      <c r="Q15" s="9"/>
      <c r="R15" s="9"/>
      <c r="S15" s="9"/>
      <c r="T15" s="9">
        <f t="shared" ref="T15:T25" si="1">SUM(P15+Q15+R15+S15)</f>
        <v>94700</v>
      </c>
      <c r="U15" s="64"/>
    </row>
    <row r="16" spans="1:21" s="4" customFormat="1" ht="24" customHeight="1">
      <c r="A16" s="60"/>
      <c r="B16" s="66"/>
      <c r="C16" s="5">
        <v>890</v>
      </c>
      <c r="D16" s="6" t="s">
        <v>39</v>
      </c>
      <c r="E16" s="7">
        <v>1120027242</v>
      </c>
      <c r="F16" s="42"/>
      <c r="G16" s="5"/>
      <c r="H16" s="5"/>
      <c r="I16" s="8"/>
      <c r="J16" s="9"/>
      <c r="K16" s="9"/>
      <c r="L16" s="9"/>
      <c r="M16" s="9"/>
      <c r="N16" s="9"/>
      <c r="O16" s="9">
        <f>49371+699250</f>
        <v>748621</v>
      </c>
      <c r="P16" s="9">
        <v>460275</v>
      </c>
      <c r="Q16" s="9"/>
      <c r="R16" s="9"/>
      <c r="S16" s="9"/>
      <c r="T16" s="9">
        <f t="shared" si="1"/>
        <v>460275</v>
      </c>
      <c r="U16" s="64"/>
    </row>
    <row r="17" spans="1:21" s="4" customFormat="1">
      <c r="A17" s="60"/>
      <c r="B17" s="66"/>
      <c r="C17" s="5">
        <v>890</v>
      </c>
      <c r="D17" s="6" t="s">
        <v>39</v>
      </c>
      <c r="E17" s="7">
        <v>1120061000</v>
      </c>
      <c r="F17" s="19">
        <v>120</v>
      </c>
      <c r="G17" s="5"/>
      <c r="H17" s="5"/>
      <c r="I17" s="8"/>
      <c r="J17" s="9"/>
      <c r="K17" s="9">
        <v>567180.93000000005</v>
      </c>
      <c r="L17" s="9">
        <v>860724.54</v>
      </c>
      <c r="M17" s="9">
        <v>808648.19</v>
      </c>
      <c r="N17" s="9">
        <v>939303.96</v>
      </c>
      <c r="O17" s="9">
        <v>917957.93</v>
      </c>
      <c r="P17" s="9">
        <v>1204000</v>
      </c>
      <c r="Q17" s="9">
        <f>231951+768049</f>
        <v>1000000</v>
      </c>
      <c r="R17" s="9">
        <f t="shared" ref="R17:S17" si="2">231951+768049</f>
        <v>1000000</v>
      </c>
      <c r="S17" s="9">
        <f t="shared" si="2"/>
        <v>1000000</v>
      </c>
      <c r="T17" s="9">
        <f t="shared" si="1"/>
        <v>4204000</v>
      </c>
      <c r="U17" s="64"/>
    </row>
    <row r="18" spans="1:21" s="4" customFormat="1" ht="15.75" customHeight="1">
      <c r="A18" s="60"/>
      <c r="B18" s="66"/>
      <c r="C18" s="5">
        <v>890</v>
      </c>
      <c r="D18" s="6" t="s">
        <v>39</v>
      </c>
      <c r="E18" s="7">
        <v>1120067000</v>
      </c>
      <c r="F18" s="12">
        <v>120</v>
      </c>
      <c r="G18" s="5"/>
      <c r="H18" s="5"/>
      <c r="I18" s="11"/>
      <c r="J18" s="9"/>
      <c r="K18" s="9">
        <v>141936.45000000001</v>
      </c>
      <c r="L18" s="9">
        <v>57127.63</v>
      </c>
      <c r="M18" s="9">
        <v>33770.550000000003</v>
      </c>
      <c r="N18" s="9">
        <v>31618.76</v>
      </c>
      <c r="O18" s="9">
        <v>35406</v>
      </c>
      <c r="P18" s="9">
        <v>232922.86</v>
      </c>
      <c r="Q18" s="9">
        <v>200000</v>
      </c>
      <c r="R18" s="9">
        <v>200000</v>
      </c>
      <c r="S18" s="9">
        <v>200000</v>
      </c>
      <c r="T18" s="9">
        <f t="shared" si="1"/>
        <v>832922.86</v>
      </c>
      <c r="U18" s="64"/>
    </row>
    <row r="19" spans="1:21" s="4" customFormat="1">
      <c r="A19" s="60"/>
      <c r="B19" s="66"/>
      <c r="C19" s="5">
        <v>890</v>
      </c>
      <c r="D19" s="6" t="s">
        <v>39</v>
      </c>
      <c r="E19" s="7" t="s">
        <v>17</v>
      </c>
      <c r="F19" s="19">
        <v>120</v>
      </c>
      <c r="G19" s="5"/>
      <c r="H19" s="5"/>
      <c r="I19" s="8"/>
      <c r="J19" s="8"/>
      <c r="K19" s="8">
        <v>1453325.78</v>
      </c>
      <c r="L19" s="8">
        <v>1295183.53</v>
      </c>
      <c r="M19" s="8">
        <v>1450843.47</v>
      </c>
      <c r="N19" s="8">
        <v>1234233.27</v>
      </c>
      <c r="O19" s="8">
        <v>1675048.06</v>
      </c>
      <c r="P19" s="8">
        <v>1750057.64</v>
      </c>
      <c r="Q19" s="8">
        <f>1421563+429312</f>
        <v>1850875</v>
      </c>
      <c r="R19" s="8">
        <f t="shared" ref="R19:S19" si="3">1421563+429312</f>
        <v>1850875</v>
      </c>
      <c r="S19" s="8">
        <f t="shared" si="3"/>
        <v>1850875</v>
      </c>
      <c r="T19" s="9">
        <f t="shared" si="1"/>
        <v>7302682.6399999997</v>
      </c>
      <c r="U19" s="64"/>
    </row>
    <row r="20" spans="1:21" s="4" customFormat="1">
      <c r="A20" s="60"/>
      <c r="B20" s="66"/>
      <c r="C20" s="5">
        <v>890</v>
      </c>
      <c r="D20" s="6" t="s">
        <v>39</v>
      </c>
      <c r="E20" s="7" t="s">
        <v>18</v>
      </c>
      <c r="F20" s="12">
        <v>240</v>
      </c>
      <c r="G20" s="5"/>
      <c r="H20" s="5"/>
      <c r="I20" s="8"/>
      <c r="J20" s="9"/>
      <c r="K20" s="10">
        <v>325013.75</v>
      </c>
      <c r="L20" s="10">
        <v>511751</v>
      </c>
      <c r="M20" s="10">
        <v>551258.28</v>
      </c>
      <c r="N20" s="10">
        <v>566268.52</v>
      </c>
      <c r="O20" s="10">
        <v>634779.27</v>
      </c>
      <c r="P20" s="10">
        <v>801994.62</v>
      </c>
      <c r="Q20" s="10">
        <f>17221+824873</f>
        <v>842094</v>
      </c>
      <c r="R20" s="10">
        <f t="shared" ref="R20:S20" si="4">17221+824873</f>
        <v>842094</v>
      </c>
      <c r="S20" s="10">
        <f t="shared" si="4"/>
        <v>842094</v>
      </c>
      <c r="T20" s="9">
        <f t="shared" si="1"/>
        <v>3328276.62</v>
      </c>
      <c r="U20" s="64"/>
    </row>
    <row r="21" spans="1:21" s="4" customFormat="1">
      <c r="A21" s="60"/>
      <c r="B21" s="66"/>
      <c r="C21" s="5">
        <v>890</v>
      </c>
      <c r="D21" s="6" t="s">
        <v>39</v>
      </c>
      <c r="E21" s="7" t="s">
        <v>63</v>
      </c>
      <c r="F21" s="12"/>
      <c r="G21" s="5"/>
      <c r="H21" s="5"/>
      <c r="I21" s="8"/>
      <c r="J21" s="9"/>
      <c r="K21" s="10"/>
      <c r="L21" s="10"/>
      <c r="M21" s="10"/>
      <c r="N21" s="10"/>
      <c r="O21" s="10">
        <v>5525</v>
      </c>
      <c r="P21" s="10">
        <v>27823</v>
      </c>
      <c r="Q21" s="10">
        <v>29214</v>
      </c>
      <c r="R21" s="10">
        <v>29214</v>
      </c>
      <c r="S21" s="10">
        <v>29214</v>
      </c>
      <c r="T21" s="9">
        <f t="shared" si="1"/>
        <v>115465</v>
      </c>
      <c r="U21" s="64"/>
    </row>
    <row r="22" spans="1:21" s="4" customFormat="1">
      <c r="A22" s="60"/>
      <c r="B22" s="66"/>
      <c r="C22" s="5">
        <v>890</v>
      </c>
      <c r="D22" s="6" t="s">
        <v>39</v>
      </c>
      <c r="E22" s="7" t="s">
        <v>19</v>
      </c>
      <c r="F22" s="12">
        <v>240</v>
      </c>
      <c r="G22" s="5"/>
      <c r="H22" s="5"/>
      <c r="I22" s="8"/>
      <c r="J22" s="9"/>
      <c r="K22" s="9">
        <v>162862</v>
      </c>
      <c r="L22" s="9">
        <v>188258.41</v>
      </c>
      <c r="M22" s="9">
        <v>180949.32</v>
      </c>
      <c r="N22" s="9">
        <v>230000</v>
      </c>
      <c r="O22" s="9">
        <v>205348</v>
      </c>
      <c r="P22" s="9">
        <v>233000</v>
      </c>
      <c r="Q22" s="9">
        <v>241890</v>
      </c>
      <c r="R22" s="9">
        <v>241890</v>
      </c>
      <c r="S22" s="9">
        <v>241890</v>
      </c>
      <c r="T22" s="9">
        <f t="shared" si="1"/>
        <v>958670</v>
      </c>
      <c r="U22" s="64"/>
    </row>
    <row r="23" spans="1:21" s="4" customFormat="1" ht="20.25" customHeight="1">
      <c r="A23" s="60"/>
      <c r="B23" s="66"/>
      <c r="C23" s="5">
        <v>890</v>
      </c>
      <c r="D23" s="6" t="s">
        <v>39</v>
      </c>
      <c r="E23" s="7" t="s">
        <v>20</v>
      </c>
      <c r="F23" s="16">
        <v>120</v>
      </c>
      <c r="G23" s="13"/>
      <c r="H23" s="13"/>
      <c r="I23" s="13"/>
      <c r="J23" s="13"/>
      <c r="K23" s="8">
        <f>295308+89183+15356+26647</f>
        <v>426494</v>
      </c>
      <c r="L23" s="8">
        <f>368503+111288+5149</f>
        <v>484940</v>
      </c>
      <c r="M23" s="8">
        <v>563282</v>
      </c>
      <c r="N23" s="8">
        <f>143456+475020</f>
        <v>618476</v>
      </c>
      <c r="O23" s="8">
        <f>522522+157801+29224</f>
        <v>709547</v>
      </c>
      <c r="P23" s="8">
        <f>567618+171421+23325</f>
        <v>762364</v>
      </c>
      <c r="Q23" s="8">
        <f>182242+603448</f>
        <v>785690</v>
      </c>
      <c r="R23" s="8">
        <f>182242+603448</f>
        <v>785690</v>
      </c>
      <c r="S23" s="8">
        <f>182242+603448</f>
        <v>785690</v>
      </c>
      <c r="T23" s="9">
        <f t="shared" si="1"/>
        <v>3119434</v>
      </c>
      <c r="U23" s="62" t="s">
        <v>68</v>
      </c>
    </row>
    <row r="24" spans="1:21" s="4" customFormat="1" ht="18" customHeight="1">
      <c r="A24" s="60"/>
      <c r="B24" s="66"/>
      <c r="C24" s="5">
        <v>890</v>
      </c>
      <c r="D24" s="6" t="s">
        <v>39</v>
      </c>
      <c r="E24" s="7" t="s">
        <v>61</v>
      </c>
      <c r="F24" s="16"/>
      <c r="G24" s="13"/>
      <c r="H24" s="13"/>
      <c r="I24" s="13"/>
      <c r="J24" s="13"/>
      <c r="K24" s="8"/>
      <c r="L24" s="8"/>
      <c r="M24" s="8"/>
      <c r="N24" s="8">
        <v>38890</v>
      </c>
      <c r="O24" s="8"/>
      <c r="P24" s="8">
        <v>21496.959999999999</v>
      </c>
      <c r="Q24" s="8"/>
      <c r="R24" s="8"/>
      <c r="S24" s="8"/>
      <c r="T24" s="9">
        <f t="shared" si="1"/>
        <v>21496.959999999999</v>
      </c>
      <c r="U24" s="62"/>
    </row>
    <row r="25" spans="1:21" s="4" customFormat="1" ht="41.25" customHeight="1">
      <c r="A25" s="61"/>
      <c r="B25" s="67"/>
      <c r="C25" s="5">
        <v>890</v>
      </c>
      <c r="D25" s="6" t="s">
        <v>39</v>
      </c>
      <c r="E25" s="7" t="s">
        <v>47</v>
      </c>
      <c r="F25" s="7">
        <v>240</v>
      </c>
      <c r="G25" s="13"/>
      <c r="H25" s="13"/>
      <c r="I25" s="13"/>
      <c r="J25" s="13"/>
      <c r="K25" s="8"/>
      <c r="L25" s="8">
        <v>15000</v>
      </c>
      <c r="M25" s="8">
        <v>15000</v>
      </c>
      <c r="N25" s="8">
        <v>23000</v>
      </c>
      <c r="O25" s="8">
        <v>23000</v>
      </c>
      <c r="P25" s="8">
        <v>25000</v>
      </c>
      <c r="Q25" s="8">
        <v>25000</v>
      </c>
      <c r="R25" s="8">
        <v>25000</v>
      </c>
      <c r="S25" s="8">
        <v>25000</v>
      </c>
      <c r="T25" s="9">
        <f t="shared" si="1"/>
        <v>100000</v>
      </c>
      <c r="U25" s="22" t="s">
        <v>56</v>
      </c>
    </row>
    <row r="26" spans="1:21" s="4" customFormat="1" ht="63" customHeight="1">
      <c r="A26" s="17" t="s">
        <v>36</v>
      </c>
      <c r="B26" s="22" t="s">
        <v>16</v>
      </c>
      <c r="C26" s="12" t="s">
        <v>40</v>
      </c>
      <c r="D26" s="12" t="s">
        <v>40</v>
      </c>
      <c r="E26" s="12" t="s">
        <v>40</v>
      </c>
      <c r="F26" s="12" t="s">
        <v>40</v>
      </c>
      <c r="G26" s="12" t="s">
        <v>40</v>
      </c>
      <c r="H26" s="12" t="s">
        <v>40</v>
      </c>
      <c r="I26" s="12" t="s">
        <v>40</v>
      </c>
      <c r="J26" s="12" t="s">
        <v>40</v>
      </c>
      <c r="K26" s="19" t="s">
        <v>40</v>
      </c>
      <c r="L26" s="21" t="s">
        <v>40</v>
      </c>
      <c r="M26" s="36" t="s">
        <v>40</v>
      </c>
      <c r="N26" s="41"/>
      <c r="O26" s="43"/>
      <c r="P26" s="46"/>
      <c r="Q26" s="48"/>
      <c r="R26" s="48"/>
      <c r="S26" s="48"/>
      <c r="T26" s="35" t="s">
        <v>40</v>
      </c>
      <c r="U26" s="20" t="s">
        <v>64</v>
      </c>
    </row>
    <row r="27" spans="1:21" s="4" customFormat="1" ht="87" customHeight="1">
      <c r="A27" s="17" t="s">
        <v>21</v>
      </c>
      <c r="B27" s="22" t="s">
        <v>16</v>
      </c>
      <c r="C27" s="12" t="s">
        <v>40</v>
      </c>
      <c r="D27" s="12" t="s">
        <v>40</v>
      </c>
      <c r="E27" s="12" t="s">
        <v>40</v>
      </c>
      <c r="F27" s="12" t="s">
        <v>40</v>
      </c>
      <c r="G27" s="12" t="s">
        <v>40</v>
      </c>
      <c r="H27" s="12" t="s">
        <v>40</v>
      </c>
      <c r="I27" s="12" t="s">
        <v>40</v>
      </c>
      <c r="J27" s="12" t="s">
        <v>40</v>
      </c>
      <c r="K27" s="19" t="s">
        <v>40</v>
      </c>
      <c r="L27" s="21" t="s">
        <v>40</v>
      </c>
      <c r="M27" s="36" t="s">
        <v>40</v>
      </c>
      <c r="N27" s="41"/>
      <c r="O27" s="43"/>
      <c r="P27" s="46"/>
      <c r="Q27" s="48"/>
      <c r="R27" s="48"/>
      <c r="S27" s="48"/>
      <c r="T27" s="35" t="s">
        <v>40</v>
      </c>
      <c r="U27" s="17" t="s">
        <v>38</v>
      </c>
    </row>
    <row r="28" spans="1:21" s="4" customFormat="1" ht="174" customHeight="1">
      <c r="A28" s="14" t="s">
        <v>22</v>
      </c>
      <c r="B28" s="22" t="s">
        <v>16</v>
      </c>
      <c r="C28" s="12" t="s">
        <v>40</v>
      </c>
      <c r="D28" s="12" t="s">
        <v>40</v>
      </c>
      <c r="E28" s="12" t="s">
        <v>40</v>
      </c>
      <c r="F28" s="12" t="s">
        <v>40</v>
      </c>
      <c r="G28" s="12" t="s">
        <v>40</v>
      </c>
      <c r="H28" s="12" t="s">
        <v>40</v>
      </c>
      <c r="I28" s="12" t="s">
        <v>40</v>
      </c>
      <c r="J28" s="12" t="s">
        <v>40</v>
      </c>
      <c r="K28" s="19" t="s">
        <v>40</v>
      </c>
      <c r="L28" s="21" t="s">
        <v>40</v>
      </c>
      <c r="M28" s="36" t="s">
        <v>40</v>
      </c>
      <c r="N28" s="41"/>
      <c r="O28" s="43"/>
      <c r="P28" s="46"/>
      <c r="Q28" s="48"/>
      <c r="R28" s="48"/>
      <c r="S28" s="48"/>
      <c r="T28" s="35" t="s">
        <v>40</v>
      </c>
      <c r="U28" s="20" t="s">
        <v>71</v>
      </c>
    </row>
    <row r="29" spans="1:21" s="4" customFormat="1" ht="27" customHeight="1">
      <c r="A29" s="55" t="s">
        <v>23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4"/>
    </row>
    <row r="30" spans="1:21" s="4" customFormat="1" ht="146.25" customHeight="1">
      <c r="A30" s="17" t="s">
        <v>24</v>
      </c>
      <c r="B30" s="17" t="s">
        <v>25</v>
      </c>
      <c r="C30" s="12"/>
      <c r="D30" s="5"/>
      <c r="E30" s="12"/>
      <c r="F30" s="12"/>
      <c r="G30" s="12"/>
      <c r="H30" s="5"/>
      <c r="I30" s="5"/>
      <c r="J30" s="12"/>
      <c r="K30" s="17"/>
      <c r="L30" s="20"/>
      <c r="M30" s="20"/>
      <c r="N30" s="20"/>
      <c r="O30" s="20"/>
      <c r="P30" s="20"/>
      <c r="Q30" s="20"/>
      <c r="R30" s="20"/>
      <c r="S30" s="20"/>
      <c r="T30" s="20"/>
      <c r="U30" s="20" t="s">
        <v>65</v>
      </c>
    </row>
    <row r="31" spans="1:21" s="4" customFormat="1" ht="18.75" customHeight="1">
      <c r="A31" s="55" t="s">
        <v>26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4"/>
    </row>
    <row r="32" spans="1:21" s="4" customFormat="1" ht="89.25" customHeight="1">
      <c r="A32" s="17" t="s">
        <v>27</v>
      </c>
      <c r="B32" s="17" t="s">
        <v>16</v>
      </c>
      <c r="C32" s="12" t="s">
        <v>40</v>
      </c>
      <c r="D32" s="12" t="s">
        <v>40</v>
      </c>
      <c r="E32" s="12" t="s">
        <v>40</v>
      </c>
      <c r="F32" s="12" t="s">
        <v>40</v>
      </c>
      <c r="G32" s="12" t="s">
        <v>40</v>
      </c>
      <c r="H32" s="12" t="s">
        <v>40</v>
      </c>
      <c r="I32" s="12" t="s">
        <v>40</v>
      </c>
      <c r="J32" s="12" t="s">
        <v>40</v>
      </c>
      <c r="K32" s="19" t="s">
        <v>40</v>
      </c>
      <c r="L32" s="21" t="s">
        <v>40</v>
      </c>
      <c r="M32" s="36" t="s">
        <v>40</v>
      </c>
      <c r="N32" s="41"/>
      <c r="O32" s="43"/>
      <c r="P32" s="46"/>
      <c r="Q32" s="48"/>
      <c r="R32" s="48"/>
      <c r="S32" s="48"/>
      <c r="T32" s="35" t="s">
        <v>40</v>
      </c>
      <c r="U32" s="20" t="s">
        <v>72</v>
      </c>
    </row>
    <row r="33" spans="1:21" s="4" customFormat="1" ht="161.25" customHeight="1">
      <c r="A33" s="17" t="s">
        <v>28</v>
      </c>
      <c r="B33" s="20" t="s">
        <v>16</v>
      </c>
      <c r="C33" s="5"/>
      <c r="D33" s="5"/>
      <c r="E33" s="5"/>
      <c r="F33" s="5"/>
      <c r="G33" s="5"/>
      <c r="H33" s="5"/>
      <c r="I33" s="5"/>
      <c r="J33" s="5"/>
      <c r="K33" s="17"/>
      <c r="L33" s="20"/>
      <c r="M33" s="20"/>
      <c r="N33" s="20"/>
      <c r="O33" s="20"/>
      <c r="P33" s="20"/>
      <c r="Q33" s="20"/>
      <c r="R33" s="20"/>
      <c r="S33" s="20"/>
      <c r="T33" s="20"/>
      <c r="U33" s="19"/>
    </row>
    <row r="34" spans="1:21" s="4" customFormat="1" ht="50.25" customHeight="1">
      <c r="A34" s="17" t="s">
        <v>29</v>
      </c>
      <c r="B34" s="20" t="s">
        <v>16</v>
      </c>
      <c r="C34" s="5"/>
      <c r="D34" s="5"/>
      <c r="E34" s="5"/>
      <c r="F34" s="5"/>
      <c r="G34" s="5"/>
      <c r="H34" s="5"/>
      <c r="I34" s="5"/>
      <c r="J34" s="5"/>
      <c r="K34" s="17"/>
      <c r="L34" s="20"/>
      <c r="M34" s="20"/>
      <c r="N34" s="20"/>
      <c r="O34" s="20"/>
      <c r="P34" s="20"/>
      <c r="Q34" s="20"/>
      <c r="R34" s="20"/>
      <c r="S34" s="20"/>
      <c r="T34" s="20"/>
      <c r="U34" s="19"/>
    </row>
    <row r="35" spans="1:21" s="4" customFormat="1" ht="72">
      <c r="A35" s="17" t="s">
        <v>30</v>
      </c>
      <c r="B35" s="20" t="s">
        <v>16</v>
      </c>
      <c r="C35" s="5"/>
      <c r="D35" s="5"/>
      <c r="E35" s="5"/>
      <c r="F35" s="5"/>
      <c r="G35" s="5"/>
      <c r="H35" s="5"/>
      <c r="I35" s="5"/>
      <c r="J35" s="5"/>
      <c r="K35" s="17"/>
      <c r="L35" s="20"/>
      <c r="M35" s="20"/>
      <c r="N35" s="20"/>
      <c r="O35" s="20"/>
      <c r="P35" s="20"/>
      <c r="Q35" s="20"/>
      <c r="R35" s="20"/>
      <c r="S35" s="20"/>
      <c r="T35" s="20"/>
      <c r="U35" s="19"/>
    </row>
    <row r="36" spans="1:21" s="4" customFormat="1" ht="21.75" customHeight="1">
      <c r="A36" s="56" t="s">
        <v>31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8"/>
    </row>
    <row r="37" spans="1:21" ht="134.25" customHeight="1">
      <c r="A37" s="26" t="s">
        <v>32</v>
      </c>
      <c r="B37" s="27" t="s">
        <v>16</v>
      </c>
      <c r="C37" s="30" t="s">
        <v>40</v>
      </c>
      <c r="D37" s="30" t="s">
        <v>40</v>
      </c>
      <c r="E37" s="30" t="s">
        <v>40</v>
      </c>
      <c r="F37" s="30" t="s">
        <v>40</v>
      </c>
      <c r="G37" s="30" t="s">
        <v>40</v>
      </c>
      <c r="H37" s="30" t="s">
        <v>40</v>
      </c>
      <c r="I37" s="30" t="s">
        <v>40</v>
      </c>
      <c r="J37" s="30" t="s">
        <v>40</v>
      </c>
      <c r="K37" s="31" t="s">
        <v>40</v>
      </c>
      <c r="L37" s="31" t="s">
        <v>40</v>
      </c>
      <c r="M37" s="31" t="s">
        <v>40</v>
      </c>
      <c r="N37" s="31"/>
      <c r="O37" s="31"/>
      <c r="P37" s="31"/>
      <c r="Q37" s="31"/>
      <c r="R37" s="31"/>
      <c r="S37" s="31"/>
      <c r="T37" s="31" t="s">
        <v>40</v>
      </c>
      <c r="U37" s="27" t="s">
        <v>37</v>
      </c>
    </row>
    <row r="38" spans="1:21" ht="52.5" customHeight="1">
      <c r="A38" s="18" t="s">
        <v>33</v>
      </c>
      <c r="B38" s="20" t="s">
        <v>16</v>
      </c>
      <c r="C38" s="3"/>
      <c r="D38" s="3"/>
      <c r="E38" s="3"/>
      <c r="F38" s="3"/>
      <c r="G38" s="3"/>
      <c r="H38" s="3"/>
      <c r="I38" s="5"/>
      <c r="J38" s="5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9"/>
    </row>
    <row r="39" spans="1:21" ht="62.25" customHeight="1">
      <c r="A39" s="18" t="s">
        <v>34</v>
      </c>
      <c r="B39" s="20" t="s">
        <v>16</v>
      </c>
      <c r="C39" s="3"/>
      <c r="D39" s="3"/>
      <c r="E39" s="3"/>
      <c r="F39" s="3"/>
      <c r="G39" s="3"/>
      <c r="H39" s="3"/>
      <c r="I39" s="5"/>
      <c r="J39" s="5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 t="s">
        <v>54</v>
      </c>
    </row>
    <row r="40" spans="1:21" ht="19.5" customHeight="1">
      <c r="A40" s="18" t="s">
        <v>58</v>
      </c>
      <c r="B40" s="18"/>
      <c r="C40" s="3"/>
      <c r="D40" s="32"/>
      <c r="E40" s="3"/>
      <c r="F40" s="3"/>
      <c r="G40" s="33" t="e">
        <f>SUM(#REF!+#REF!+#REF!+#REF!+#REF!+#REF!+#REF!+#REF!+#REF!+#REF!+#REF!+#REF!+#REF!+#REF!)</f>
        <v>#REF!</v>
      </c>
      <c r="H40" s="33" t="e">
        <f>SUM(#REF!+#REF!+#REF!+#REF!+#REF!+#REF!+#REF!+#REF!+#REF!+#REF!+#REF!+#REF!+#REF!+#REF!)</f>
        <v>#REF!</v>
      </c>
      <c r="I40" s="34" t="e">
        <f>SUM(#REF!+#REF!+#REF!+#REF!+#REF!+#REF!+#REF!+#REF!+#REF!+#REF!+#REF!+#REF!+#REF!+#REF!)</f>
        <v>#REF!</v>
      </c>
      <c r="J40" s="34" t="e">
        <f>SUM(#REF!+#REF!+#REF!+#REF!+#REF!+#REF!+#REF!+#REF!+#REF!)</f>
        <v>#REF!</v>
      </c>
      <c r="K40" s="34" t="e">
        <f>SUM(#REF!+#REF!+#REF!+#REF!+#REF!+#REF!+#REF!+#REF!)</f>
        <v>#REF!</v>
      </c>
      <c r="L40" s="34">
        <f>SUM(L14:L25)</f>
        <v>14989138.280000001</v>
      </c>
      <c r="M40" s="34">
        <f t="shared" ref="M40" si="5">SUM(M14:M25)</f>
        <v>16936270.359999999</v>
      </c>
      <c r="N40" s="34">
        <f>SUM(N13:N25)</f>
        <v>19396053.760000002</v>
      </c>
      <c r="O40" s="34">
        <f>SUM(O13:O25)</f>
        <v>20315444.869999997</v>
      </c>
      <c r="P40" s="34">
        <f>SUM(P13:P25)</f>
        <v>22852600.960000001</v>
      </c>
      <c r="Q40" s="34">
        <f>SUM(Q13:Q25)</f>
        <v>23153824</v>
      </c>
      <c r="R40" s="34">
        <f>SUM(R13:R25)</f>
        <v>23153824</v>
      </c>
      <c r="S40" s="34">
        <f>SUM(S13:S25)</f>
        <v>23153824</v>
      </c>
      <c r="T40" s="9">
        <f>SUM(P40+Q40+R40+S40)</f>
        <v>92314072.960000008</v>
      </c>
      <c r="U40" s="13"/>
    </row>
    <row r="41" spans="1:21">
      <c r="A41" s="25" t="s">
        <v>50</v>
      </c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1"/>
      <c r="U41" s="13"/>
    </row>
    <row r="42" spans="1:21">
      <c r="A42" s="25" t="s">
        <v>51</v>
      </c>
      <c r="B42" s="25"/>
      <c r="C42" s="25"/>
      <c r="D42" s="25"/>
      <c r="E42" s="25"/>
      <c r="F42" s="25"/>
      <c r="G42" s="25"/>
      <c r="H42" s="25"/>
      <c r="I42" s="13"/>
      <c r="J42" s="13"/>
      <c r="K42" s="13"/>
      <c r="L42" s="28">
        <f>462000+13000</f>
        <v>475000</v>
      </c>
      <c r="M42" s="28">
        <f>89000+1231300+182502</f>
        <v>1502802</v>
      </c>
      <c r="N42" s="28">
        <v>65183</v>
      </c>
      <c r="O42" s="28">
        <f>165141+699250+113970</f>
        <v>978361</v>
      </c>
      <c r="P42" s="28">
        <f>P15+P16</f>
        <v>554975</v>
      </c>
      <c r="Q42" s="28"/>
      <c r="R42" s="28"/>
      <c r="S42" s="28"/>
      <c r="T42" s="9">
        <f>SUM(P42+Q42+R42+S42)</f>
        <v>554975</v>
      </c>
      <c r="U42" s="13"/>
    </row>
    <row r="43" spans="1:21">
      <c r="A43" s="25" t="s">
        <v>52</v>
      </c>
      <c r="B43" s="25"/>
      <c r="C43" s="25"/>
      <c r="D43" s="25"/>
      <c r="E43" s="25"/>
      <c r="F43" s="25"/>
      <c r="G43" s="25"/>
      <c r="H43" s="25"/>
      <c r="I43" s="13"/>
      <c r="J43" s="13"/>
      <c r="K43" s="13"/>
      <c r="L43" s="28">
        <f>L40-L42</f>
        <v>14514138.280000001</v>
      </c>
      <c r="M43" s="28">
        <f>M40-M42-M44</f>
        <v>14855186.359999999</v>
      </c>
      <c r="N43" s="28">
        <f t="shared" ref="N43:S43" si="6">N40-N42-N44</f>
        <v>18650504.760000002</v>
      </c>
      <c r="O43" s="28">
        <f t="shared" si="6"/>
        <v>18604536.869999997</v>
      </c>
      <c r="P43" s="28">
        <f t="shared" si="6"/>
        <v>21488765</v>
      </c>
      <c r="Q43" s="28">
        <f t="shared" si="6"/>
        <v>22343134</v>
      </c>
      <c r="R43" s="28">
        <f t="shared" si="6"/>
        <v>22343134</v>
      </c>
      <c r="S43" s="28">
        <f t="shared" si="6"/>
        <v>22343134</v>
      </c>
      <c r="T43" s="9">
        <f t="shared" ref="T43:T44" si="7">SUM(P43+Q43+R43+S43)</f>
        <v>88518167</v>
      </c>
      <c r="U43" s="13"/>
    </row>
    <row r="44" spans="1:21">
      <c r="A44" s="25" t="s">
        <v>59</v>
      </c>
      <c r="B44" s="25"/>
      <c r="C44" s="25"/>
      <c r="D44" s="25"/>
      <c r="E44" s="25"/>
      <c r="F44" s="25"/>
      <c r="G44" s="25"/>
      <c r="H44" s="25"/>
      <c r="I44" s="13"/>
      <c r="J44" s="13"/>
      <c r="K44" s="13"/>
      <c r="L44" s="13"/>
      <c r="M44" s="39">
        <f>M23+M25</f>
        <v>578282</v>
      </c>
      <c r="N44" s="39">
        <f>N23+N25+N24</f>
        <v>680366</v>
      </c>
      <c r="O44" s="39">
        <f t="shared" ref="O44:S44" si="8">O23+O25+O24</f>
        <v>732547</v>
      </c>
      <c r="P44" s="39">
        <f t="shared" si="8"/>
        <v>808860.96</v>
      </c>
      <c r="Q44" s="39">
        <f t="shared" si="8"/>
        <v>810690</v>
      </c>
      <c r="R44" s="39">
        <f t="shared" si="8"/>
        <v>810690</v>
      </c>
      <c r="S44" s="39">
        <f t="shared" si="8"/>
        <v>810690</v>
      </c>
      <c r="T44" s="9">
        <f t="shared" si="7"/>
        <v>3240930.96</v>
      </c>
      <c r="U44" s="13"/>
    </row>
    <row r="45" spans="1:21">
      <c r="A45" s="23"/>
      <c r="B45" s="23"/>
      <c r="C45" s="23"/>
      <c r="D45" s="23"/>
      <c r="E45" s="23"/>
      <c r="F45" s="23"/>
      <c r="G45" s="23"/>
      <c r="H45" s="23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</row>
  </sheetData>
  <mergeCells count="36">
    <mergeCell ref="I9:I10"/>
    <mergeCell ref="J9:J10"/>
    <mergeCell ref="K9:K10"/>
    <mergeCell ref="L9:L10"/>
    <mergeCell ref="T9:T10"/>
    <mergeCell ref="M9:M10"/>
    <mergeCell ref="N9:N10"/>
    <mergeCell ref="O9:O10"/>
    <mergeCell ref="P9:P10"/>
    <mergeCell ref="Q9:Q10"/>
    <mergeCell ref="R9:R10"/>
    <mergeCell ref="S9:S10"/>
    <mergeCell ref="A11:U11"/>
    <mergeCell ref="B14:B25"/>
    <mergeCell ref="A4:U4"/>
    <mergeCell ref="A5:U5"/>
    <mergeCell ref="A7:A10"/>
    <mergeCell ref="B7:B10"/>
    <mergeCell ref="C7:F8"/>
    <mergeCell ref="G7:T7"/>
    <mergeCell ref="U7:U10"/>
    <mergeCell ref="G8:T8"/>
    <mergeCell ref="C9:C10"/>
    <mergeCell ref="D9:D10"/>
    <mergeCell ref="E9:E10"/>
    <mergeCell ref="F9:F10"/>
    <mergeCell ref="G9:G10"/>
    <mergeCell ref="H9:H10"/>
    <mergeCell ref="B41:T41"/>
    <mergeCell ref="A12:U12"/>
    <mergeCell ref="A29:U29"/>
    <mergeCell ref="A31:U31"/>
    <mergeCell ref="A36:U36"/>
    <mergeCell ref="A13:A25"/>
    <mergeCell ref="U23:U24"/>
    <mergeCell ref="U14:U22"/>
  </mergeCells>
  <hyperlinks>
    <hyperlink ref="A28" r:id="rId1" display="http://www.bus.gov.ru/"/>
  </hyperlinks>
  <pageMargins left="0.11811023622047245" right="0.11811023622047245" top="0.19685039370078741" bottom="0.15748031496062992" header="0.31496062992125984" footer="0.31496062992125984"/>
  <pageSetup paperSize="9" scale="8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2023-11-09T11:47:15Z</cp:lastPrinted>
  <dcterms:created xsi:type="dcterms:W3CDTF">2016-10-14T05:15:59Z</dcterms:created>
  <dcterms:modified xsi:type="dcterms:W3CDTF">2023-11-09T11:47:54Z</dcterms:modified>
</cp:coreProperties>
</file>