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5570" windowHeight="12510"/>
  </bookViews>
  <sheets>
    <sheet name="лист 1" sheetId="3" r:id="rId1"/>
  </sheets>
  <definedNames>
    <definedName name="_xlnm.Print_Titles" localSheetId="0">'лист 1'!$6:$8</definedName>
    <definedName name="_xlnm.Print_Area" localSheetId="0">'лист 1'!$A$1:$F$56</definedName>
  </definedNames>
  <calcPr calcId="125725"/>
</workbook>
</file>

<file path=xl/calcChain.xml><?xml version="1.0" encoding="utf-8"?>
<calcChain xmlns="http://schemas.openxmlformats.org/spreadsheetml/2006/main">
  <c r="E12" i="3"/>
  <c r="E50"/>
  <c r="E53" s="1"/>
  <c r="F50"/>
  <c r="F53" s="1"/>
  <c r="D50"/>
  <c r="D53" s="1"/>
  <c r="E46"/>
  <c r="E49" s="1"/>
  <c r="F46"/>
  <c r="F49" s="1"/>
  <c r="D46"/>
  <c r="D49" s="1"/>
  <c r="D10" l="1"/>
  <c r="D9" s="1"/>
  <c r="E10"/>
  <c r="E9" s="1"/>
  <c r="F10"/>
  <c r="F9" s="1"/>
  <c r="D38" l="1"/>
  <c r="D41" s="1"/>
  <c r="E42"/>
  <c r="F42"/>
  <c r="D42"/>
  <c r="D34"/>
  <c r="D36" s="1"/>
  <c r="F45" l="1"/>
  <c r="E45"/>
  <c r="D45"/>
  <c r="E38" l="1"/>
  <c r="E41" s="1"/>
  <c r="F38"/>
  <c r="E34"/>
  <c r="E36" s="1"/>
  <c r="F34"/>
  <c r="F36" s="1"/>
  <c r="E30"/>
  <c r="E32" s="1"/>
  <c r="F30"/>
  <c r="F32" s="1"/>
  <c r="D30"/>
  <c r="E26"/>
  <c r="F26"/>
  <c r="D26"/>
  <c r="E24"/>
  <c r="F24"/>
  <c r="D24"/>
  <c r="E27"/>
  <c r="F27"/>
  <c r="D27"/>
  <c r="E54"/>
  <c r="F54"/>
  <c r="D54"/>
  <c r="D21" l="1"/>
  <c r="D29" s="1"/>
  <c r="D55" s="1"/>
  <c r="D32"/>
  <c r="F41"/>
  <c r="F21"/>
  <c r="E21"/>
  <c r="F29" l="1"/>
  <c r="F55" s="1"/>
  <c r="F20"/>
  <c r="E20"/>
  <c r="E29"/>
  <c r="E55" s="1"/>
  <c r="D20"/>
</calcChain>
</file>

<file path=xl/sharedStrings.xml><?xml version="1.0" encoding="utf-8"?>
<sst xmlns="http://schemas.openxmlformats.org/spreadsheetml/2006/main" count="117" uniqueCount="97">
  <si>
    <t>к Пояснительной записке</t>
  </si>
  <si>
    <t>(тыс. рублей)</t>
  </si>
  <si>
    <t>№ п/п</t>
  </si>
  <si>
    <t>Общая сумма объекта налогообложения, принимаемая для расчета поступлений налога на доходы физических лиц</t>
  </si>
  <si>
    <t>Общая сумма налоговых вычетов, предоставляемых физическим лицам</t>
  </si>
  <si>
    <t>Налог на доходы физических лиц, в том числе:</t>
  </si>
  <si>
    <t>Налог с общей суммы налоговых вычетов, предоставляемых физическим лицам</t>
  </si>
  <si>
    <t>Поступления в погашение недоимки по налогу</t>
  </si>
  <si>
    <t>Общая сумма налоговой базы</t>
  </si>
  <si>
    <t>Наименование показателя</t>
  </si>
  <si>
    <t>Расчет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</si>
  <si>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</si>
  <si>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</si>
  <si>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</si>
  <si>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</si>
  <si>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</si>
  <si>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</si>
  <si>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</si>
  <si>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</si>
  <si>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</si>
  <si>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</si>
  <si>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</si>
  <si>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</si>
  <si>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</si>
  <si>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11.1</t>
  </si>
  <si>
    <t>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</si>
  <si>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2.1</t>
  </si>
  <si>
    <t>2.2</t>
  </si>
  <si>
    <t>С других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</si>
  <si>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</si>
  <si>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9.2</t>
  </si>
  <si>
    <t>10.1</t>
  </si>
  <si>
    <t>10.2</t>
  </si>
  <si>
    <t>2.1+2.2</t>
  </si>
  <si>
    <t>Прогноз</t>
  </si>
  <si>
    <t>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патента, в отношении которых исчисление и уплата налога осуществляются в соответствии со статьей 227.1 Налогового кодекса Российской Федерации</t>
  </si>
  <si>
    <t>Налоговая ставка, %</t>
  </si>
  <si>
    <t>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отношении которых исчисление и уплата налога осуществляются в соответствии со статьей 227 Налогового кодекса Российской Федерации</t>
  </si>
  <si>
    <t>С доходов,  полученных физическими лицами, в отношении которых исчисление и уплата налога осуществляются в соответствии со статьей 228 Налогового кодекса Российской Федерации</t>
  </si>
  <si>
    <t>Налог на другие доходы,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</si>
  <si>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отношении которых исчисление и уплата налога осуществляются в соответствии со статьей 227 Налогового кодекса Российской Федерации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</si>
  <si>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</si>
  <si>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 со статьей 227.1 Налогового кодекса Российской Федерации</t>
  </si>
  <si>
    <t>Норматив отчисления в краевой бюджет, %</t>
  </si>
  <si>
    <t>9.3</t>
  </si>
  <si>
    <t>10.3</t>
  </si>
  <si>
    <t>11.2</t>
  </si>
  <si>
    <t>Налог на доходы, получаемые в виде фонда заработной платы работников списочного состава организаций  и внешних совместителей по полному кругу организаций</t>
  </si>
  <si>
    <t xml:space="preserve">Средняя ставка налога на доходы физических лиц по другим доходам,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% </t>
  </si>
  <si>
    <t>Поступления в районный бюджет с учетом норматива</t>
  </si>
  <si>
    <t>11.3</t>
  </si>
  <si>
    <t>Поступление в бюджет с учетом норматива распределения</t>
  </si>
  <si>
    <t>Поступление в районный бюджет с учетом норматива распределения</t>
  </si>
  <si>
    <t>Норматив отчисления в районный бюджет, %</t>
  </si>
  <si>
    <t xml:space="preserve">Сумма налога в районный бюджет </t>
  </si>
  <si>
    <t>С фонда заработной платы работников списочного состава организаций  и внешних совместителей по полному кругу организаций (по доходам, не превышающим 5,0 млн рублей)</t>
  </si>
  <si>
    <t>С доходов физических лиц, превышающих 5,0 млн рублей</t>
  </si>
  <si>
    <t>9.1.1</t>
  </si>
  <si>
    <t>9.1.2</t>
  </si>
  <si>
    <t>9.4</t>
  </si>
  <si>
    <t>9.5</t>
  </si>
  <si>
    <t>9.6</t>
  </si>
  <si>
    <t>9.7</t>
  </si>
  <si>
    <t>9+10+11+12</t>
  </si>
  <si>
    <t>9.2+9.3+9.4-9.5</t>
  </si>
  <si>
    <t>2.1×9.1.1</t>
  </si>
  <si>
    <t>2.2×9.1.2</t>
  </si>
  <si>
    <t>7×9.1.1</t>
  </si>
  <si>
    <t>3×10.1</t>
  </si>
  <si>
    <t>1-7</t>
  </si>
  <si>
    <t>Налог на доходы физических лиц в отношении доходов физических лиц, превышающих 5,0 млн рублей, в части, установленной для уплаты в федеральный бюджет</t>
  </si>
  <si>
    <t>12.1</t>
  </si>
  <si>
    <t>12.2</t>
  </si>
  <si>
    <t>14</t>
  </si>
  <si>
    <t>4×11.2</t>
  </si>
  <si>
    <t>Норматив зачисления в районный бюджет, %</t>
  </si>
  <si>
    <t>15</t>
  </si>
  <si>
    <t>Приложение 7</t>
  </si>
  <si>
    <t>12.3</t>
  </si>
  <si>
    <t>13.1</t>
  </si>
  <si>
    <t>13.2</t>
  </si>
  <si>
    <t>5×12.1</t>
  </si>
  <si>
    <t>13.3</t>
  </si>
  <si>
    <t>9.7+10.2+11.2+12.3+13.3</t>
  </si>
  <si>
    <t>С доходов от долевого участия в организации, полученных в виде дивидендов (по доходам, не превышающим 5 000 000 рублей)</t>
  </si>
  <si>
    <t>С доходов от долевого участия в организации, полученных в виде дивидендов (по доходам, превышающим 5 000 000 рублей)</t>
  </si>
  <si>
    <t>2+3+4+5+6+7+8</t>
  </si>
  <si>
    <t>14.1</t>
  </si>
  <si>
    <t>14.2</t>
  </si>
  <si>
    <t>14.3</t>
  </si>
  <si>
    <t>15.1</t>
  </si>
  <si>
    <t>15.2</t>
  </si>
  <si>
    <t>15.3</t>
  </si>
  <si>
    <t>6×13.1</t>
  </si>
  <si>
    <t>7×14.1</t>
  </si>
  <si>
    <t>8×15.1</t>
  </si>
  <si>
    <t>Расчет суммы налога на доходы физических лиц на 2024-2026 годы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</si>
</sst>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0"/>
      <name val="Arial Cyr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2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0" fillId="2" borderId="0" xfId="0" applyFill="1"/>
    <xf numFmtId="0" fontId="2" fillId="2" borderId="0" xfId="0" applyFont="1" applyFill="1" applyAlignment="1">
      <alignment horizontal="right"/>
    </xf>
    <xf numFmtId="0" fontId="2" fillId="2" borderId="1" xfId="0" applyFont="1" applyFill="1" applyBorder="1" applyAlignment="1">
      <alignment horizontal="center"/>
    </xf>
    <xf numFmtId="0" fontId="0" fillId="2" borderId="0" xfId="0" applyFont="1" applyFill="1"/>
    <xf numFmtId="164" fontId="0" fillId="2" borderId="0" xfId="0" applyNumberFormat="1" applyFill="1"/>
    <xf numFmtId="0" fontId="2" fillId="2" borderId="0" xfId="0" applyFont="1" applyFill="1"/>
    <xf numFmtId="0" fontId="0" fillId="0" borderId="1" xfId="0" applyBorder="1" applyAlignment="1"/>
    <xf numFmtId="164" fontId="0" fillId="2" borderId="0" xfId="0" applyNumberFormat="1" applyFont="1" applyFill="1"/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left" vertical="top"/>
    </xf>
    <xf numFmtId="0" fontId="2" fillId="0" borderId="1" xfId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vertical="top" wrapText="1"/>
    </xf>
    <xf numFmtId="3" fontId="2" fillId="0" borderId="1" xfId="0" applyNumberFormat="1" applyFont="1" applyFill="1" applyBorder="1" applyAlignment="1">
      <alignment vertical="top" wrapText="1"/>
    </xf>
    <xf numFmtId="0" fontId="2" fillId="0" borderId="0" xfId="0" applyFont="1" applyFill="1" applyAlignment="1">
      <alignment horizontal="center" vertical="top"/>
    </xf>
    <xf numFmtId="0" fontId="0" fillId="0" borderId="0" xfId="0" applyFont="1" applyFill="1"/>
    <xf numFmtId="164" fontId="0" fillId="0" borderId="0" xfId="0" applyNumberFormat="1" applyFont="1" applyFill="1"/>
    <xf numFmtId="0" fontId="2" fillId="0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4" fontId="0" fillId="2" borderId="0" xfId="0" applyNumberFormat="1" applyFont="1" applyFill="1"/>
    <xf numFmtId="164" fontId="0" fillId="0" borderId="0" xfId="0" applyNumberFormat="1" applyFill="1"/>
    <xf numFmtId="0" fontId="0" fillId="2" borderId="0" xfId="0" applyFont="1" applyFill="1" applyBorder="1"/>
    <xf numFmtId="0" fontId="2" fillId="2" borderId="0" xfId="0" applyFont="1" applyFill="1" applyBorder="1"/>
    <xf numFmtId="164" fontId="2" fillId="0" borderId="0" xfId="0" applyNumberFormat="1" applyFont="1" applyFill="1" applyBorder="1" applyAlignment="1">
      <alignment vertical="top" wrapText="1"/>
    </xf>
    <xf numFmtId="4" fontId="2" fillId="0" borderId="0" xfId="0" applyNumberFormat="1" applyFont="1" applyFill="1" applyBorder="1" applyAlignment="1">
      <alignment vertical="top" wrapText="1"/>
    </xf>
    <xf numFmtId="0" fontId="2" fillId="2" borderId="0" xfId="0" applyFont="1" applyFill="1" applyAlignment="1">
      <alignment horizontal="center"/>
    </xf>
    <xf numFmtId="0" fontId="4" fillId="2" borderId="0" xfId="0" applyFont="1" applyFill="1" applyAlignment="1">
      <alignment horizontal="right"/>
    </xf>
    <xf numFmtId="0" fontId="1" fillId="2" borderId="0" xfId="0" applyFont="1" applyFill="1" applyAlignment="1">
      <alignment horizontal="center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0" fillId="0" borderId="6" xfId="0" applyBorder="1" applyAlignment="1">
      <alignment horizontal="center" vertical="top"/>
    </xf>
  </cellXfs>
  <cellStyles count="2">
    <cellStyle name="Обычный" xfId="0" builtinId="0"/>
    <cellStyle name="Обычный_Лист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65"/>
  <sheetViews>
    <sheetView tabSelected="1" topLeftCell="A25" zoomScale="75" zoomScaleNormal="75" zoomScaleSheetLayoutView="90" workbookViewId="0">
      <selection activeCell="F20" sqref="F20"/>
    </sheetView>
  </sheetViews>
  <sheetFormatPr defaultRowHeight="12.75"/>
  <cols>
    <col min="1" max="1" width="5.5703125" style="2" customWidth="1"/>
    <col min="2" max="2" width="118.85546875" style="2" customWidth="1"/>
    <col min="3" max="3" width="19.28515625" style="2" customWidth="1"/>
    <col min="4" max="4" width="14.140625" style="2" customWidth="1"/>
    <col min="5" max="5" width="14.5703125" style="2" customWidth="1"/>
    <col min="6" max="6" width="14.28515625" style="2" customWidth="1"/>
    <col min="7" max="7" width="13.5703125" style="2" bestFit="1" customWidth="1"/>
    <col min="8" max="8" width="13.5703125" style="2" customWidth="1"/>
    <col min="9" max="9" width="14" style="2" customWidth="1"/>
    <col min="10" max="10" width="12.140625" style="2" customWidth="1"/>
    <col min="11" max="11" width="11.5703125" style="2" customWidth="1"/>
    <col min="12" max="12" width="11.140625" style="2" customWidth="1"/>
    <col min="13" max="13" width="12.5703125" style="2" bestFit="1" customWidth="1"/>
    <col min="14" max="14" width="12.42578125" style="2" customWidth="1"/>
    <col min="15" max="15" width="12.5703125" style="2" bestFit="1" customWidth="1"/>
    <col min="16" max="16384" width="9.140625" style="2"/>
  </cols>
  <sheetData>
    <row r="1" spans="1:11" ht="15.75">
      <c r="A1" s="7"/>
      <c r="B1" s="7"/>
      <c r="C1" s="7"/>
      <c r="D1" s="7"/>
      <c r="E1" s="32" t="s">
        <v>77</v>
      </c>
      <c r="F1" s="32"/>
    </row>
    <row r="2" spans="1:11" ht="15.75">
      <c r="A2" s="7"/>
      <c r="B2" s="7"/>
      <c r="C2" s="7"/>
      <c r="D2" s="7"/>
      <c r="E2" s="7"/>
      <c r="F2" s="3" t="s">
        <v>0</v>
      </c>
    </row>
    <row r="3" spans="1:11" ht="15.75">
      <c r="A3" s="7"/>
      <c r="B3" s="7"/>
      <c r="C3" s="7"/>
      <c r="D3" s="7"/>
      <c r="E3" s="7"/>
      <c r="F3" s="7"/>
    </row>
    <row r="4" spans="1:11" ht="18.75">
      <c r="A4" s="33" t="s">
        <v>96</v>
      </c>
      <c r="B4" s="33"/>
      <c r="C4" s="33"/>
      <c r="D4" s="33"/>
      <c r="E4" s="33"/>
      <c r="F4" s="33"/>
    </row>
    <row r="5" spans="1:11" ht="18.75" customHeight="1">
      <c r="A5" s="7"/>
      <c r="B5" s="7"/>
      <c r="C5" s="7"/>
      <c r="D5" s="7"/>
      <c r="E5" s="7"/>
      <c r="F5" s="3" t="s">
        <v>1</v>
      </c>
    </row>
    <row r="6" spans="1:11" ht="18.75" customHeight="1">
      <c r="A6" s="34" t="s">
        <v>2</v>
      </c>
      <c r="B6" s="36" t="s">
        <v>9</v>
      </c>
      <c r="C6" s="38" t="s">
        <v>10</v>
      </c>
      <c r="D6" s="39" t="s">
        <v>34</v>
      </c>
      <c r="E6" s="40"/>
      <c r="F6" s="41"/>
    </row>
    <row r="7" spans="1:11" s="5" customFormat="1" ht="15.75" customHeight="1">
      <c r="A7" s="35"/>
      <c r="B7" s="37"/>
      <c r="C7" s="37"/>
      <c r="D7" s="4">
        <v>2024</v>
      </c>
      <c r="E7" s="4">
        <v>2025</v>
      </c>
      <c r="F7" s="4">
        <v>2026</v>
      </c>
    </row>
    <row r="8" spans="1:11" s="5" customFormat="1" ht="15.75">
      <c r="A8" s="8"/>
      <c r="B8" s="4">
        <v>1</v>
      </c>
      <c r="C8" s="1">
        <v>2</v>
      </c>
      <c r="D8" s="4">
        <v>3</v>
      </c>
      <c r="E8" s="4">
        <v>4</v>
      </c>
      <c r="F8" s="4">
        <v>5</v>
      </c>
    </row>
    <row r="9" spans="1:11" s="19" customFormat="1" ht="18" customHeight="1">
      <c r="A9" s="11" t="s">
        <v>11</v>
      </c>
      <c r="B9" s="12" t="s">
        <v>3</v>
      </c>
      <c r="C9" s="13" t="s">
        <v>86</v>
      </c>
      <c r="D9" s="14">
        <f>D10+D13+D14+D15+D16+D17+D18</f>
        <v>13464773</v>
      </c>
      <c r="E9" s="14">
        <f t="shared" ref="E9:F9" si="0">E10+E13+E14+E15+E16+E17+E18</f>
        <v>14097974.699999999</v>
      </c>
      <c r="F9" s="14">
        <f t="shared" si="0"/>
        <v>14271924.299999999</v>
      </c>
      <c r="G9" s="20"/>
      <c r="H9" s="20"/>
      <c r="I9" s="20"/>
    </row>
    <row r="10" spans="1:11" s="19" customFormat="1" ht="36" customHeight="1">
      <c r="A10" s="11" t="s">
        <v>12</v>
      </c>
      <c r="B10" s="12" t="s">
        <v>25</v>
      </c>
      <c r="C10" s="15" t="s">
        <v>33</v>
      </c>
      <c r="D10" s="14">
        <f>SUM(D11:D12)</f>
        <v>12879550</v>
      </c>
      <c r="E10" s="14">
        <f t="shared" ref="E10:F10" si="1">SUM(E11:E12)</f>
        <v>13506172.699999999</v>
      </c>
      <c r="F10" s="14">
        <f t="shared" si="1"/>
        <v>13668270.299999999</v>
      </c>
      <c r="G10" s="20"/>
      <c r="H10" s="20"/>
      <c r="I10" s="20"/>
    </row>
    <row r="11" spans="1:11" s="19" customFormat="1" ht="34.5" customHeight="1">
      <c r="A11" s="11" t="s">
        <v>26</v>
      </c>
      <c r="B11" s="12" t="s">
        <v>55</v>
      </c>
      <c r="C11" s="22"/>
      <c r="D11" s="14">
        <v>11867904</v>
      </c>
      <c r="E11" s="14">
        <v>12772967</v>
      </c>
      <c r="F11" s="14">
        <v>13664835.6</v>
      </c>
    </row>
    <row r="12" spans="1:11" s="19" customFormat="1" ht="48.75" customHeight="1">
      <c r="A12" s="11" t="s">
        <v>27</v>
      </c>
      <c r="B12" s="12" t="s">
        <v>28</v>
      </c>
      <c r="C12" s="13"/>
      <c r="D12" s="14">
        <v>1011646</v>
      </c>
      <c r="E12" s="14">
        <f>738700.7-5495</f>
        <v>733205.7</v>
      </c>
      <c r="F12" s="14">
        <v>3434.7</v>
      </c>
      <c r="H12" s="20"/>
      <c r="I12" s="20"/>
      <c r="J12" s="20"/>
    </row>
    <row r="13" spans="1:11" s="19" customFormat="1" ht="66.75" customHeight="1">
      <c r="A13" s="11" t="s">
        <v>13</v>
      </c>
      <c r="B13" s="12" t="s">
        <v>37</v>
      </c>
      <c r="C13" s="13"/>
      <c r="D13" s="14">
        <v>13461</v>
      </c>
      <c r="E13" s="14">
        <v>13646</v>
      </c>
      <c r="F13" s="14">
        <v>13723</v>
      </c>
      <c r="H13" s="20"/>
      <c r="I13" s="20"/>
      <c r="J13" s="20"/>
      <c r="K13" s="20"/>
    </row>
    <row r="14" spans="1:11" s="19" customFormat="1" ht="33.75" customHeight="1">
      <c r="A14" s="11" t="s">
        <v>14</v>
      </c>
      <c r="B14" s="12" t="s">
        <v>38</v>
      </c>
      <c r="C14" s="21"/>
      <c r="D14" s="14">
        <v>48946</v>
      </c>
      <c r="E14" s="14">
        <v>49038</v>
      </c>
      <c r="F14" s="14">
        <v>49138</v>
      </c>
      <c r="H14" s="24"/>
      <c r="I14" s="24"/>
      <c r="J14" s="24"/>
    </row>
    <row r="15" spans="1:11" s="19" customFormat="1" ht="48.75" customHeight="1">
      <c r="A15" s="11" t="s">
        <v>15</v>
      </c>
      <c r="B15" s="12" t="s">
        <v>35</v>
      </c>
      <c r="C15" s="21"/>
      <c r="D15" s="14">
        <v>499907</v>
      </c>
      <c r="E15" s="14">
        <v>504192</v>
      </c>
      <c r="F15" s="14">
        <v>514277</v>
      </c>
      <c r="G15" s="20"/>
      <c r="H15" s="20"/>
      <c r="I15" s="20"/>
    </row>
    <row r="16" spans="1:11" s="19" customFormat="1" ht="27.75" customHeight="1">
      <c r="A16" s="11" t="s">
        <v>16</v>
      </c>
      <c r="B16" s="12" t="s">
        <v>56</v>
      </c>
      <c r="C16" s="21"/>
      <c r="D16" s="14">
        <v>9722</v>
      </c>
      <c r="E16" s="14">
        <v>10817</v>
      </c>
      <c r="F16" s="14">
        <v>11478</v>
      </c>
      <c r="G16" s="20"/>
      <c r="H16" s="20"/>
      <c r="I16" s="20"/>
    </row>
    <row r="17" spans="1:15" s="19" customFormat="1" ht="39" customHeight="1">
      <c r="A17" s="11" t="s">
        <v>17</v>
      </c>
      <c r="B17" s="12" t="s">
        <v>84</v>
      </c>
      <c r="C17" s="21"/>
      <c r="D17" s="14">
        <v>13187</v>
      </c>
      <c r="E17" s="14">
        <v>14109</v>
      </c>
      <c r="F17" s="14">
        <v>15038</v>
      </c>
      <c r="G17" s="20"/>
      <c r="H17" s="20"/>
      <c r="I17" s="20"/>
    </row>
    <row r="18" spans="1:15" s="19" customFormat="1" ht="37.5" customHeight="1">
      <c r="A18" s="11" t="s">
        <v>18</v>
      </c>
      <c r="B18" s="12" t="s">
        <v>85</v>
      </c>
      <c r="C18" s="21"/>
      <c r="D18" s="14">
        <v>0</v>
      </c>
      <c r="E18" s="14">
        <v>0</v>
      </c>
      <c r="F18" s="14">
        <v>0</v>
      </c>
      <c r="G18" s="20"/>
      <c r="H18" s="20"/>
      <c r="I18" s="20"/>
    </row>
    <row r="19" spans="1:15" s="19" customFormat="1" ht="17.25" customHeight="1">
      <c r="A19" s="11" t="s">
        <v>17</v>
      </c>
      <c r="B19" s="12" t="s">
        <v>4</v>
      </c>
      <c r="C19" s="23"/>
      <c r="D19" s="14">
        <v>846950</v>
      </c>
      <c r="E19" s="14">
        <v>975250</v>
      </c>
      <c r="F19" s="14">
        <v>1086010</v>
      </c>
    </row>
    <row r="20" spans="1:15" s="19" customFormat="1" ht="17.25" customHeight="1">
      <c r="A20" s="11" t="s">
        <v>18</v>
      </c>
      <c r="B20" s="12" t="s">
        <v>5</v>
      </c>
      <c r="C20" s="15" t="s">
        <v>63</v>
      </c>
      <c r="D20" s="14">
        <f>ROUND(D21+D30+D34+D38+D42,0)</f>
        <v>1647009</v>
      </c>
      <c r="E20" s="14">
        <f t="shared" ref="E20:F20" si="2">ROUND(E21+E30+E34+E38+E42,0)</f>
        <v>1712493</v>
      </c>
      <c r="F20" s="14">
        <f t="shared" si="2"/>
        <v>1720455</v>
      </c>
      <c r="G20" s="20"/>
      <c r="H20" s="20"/>
      <c r="I20" s="20"/>
    </row>
    <row r="21" spans="1:15" s="19" customFormat="1" ht="49.5" customHeight="1">
      <c r="A21" s="11" t="s">
        <v>19</v>
      </c>
      <c r="B21" s="12" t="s">
        <v>29</v>
      </c>
      <c r="C21" s="15" t="s">
        <v>64</v>
      </c>
      <c r="D21" s="14">
        <f>ROUND(D24+D25+D26-D27,0)</f>
        <v>1572450</v>
      </c>
      <c r="E21" s="14">
        <f t="shared" ref="E21:F21" si="3">ROUND(E24+E25+E26-E27,0)</f>
        <v>1637177</v>
      </c>
      <c r="F21" s="14">
        <f t="shared" si="3"/>
        <v>1643705</v>
      </c>
      <c r="G21" s="26"/>
      <c r="H21" s="20"/>
      <c r="I21" s="20"/>
      <c r="J21" s="20"/>
      <c r="K21" s="20"/>
    </row>
    <row r="22" spans="1:15" s="19" customFormat="1" ht="17.25" customHeight="1">
      <c r="A22" s="11" t="s">
        <v>57</v>
      </c>
      <c r="B22" s="12" t="s">
        <v>36</v>
      </c>
      <c r="C22" s="15"/>
      <c r="D22" s="14">
        <v>13</v>
      </c>
      <c r="E22" s="14">
        <v>13</v>
      </c>
      <c r="F22" s="14">
        <v>13</v>
      </c>
    </row>
    <row r="23" spans="1:15" s="19" customFormat="1" ht="50.25" customHeight="1">
      <c r="A23" s="11" t="s">
        <v>58</v>
      </c>
      <c r="B23" s="12" t="s">
        <v>48</v>
      </c>
      <c r="C23" s="13"/>
      <c r="D23" s="16">
        <v>13.02</v>
      </c>
      <c r="E23" s="16">
        <v>13.02</v>
      </c>
      <c r="F23" s="16">
        <v>13.02</v>
      </c>
      <c r="H23" s="20"/>
      <c r="I23" s="20"/>
      <c r="J23" s="20"/>
    </row>
    <row r="24" spans="1:15" s="19" customFormat="1" ht="36" customHeight="1">
      <c r="A24" s="11" t="s">
        <v>30</v>
      </c>
      <c r="B24" s="12" t="s">
        <v>47</v>
      </c>
      <c r="C24" s="15" t="s">
        <v>65</v>
      </c>
      <c r="D24" s="14">
        <f>D11*D22/100</f>
        <v>1542827.52</v>
      </c>
      <c r="E24" s="14">
        <f t="shared" ref="E24:F24" si="4">E11*E22/100</f>
        <v>1660485.71</v>
      </c>
      <c r="F24" s="14">
        <f t="shared" si="4"/>
        <v>1776428.6279999998</v>
      </c>
      <c r="G24" s="20"/>
      <c r="H24" s="20"/>
      <c r="I24" s="20"/>
      <c r="J24" s="20"/>
    </row>
    <row r="25" spans="1:15" s="19" customFormat="1" ht="18" customHeight="1">
      <c r="A25" s="11" t="s">
        <v>44</v>
      </c>
      <c r="B25" s="12" t="s">
        <v>7</v>
      </c>
      <c r="C25" s="13"/>
      <c r="D25" s="14">
        <v>8010</v>
      </c>
      <c r="E25" s="14">
        <v>8010</v>
      </c>
      <c r="F25" s="14">
        <v>8010</v>
      </c>
      <c r="H25" s="20"/>
      <c r="J25" s="20"/>
      <c r="L25" s="20"/>
    </row>
    <row r="26" spans="1:15" s="19" customFormat="1" ht="49.5" customHeight="1">
      <c r="A26" s="11" t="s">
        <v>59</v>
      </c>
      <c r="B26" s="12" t="s">
        <v>39</v>
      </c>
      <c r="C26" s="15" t="s">
        <v>66</v>
      </c>
      <c r="D26" s="14">
        <f>D12*D23/100</f>
        <v>131716.30919999999</v>
      </c>
      <c r="E26" s="14">
        <f>E12*E23/100</f>
        <v>95463.382140000002</v>
      </c>
      <c r="F26" s="14">
        <f>F12*F23/100</f>
        <v>447.19793999999996</v>
      </c>
      <c r="G26" s="20"/>
      <c r="H26" s="20"/>
      <c r="I26" s="20"/>
      <c r="M26" s="20"/>
      <c r="N26" s="20"/>
      <c r="O26" s="20"/>
    </row>
    <row r="27" spans="1:15" s="19" customFormat="1" ht="18" customHeight="1">
      <c r="A27" s="11" t="s">
        <v>60</v>
      </c>
      <c r="B27" s="12" t="s">
        <v>6</v>
      </c>
      <c r="C27" s="15" t="s">
        <v>67</v>
      </c>
      <c r="D27" s="14">
        <f>D22*D19/100</f>
        <v>110103.5</v>
      </c>
      <c r="E27" s="14">
        <f t="shared" ref="E27:F27" si="5">E22*E19/100</f>
        <v>126782.5</v>
      </c>
      <c r="F27" s="14">
        <f t="shared" si="5"/>
        <v>141181.29999999999</v>
      </c>
      <c r="G27" s="20"/>
      <c r="H27" s="20"/>
      <c r="I27" s="20"/>
    </row>
    <row r="28" spans="1:15" s="19" customFormat="1" ht="18" customHeight="1">
      <c r="A28" s="11" t="s">
        <v>61</v>
      </c>
      <c r="B28" s="10" t="s">
        <v>53</v>
      </c>
      <c r="C28" s="15"/>
      <c r="D28" s="17">
        <v>28</v>
      </c>
      <c r="E28" s="17">
        <v>28</v>
      </c>
      <c r="F28" s="17">
        <v>28</v>
      </c>
    </row>
    <row r="29" spans="1:15" s="19" customFormat="1" ht="18" customHeight="1">
      <c r="A29" s="11" t="s">
        <v>62</v>
      </c>
      <c r="B29" s="10" t="s">
        <v>52</v>
      </c>
      <c r="C29" s="15"/>
      <c r="D29" s="14">
        <f>MROUND(D21*D28/100,10)</f>
        <v>440290</v>
      </c>
      <c r="E29" s="14">
        <f>MROUND(E21*E28/100,100)</f>
        <v>458400</v>
      </c>
      <c r="F29" s="14">
        <f>MROUND(F21*F28/100,10)</f>
        <v>460240</v>
      </c>
    </row>
    <row r="30" spans="1:15" s="19" customFormat="1" ht="67.5" customHeight="1">
      <c r="A30" s="11" t="s">
        <v>20</v>
      </c>
      <c r="B30" s="12" t="s">
        <v>40</v>
      </c>
      <c r="C30" s="15" t="s">
        <v>68</v>
      </c>
      <c r="D30" s="14">
        <f>D13*D31/100</f>
        <v>1749.93</v>
      </c>
      <c r="E30" s="14">
        <f>E13*E31/100</f>
        <v>1773.98</v>
      </c>
      <c r="F30" s="14">
        <f>F13*F31/100</f>
        <v>1783.99</v>
      </c>
      <c r="G30" s="26"/>
      <c r="H30" s="20"/>
      <c r="I30" s="20"/>
      <c r="O30" s="20"/>
    </row>
    <row r="31" spans="1:15" s="19" customFormat="1" ht="18.75" customHeight="1">
      <c r="A31" s="11" t="s">
        <v>31</v>
      </c>
      <c r="B31" s="12" t="s">
        <v>36</v>
      </c>
      <c r="C31" s="15"/>
      <c r="D31" s="14">
        <v>13</v>
      </c>
      <c r="E31" s="14">
        <v>13</v>
      </c>
      <c r="F31" s="14">
        <v>13</v>
      </c>
    </row>
    <row r="32" spans="1:15" s="19" customFormat="1" ht="18.75" customHeight="1">
      <c r="A32" s="11" t="s">
        <v>32</v>
      </c>
      <c r="B32" s="12" t="s">
        <v>49</v>
      </c>
      <c r="C32" s="15"/>
      <c r="D32" s="14">
        <f>MROUND(D30*D33/100,1)</f>
        <v>490</v>
      </c>
      <c r="E32" s="14">
        <f>ROUND(E30*E33/100,0)</f>
        <v>497</v>
      </c>
      <c r="F32" s="14">
        <f>ROUND(F30*F33/100,0)</f>
        <v>500</v>
      </c>
      <c r="H32" s="20"/>
      <c r="J32" s="20"/>
    </row>
    <row r="33" spans="1:10" s="19" customFormat="1" ht="18.75" customHeight="1">
      <c r="A33" s="11" t="s">
        <v>45</v>
      </c>
      <c r="B33" s="10" t="s">
        <v>43</v>
      </c>
      <c r="C33" s="15"/>
      <c r="D33" s="17">
        <v>28</v>
      </c>
      <c r="E33" s="17">
        <v>28</v>
      </c>
      <c r="F33" s="17">
        <v>28</v>
      </c>
    </row>
    <row r="34" spans="1:10" s="19" customFormat="1" ht="33.75" customHeight="1">
      <c r="A34" s="11" t="s">
        <v>21</v>
      </c>
      <c r="B34" s="12" t="s">
        <v>41</v>
      </c>
      <c r="C34" s="15" t="s">
        <v>74</v>
      </c>
      <c r="D34" s="14">
        <f>D14*D35/100</f>
        <v>6362.98</v>
      </c>
      <c r="E34" s="14">
        <f>E14*E35/100</f>
        <v>6374.94</v>
      </c>
      <c r="F34" s="14">
        <f>F14*F35/100</f>
        <v>6387.94</v>
      </c>
      <c r="G34" s="26"/>
      <c r="H34" s="20"/>
      <c r="I34" s="20"/>
    </row>
    <row r="35" spans="1:10" s="19" customFormat="1" ht="18" customHeight="1">
      <c r="A35" s="11" t="s">
        <v>24</v>
      </c>
      <c r="B35" s="12" t="s">
        <v>36</v>
      </c>
      <c r="C35" s="18"/>
      <c r="D35" s="14">
        <v>13</v>
      </c>
      <c r="E35" s="14">
        <v>13</v>
      </c>
      <c r="F35" s="14">
        <v>13</v>
      </c>
    </row>
    <row r="36" spans="1:10" s="19" customFormat="1" ht="18" customHeight="1">
      <c r="A36" s="11" t="s">
        <v>46</v>
      </c>
      <c r="B36" s="12" t="s">
        <v>49</v>
      </c>
      <c r="C36" s="15"/>
      <c r="D36" s="14">
        <f>ROUND(D34*D37/100,0)</f>
        <v>1782</v>
      </c>
      <c r="E36" s="14">
        <f>MROUND(E34*E37/100,1)</f>
        <v>1785</v>
      </c>
      <c r="F36" s="14">
        <f>MROUND(F34*F37/100,1)</f>
        <v>1789</v>
      </c>
      <c r="H36" s="20"/>
      <c r="J36" s="20"/>
    </row>
    <row r="37" spans="1:10" s="19" customFormat="1" ht="18" customHeight="1">
      <c r="A37" s="11" t="s">
        <v>50</v>
      </c>
      <c r="B37" s="10" t="s">
        <v>53</v>
      </c>
      <c r="C37" s="15"/>
      <c r="D37" s="17">
        <v>28</v>
      </c>
      <c r="E37" s="17">
        <v>28</v>
      </c>
      <c r="F37" s="17">
        <v>28</v>
      </c>
    </row>
    <row r="38" spans="1:10" s="19" customFormat="1" ht="50.25" customHeight="1">
      <c r="A38" s="11" t="s">
        <v>22</v>
      </c>
      <c r="B38" s="12" t="s">
        <v>42</v>
      </c>
      <c r="C38" s="15" t="s">
        <v>81</v>
      </c>
      <c r="D38" s="14">
        <f>D15*D39/100</f>
        <v>64987.91</v>
      </c>
      <c r="E38" s="14">
        <f>E15*E39/100</f>
        <v>65544.960000000006</v>
      </c>
      <c r="F38" s="14">
        <f>F15*F39/100</f>
        <v>66856.009999999995</v>
      </c>
      <c r="G38" s="26"/>
      <c r="H38" s="20"/>
      <c r="I38" s="20"/>
    </row>
    <row r="39" spans="1:10" s="19" customFormat="1" ht="18" customHeight="1">
      <c r="A39" s="11" t="s">
        <v>71</v>
      </c>
      <c r="B39" s="12" t="s">
        <v>36</v>
      </c>
      <c r="C39" s="15"/>
      <c r="D39" s="14">
        <v>13</v>
      </c>
      <c r="E39" s="14">
        <v>13</v>
      </c>
      <c r="F39" s="14">
        <v>13</v>
      </c>
    </row>
    <row r="40" spans="1:10" s="19" customFormat="1" ht="18" customHeight="1">
      <c r="A40" s="11" t="s">
        <v>72</v>
      </c>
      <c r="B40" s="10" t="s">
        <v>53</v>
      </c>
      <c r="C40" s="15"/>
      <c r="D40" s="17">
        <v>15</v>
      </c>
      <c r="E40" s="17">
        <v>15</v>
      </c>
      <c r="F40" s="17">
        <v>15</v>
      </c>
      <c r="I40" s="20"/>
    </row>
    <row r="41" spans="1:10" s="19" customFormat="1" ht="18" customHeight="1">
      <c r="A41" s="11" t="s">
        <v>78</v>
      </c>
      <c r="B41" s="10" t="s">
        <v>51</v>
      </c>
      <c r="C41" s="15"/>
      <c r="D41" s="14">
        <f>ROUND(D38*D40/100,0)</f>
        <v>9748</v>
      </c>
      <c r="E41" s="14">
        <f>ROUND(E38*E40/100,1)</f>
        <v>9831.7000000000007</v>
      </c>
      <c r="F41" s="14">
        <f>ROUND(F38*F40/100,0)</f>
        <v>10028</v>
      </c>
      <c r="I41" s="20"/>
    </row>
    <row r="42" spans="1:10" s="19" customFormat="1" ht="18" customHeight="1">
      <c r="A42" s="11" t="s">
        <v>23</v>
      </c>
      <c r="B42" s="10" t="s">
        <v>70</v>
      </c>
      <c r="C42" s="15" t="s">
        <v>93</v>
      </c>
      <c r="D42" s="14">
        <f>D16*D43/100</f>
        <v>1458.3</v>
      </c>
      <c r="E42" s="14">
        <f t="shared" ref="E42:F42" si="6">E16*E43/100</f>
        <v>1622.55</v>
      </c>
      <c r="F42" s="14">
        <f t="shared" si="6"/>
        <v>1721.7</v>
      </c>
      <c r="I42" s="20"/>
    </row>
    <row r="43" spans="1:10" s="19" customFormat="1" ht="18" customHeight="1">
      <c r="A43" s="11" t="s">
        <v>79</v>
      </c>
      <c r="B43" s="10" t="s">
        <v>36</v>
      </c>
      <c r="C43" s="15"/>
      <c r="D43" s="14">
        <v>15</v>
      </c>
      <c r="E43" s="14">
        <v>15</v>
      </c>
      <c r="F43" s="14">
        <v>15</v>
      </c>
      <c r="I43" s="20"/>
    </row>
    <row r="44" spans="1:10" s="19" customFormat="1" ht="18" customHeight="1">
      <c r="A44" s="11" t="s">
        <v>80</v>
      </c>
      <c r="B44" s="10" t="s">
        <v>75</v>
      </c>
      <c r="C44" s="15"/>
      <c r="D44" s="14">
        <v>24</v>
      </c>
      <c r="E44" s="14">
        <v>24</v>
      </c>
      <c r="F44" s="14">
        <v>24</v>
      </c>
      <c r="I44" s="20"/>
    </row>
    <row r="45" spans="1:10" s="19" customFormat="1" ht="18" customHeight="1">
      <c r="A45" s="11" t="s">
        <v>82</v>
      </c>
      <c r="B45" s="10" t="s">
        <v>51</v>
      </c>
      <c r="C45" s="15"/>
      <c r="D45" s="14">
        <f>MROUND(D42*D44/100,1)+1</f>
        <v>351</v>
      </c>
      <c r="E45" s="14">
        <f>MROUND(E42*E44/100,1)-1</f>
        <v>388</v>
      </c>
      <c r="F45" s="14">
        <f>MROUND(F42*F44/100,1)+2</f>
        <v>415</v>
      </c>
      <c r="I45" s="20"/>
    </row>
    <row r="46" spans="1:10" s="19" customFormat="1" ht="36" customHeight="1">
      <c r="A46" s="11" t="s">
        <v>73</v>
      </c>
      <c r="B46" s="12" t="s">
        <v>84</v>
      </c>
      <c r="C46" s="15" t="s">
        <v>94</v>
      </c>
      <c r="D46" s="14">
        <f>D17*D47/100</f>
        <v>1714.31</v>
      </c>
      <c r="E46" s="14">
        <f t="shared" ref="E46:F46" si="7">E17*E47/100</f>
        <v>1834.17</v>
      </c>
      <c r="F46" s="14">
        <f t="shared" si="7"/>
        <v>1954.94</v>
      </c>
      <c r="I46" s="20"/>
    </row>
    <row r="47" spans="1:10" s="19" customFormat="1" ht="18" customHeight="1">
      <c r="A47" s="11" t="s">
        <v>87</v>
      </c>
      <c r="B47" s="10" t="s">
        <v>36</v>
      </c>
      <c r="C47" s="15"/>
      <c r="D47" s="14">
        <v>13</v>
      </c>
      <c r="E47" s="14">
        <v>13</v>
      </c>
      <c r="F47" s="14">
        <v>13</v>
      </c>
      <c r="I47" s="20"/>
    </row>
    <row r="48" spans="1:10" s="19" customFormat="1" ht="18" customHeight="1">
      <c r="A48" s="11" t="s">
        <v>88</v>
      </c>
      <c r="B48" s="10" t="s">
        <v>75</v>
      </c>
      <c r="C48" s="15"/>
      <c r="D48" s="14">
        <v>28</v>
      </c>
      <c r="E48" s="14">
        <v>28</v>
      </c>
      <c r="F48" s="14">
        <v>28</v>
      </c>
      <c r="I48" s="20"/>
    </row>
    <row r="49" spans="1:13" s="19" customFormat="1" ht="18" customHeight="1">
      <c r="A49" s="11" t="s">
        <v>89</v>
      </c>
      <c r="B49" s="10" t="s">
        <v>51</v>
      </c>
      <c r="C49" s="15"/>
      <c r="D49" s="14">
        <f>MROUND(D46*D48/100,1)</f>
        <v>480</v>
      </c>
      <c r="E49" s="14">
        <f t="shared" ref="E49:F49" si="8">MROUND(E46*E48/100,1)</f>
        <v>514</v>
      </c>
      <c r="F49" s="14">
        <f t="shared" si="8"/>
        <v>547</v>
      </c>
      <c r="I49" s="20"/>
    </row>
    <row r="50" spans="1:13" s="19" customFormat="1" ht="18" customHeight="1">
      <c r="A50" s="11" t="s">
        <v>76</v>
      </c>
      <c r="B50" s="12" t="s">
        <v>85</v>
      </c>
      <c r="C50" s="15" t="s">
        <v>95</v>
      </c>
      <c r="D50" s="14">
        <f>D18*D51/100</f>
        <v>0</v>
      </c>
      <c r="E50" s="14">
        <f t="shared" ref="E50:F50" si="9">E18*E51/100</f>
        <v>0</v>
      </c>
      <c r="F50" s="14">
        <f t="shared" si="9"/>
        <v>0</v>
      </c>
      <c r="I50" s="20"/>
    </row>
    <row r="51" spans="1:13" s="19" customFormat="1" ht="18" customHeight="1">
      <c r="A51" s="11" t="s">
        <v>90</v>
      </c>
      <c r="B51" s="10" t="s">
        <v>36</v>
      </c>
      <c r="C51" s="15"/>
      <c r="D51" s="14">
        <v>15</v>
      </c>
      <c r="E51" s="14">
        <v>15</v>
      </c>
      <c r="F51" s="14">
        <v>15</v>
      </c>
      <c r="I51" s="20"/>
    </row>
    <row r="52" spans="1:13" s="19" customFormat="1" ht="18" customHeight="1">
      <c r="A52" s="11" t="s">
        <v>91</v>
      </c>
      <c r="B52" s="10" t="s">
        <v>75</v>
      </c>
      <c r="C52" s="15"/>
      <c r="D52" s="14">
        <v>24</v>
      </c>
      <c r="E52" s="14">
        <v>24</v>
      </c>
      <c r="F52" s="14">
        <v>24</v>
      </c>
      <c r="I52" s="20"/>
    </row>
    <row r="53" spans="1:13" s="19" customFormat="1" ht="18" customHeight="1">
      <c r="A53" s="11" t="s">
        <v>92</v>
      </c>
      <c r="B53" s="10" t="s">
        <v>51</v>
      </c>
      <c r="C53" s="15"/>
      <c r="D53" s="14">
        <f>MROUND(D50*D52/100,1)</f>
        <v>0</v>
      </c>
      <c r="E53" s="14">
        <f t="shared" ref="E53:F53" si="10">MROUND(E50*E52/100,1)</f>
        <v>0</v>
      </c>
      <c r="F53" s="14">
        <f t="shared" si="10"/>
        <v>0</v>
      </c>
      <c r="I53" s="20"/>
    </row>
    <row r="54" spans="1:13" s="19" customFormat="1" ht="18" customHeight="1">
      <c r="A54" s="11" t="s">
        <v>73</v>
      </c>
      <c r="B54" s="12" t="s">
        <v>8</v>
      </c>
      <c r="C54" s="15" t="s">
        <v>69</v>
      </c>
      <c r="D54" s="14">
        <f>D9-D19</f>
        <v>12617823</v>
      </c>
      <c r="E54" s="14">
        <f t="shared" ref="E54:F54" si="11">E9-E19</f>
        <v>13122724.699999999</v>
      </c>
      <c r="F54" s="14">
        <f t="shared" si="11"/>
        <v>13185914.299999999</v>
      </c>
      <c r="G54" s="20"/>
      <c r="H54" s="20"/>
      <c r="I54" s="24"/>
    </row>
    <row r="55" spans="1:13" s="19" customFormat="1" ht="31.5">
      <c r="A55" s="11" t="s">
        <v>76</v>
      </c>
      <c r="B55" s="10" t="s">
        <v>54</v>
      </c>
      <c r="C55" s="13" t="s">
        <v>83</v>
      </c>
      <c r="D55" s="16">
        <f>D29+D32+D36+D41+D45+D49+D53</f>
        <v>453141</v>
      </c>
      <c r="E55" s="16">
        <f t="shared" ref="E55:F55" si="12">E29+E32+E36+E41+E45+E49+E53</f>
        <v>471415.7</v>
      </c>
      <c r="F55" s="16">
        <f t="shared" si="12"/>
        <v>473519</v>
      </c>
      <c r="G55" s="26"/>
      <c r="H55" s="20"/>
      <c r="I55" s="24"/>
    </row>
    <row r="56" spans="1:13" s="5" customFormat="1">
      <c r="I56" s="25"/>
      <c r="M56" s="9"/>
    </row>
    <row r="57" spans="1:13" s="5" customFormat="1"/>
    <row r="58" spans="1:13" s="5" customFormat="1" ht="15.75">
      <c r="D58" s="29"/>
      <c r="E58" s="29"/>
      <c r="F58" s="30"/>
      <c r="G58" s="27"/>
      <c r="I58" s="25"/>
      <c r="M58" s="9"/>
    </row>
    <row r="59" spans="1:13" s="5" customFormat="1" ht="18.75" customHeight="1">
      <c r="B59" s="7"/>
      <c r="C59" s="7"/>
      <c r="D59" s="28"/>
      <c r="E59" s="28"/>
      <c r="F59" s="27"/>
      <c r="G59" s="27"/>
    </row>
    <row r="60" spans="1:13" ht="15.75">
      <c r="A60" s="31"/>
      <c r="B60" s="31"/>
      <c r="E60" s="31"/>
      <c r="F60" s="31"/>
    </row>
    <row r="64" spans="1:13">
      <c r="D64" s="6"/>
      <c r="E64" s="6"/>
      <c r="F64" s="6"/>
    </row>
    <row r="65" spans="4:6">
      <c r="D65" s="6"/>
      <c r="E65" s="6"/>
      <c r="F65" s="6"/>
    </row>
  </sheetData>
  <mergeCells count="8">
    <mergeCell ref="A60:B60"/>
    <mergeCell ref="E60:F60"/>
    <mergeCell ref="E1:F1"/>
    <mergeCell ref="A4:F4"/>
    <mergeCell ref="A6:A7"/>
    <mergeCell ref="B6:B7"/>
    <mergeCell ref="C6:C7"/>
    <mergeCell ref="D6:F6"/>
  </mergeCells>
  <pageMargins left="0.78740157480314965" right="0.39370078740157483" top="0.78740157480314965" bottom="0.78740157480314965" header="0.51181102362204722" footer="0.51181102362204722"/>
  <pageSetup paperSize="9" scale="62" firstPageNumber="1611" fitToHeight="2" orientation="landscape" useFirstPageNumber="1" r:id="rId1"/>
  <headerFooter>
    <oddFooter xml:space="preserve">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 1</vt:lpstr>
      <vt:lpstr>'лист 1'!Заголовки_для_печати</vt:lpstr>
      <vt:lpstr>'лист 1'!Область_печати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Сидоркина Тамара Павловна</dc:creator>
  <cp:lastModifiedBy>Userrfu</cp:lastModifiedBy>
  <cp:lastPrinted>2023-11-13T08:52:09Z</cp:lastPrinted>
  <dcterms:created xsi:type="dcterms:W3CDTF">2010-09-24T05:04:51Z</dcterms:created>
  <dcterms:modified xsi:type="dcterms:W3CDTF">2023-11-13T09:05:31Z</dcterms:modified>
</cp:coreProperties>
</file>