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роги 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'дороги с'!$A$1:$E$25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O25" i="1"/>
  <c r="E25"/>
  <c r="D25"/>
  <c r="B25"/>
  <c r="O24"/>
  <c r="E24"/>
  <c r="D24"/>
  <c r="B24"/>
  <c r="O23"/>
  <c r="E23"/>
  <c r="D23"/>
  <c r="B23"/>
  <c r="O22"/>
  <c r="E22"/>
  <c r="D22"/>
  <c r="B22"/>
  <c r="O21"/>
  <c r="E21"/>
  <c r="D21"/>
  <c r="B21"/>
  <c r="O20"/>
  <c r="E20"/>
  <c r="D20"/>
  <c r="B20"/>
  <c r="O19"/>
  <c r="E19"/>
  <c r="D19"/>
  <c r="B19"/>
  <c r="O18"/>
  <c r="E18"/>
  <c r="D18"/>
  <c r="B18"/>
  <c r="O17"/>
  <c r="E17"/>
  <c r="D17"/>
  <c r="B17"/>
  <c r="O16"/>
  <c r="E16"/>
  <c r="D16"/>
  <c r="B16"/>
  <c r="O15"/>
  <c r="E15"/>
  <c r="D15"/>
  <c r="B15"/>
  <c r="O14"/>
  <c r="E14"/>
  <c r="D14"/>
  <c r="B14"/>
  <c r="O13"/>
  <c r="E13"/>
  <c r="D13"/>
  <c r="B13"/>
  <c r="O12"/>
  <c r="E12"/>
  <c r="D12"/>
  <c r="B12"/>
  <c r="O11"/>
  <c r="E11"/>
  <c r="D11"/>
  <c r="B11"/>
  <c r="O10"/>
  <c r="E10"/>
  <c r="D10"/>
  <c r="B10"/>
  <c r="E9"/>
  <c r="E7" s="1"/>
  <c r="H9" s="1"/>
  <c r="D9"/>
  <c r="B9"/>
  <c r="O9" s="1"/>
  <c r="E8"/>
  <c r="D8"/>
  <c r="B8"/>
  <c r="O8" s="1"/>
  <c r="H7"/>
  <c r="D7"/>
  <c r="H8" s="1"/>
  <c r="C7"/>
  <c r="B7"/>
  <c r="A2"/>
  <c r="A1"/>
</calcChain>
</file>

<file path=xl/sharedStrings.xml><?xml version="1.0" encoding="utf-8"?>
<sst xmlns="http://schemas.openxmlformats.org/spreadsheetml/2006/main" count="33" uniqueCount="32">
  <si>
    <t>Иные  межбюджетные  трансферты 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 на 2024 год и плановый период 2025-2026 годов</t>
  </si>
  <si>
    <t>(в рублях)</t>
  </si>
  <si>
    <t>Наименование</t>
  </si>
  <si>
    <t>2024 год</t>
  </si>
  <si>
    <t>2025 год</t>
  </si>
  <si>
    <t>2026 год</t>
  </si>
  <si>
    <t>09100Ч0030</t>
  </si>
  <si>
    <t>откл</t>
  </si>
  <si>
    <t>новое</t>
  </si>
  <si>
    <t>разница</t>
  </si>
  <si>
    <t>за счет средств краевого бюджета</t>
  </si>
  <si>
    <t>за счет собственных средств районного бюджета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</si>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</sst>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\-#,##0.00;&quot;-&quot;"/>
    <numFmt numFmtId="166" formatCode="#,##0.00_ ;[Red]\-#,##0.00\ "/>
    <numFmt numFmtId="167" formatCode="#,##0.00_ ;\-#,##0.00\ 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33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3" applyNumberFormat="0" applyAlignment="0" applyProtection="0"/>
    <xf numFmtId="0" fontId="12" fillId="28" borderId="4" applyNumberFormat="0" applyAlignment="0" applyProtection="0"/>
    <xf numFmtId="0" fontId="13" fillId="28" borderId="3" applyNumberFormat="0" applyAlignment="0" applyProtection="0"/>
    <xf numFmtId="0" fontId="14" fillId="0" borderId="1" applyNumberFormat="0" applyFill="0" applyAlignment="0" applyProtection="0"/>
    <xf numFmtId="0" fontId="15" fillId="0" borderId="12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9" borderId="6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7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2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3" borderId="0" applyNumberFormat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2" fillId="0" borderId="0" xfId="1" applyNumberFormat="1" applyFont="1"/>
    <xf numFmtId="0" fontId="2" fillId="0" borderId="0" xfId="0" applyFont="1"/>
    <xf numFmtId="49" fontId="4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1" applyFont="1" applyBorder="1" applyAlignment="1">
      <alignment horizontal="right" vertical="center"/>
    </xf>
    <xf numFmtId="164" fontId="5" fillId="0" borderId="11" xfId="1" applyFont="1" applyBorder="1" applyAlignment="1">
      <alignment vertical="center"/>
    </xf>
    <xf numFmtId="164" fontId="5" fillId="0" borderId="10" xfId="1" applyFont="1" applyBorder="1" applyAlignment="1">
      <alignment vertical="center"/>
    </xf>
    <xf numFmtId="2" fontId="6" fillId="0" borderId="0" xfId="1" applyNumberFormat="1" applyFont="1"/>
    <xf numFmtId="164" fontId="0" fillId="0" borderId="0" xfId="0" applyNumberFormat="1"/>
    <xf numFmtId="43" fontId="0" fillId="0" borderId="0" xfId="0" applyNumberFormat="1"/>
    <xf numFmtId="0" fontId="8" fillId="0" borderId="10" xfId="2" applyFont="1" applyFill="1" applyBorder="1" applyAlignment="1">
      <alignment horizontal="left" wrapText="1"/>
    </xf>
    <xf numFmtId="165" fontId="4" fillId="0" borderId="10" xfId="0" applyNumberFormat="1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164" fontId="0" fillId="0" borderId="0" xfId="1" applyFont="1"/>
    <xf numFmtId="167" fontId="6" fillId="0" borderId="0" xfId="1" applyNumberFormat="1" applyFont="1"/>
    <xf numFmtId="0" fontId="4" fillId="0" borderId="10" xfId="3" applyFont="1" applyFill="1" applyBorder="1" applyAlignment="1">
      <alignment horizontal="left" wrapText="1"/>
    </xf>
    <xf numFmtId="43" fontId="0" fillId="2" borderId="0" xfId="0" applyNumberFormat="1" applyFill="1"/>
    <xf numFmtId="4" fontId="4" fillId="0" borderId="11" xfId="0" applyNumberFormat="1" applyFont="1" applyBorder="1"/>
    <xf numFmtId="165" fontId="4" fillId="0" borderId="10" xfId="0" applyNumberFormat="1" applyFont="1" applyFill="1" applyBorder="1" applyAlignment="1">
      <alignment horizontal="right" wrapText="1"/>
    </xf>
    <xf numFmtId="0" fontId="8" fillId="0" borderId="10" xfId="4" applyFont="1" applyFill="1" applyBorder="1" applyAlignment="1">
      <alignment horizontal="left" wrapText="1"/>
    </xf>
    <xf numFmtId="165" fontId="4" fillId="0" borderId="11" xfId="0" applyNumberFormat="1" applyFont="1" applyBorder="1"/>
    <xf numFmtId="165" fontId="4" fillId="0" borderId="0" xfId="0" applyNumberFormat="1" applyFont="1" applyFill="1" applyBorder="1" applyAlignment="1">
      <alignment horizontal="right" vertical="center" wrapText="1"/>
    </xf>
  </cellXfs>
  <cellStyles count="64">
    <cellStyle name="20% — акцент1" xfId="5"/>
    <cellStyle name="20% — акцент2" xfId="6"/>
    <cellStyle name="20% — акцент3" xfId="7"/>
    <cellStyle name="20% — акцент4" xfId="8"/>
    <cellStyle name="20% — акцент5" xfId="9"/>
    <cellStyle name="20% — акцент6" xfId="10"/>
    <cellStyle name="40% — акцент1" xfId="11"/>
    <cellStyle name="40% — акцент2" xfId="12"/>
    <cellStyle name="40% — акцент3" xfId="13"/>
    <cellStyle name="40% — акцент4" xfId="14"/>
    <cellStyle name="40% — акцент5" xfId="15"/>
    <cellStyle name="40% — акцент6" xfId="16"/>
    <cellStyle name="60% — акцент1" xfId="17"/>
    <cellStyle name="60% — акцент2" xfId="18"/>
    <cellStyle name="60% — акцент3" xfId="19"/>
    <cellStyle name="60% — акцент4" xfId="20"/>
    <cellStyle name="60% — акцент5" xfId="21"/>
    <cellStyle name="60% — акцент6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" xfId="3"/>
    <cellStyle name="Обычный 12" xfId="41"/>
    <cellStyle name="Обычный 2" xfId="42"/>
    <cellStyle name="Обычный 22" xfId="43"/>
    <cellStyle name="Обычный 23" xfId="2"/>
    <cellStyle name="Обычный 29" xfId="4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8"/>
  <sheetViews>
    <sheetView tabSelected="1" topLeftCell="A2" workbookViewId="0">
      <selection activeCell="F1" sqref="F1:O1048576"/>
    </sheetView>
  </sheetViews>
  <sheetFormatPr defaultRowHeight="12.75"/>
  <cols>
    <col min="1" max="1" width="48.42578125" customWidth="1"/>
    <col min="2" max="2" width="17.42578125" customWidth="1"/>
    <col min="3" max="3" width="17.5703125" hidden="1" customWidth="1"/>
    <col min="4" max="4" width="17.140625" customWidth="1"/>
    <col min="5" max="5" width="18.42578125" customWidth="1"/>
    <col min="6" max="6" width="15.42578125" hidden="1" customWidth="1"/>
    <col min="7" max="7" width="9.140625" hidden="1" customWidth="1"/>
    <col min="8" max="8" width="14.28515625" hidden="1" customWidth="1"/>
    <col min="9" max="9" width="12" hidden="1" customWidth="1"/>
    <col min="10" max="11" width="0" hidden="1" customWidth="1"/>
    <col min="12" max="12" width="17" hidden="1" customWidth="1"/>
    <col min="13" max="13" width="16.28515625" hidden="1" customWidth="1"/>
    <col min="14" max="15" width="0" hidden="1" customWidth="1"/>
  </cols>
  <sheetData>
    <row r="1" spans="1:15" ht="45.75" hidden="1" customHeight="1">
      <c r="A1" s="1" t="str">
        <f>"Приложение №"&amp;Н2Дороги&amp;"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15" ht="56.25" customHeight="1">
      <c r="A2" s="1" t="str">
        <f>"Приложение №"&amp;Н1Дороги&amp;" к решению
Богучанского районного Совета депутатов
от "&amp;Р1дата&amp;" года №"&amp;Р1номер</f>
        <v>Приложение №15 к решению
Богучанского районного Совета депутатов
от 26.12.2023 года №45/1-369</v>
      </c>
      <c r="B2" s="1"/>
      <c r="C2" s="1"/>
      <c r="D2" s="1"/>
      <c r="E2" s="1"/>
    </row>
    <row r="3" spans="1:15" ht="100.5" customHeight="1">
      <c r="A3" s="2" t="s">
        <v>0</v>
      </c>
      <c r="B3" s="2"/>
      <c r="C3" s="2"/>
      <c r="D3" s="2"/>
      <c r="E3" s="2"/>
    </row>
    <row r="4" spans="1:15" ht="16.5" customHeight="1">
      <c r="A4" s="3"/>
      <c r="B4" s="4" t="s">
        <v>1</v>
      </c>
      <c r="C4" s="4"/>
      <c r="D4" s="4"/>
      <c r="E4" s="4"/>
    </row>
    <row r="5" spans="1:15" ht="29.25" customHeight="1">
      <c r="A5" s="5" t="s">
        <v>2</v>
      </c>
      <c r="B5" s="5" t="s">
        <v>3</v>
      </c>
      <c r="C5" s="6"/>
      <c r="D5" s="7" t="s">
        <v>4</v>
      </c>
      <c r="E5" s="7" t="s">
        <v>5</v>
      </c>
      <c r="H5" s="8" t="s">
        <v>6</v>
      </c>
      <c r="I5" s="9" t="s">
        <v>7</v>
      </c>
      <c r="L5" t="s">
        <v>8</v>
      </c>
      <c r="M5" t="s">
        <v>9</v>
      </c>
    </row>
    <row r="6" spans="1:15" ht="12" hidden="1" customHeight="1">
      <c r="A6" s="5"/>
      <c r="B6" s="5"/>
      <c r="C6" s="10" t="s">
        <v>10</v>
      </c>
      <c r="D6" s="7" t="s">
        <v>11</v>
      </c>
      <c r="E6" s="7" t="s">
        <v>11</v>
      </c>
      <c r="H6" s="8"/>
      <c r="I6" s="9"/>
    </row>
    <row r="7" spans="1:15" ht="15">
      <c r="A7" s="11" t="s">
        <v>12</v>
      </c>
      <c r="B7" s="12">
        <f>SUM(B8:B25)</f>
        <v>29440500</v>
      </c>
      <c r="C7" s="13">
        <f>SUM(C8:C25)</f>
        <v>0</v>
      </c>
      <c r="D7" s="14">
        <f>SUM(D8:D25)</f>
        <v>29440500</v>
      </c>
      <c r="E7" s="14">
        <f>SUM(E8:E25)</f>
        <v>29440500</v>
      </c>
      <c r="H7" s="15">
        <f ca="1">SUMIF(РзПз,"040909100Ч0030",СумВед)-B7</f>
        <v>0</v>
      </c>
      <c r="I7" s="9">
        <v>2022</v>
      </c>
      <c r="L7" s="16">
        <v>29440500</v>
      </c>
      <c r="M7" s="17">
        <v>0</v>
      </c>
    </row>
    <row r="8" spans="1:15" ht="14.25">
      <c r="A8" s="18" t="s">
        <v>13</v>
      </c>
      <c r="B8" s="19">
        <f>1730951-332233</f>
        <v>1398718</v>
      </c>
      <c r="C8" s="20"/>
      <c r="D8" s="19">
        <f t="shared" ref="D8:E8" si="0">1730951-332233</f>
        <v>1398718</v>
      </c>
      <c r="E8" s="19">
        <f t="shared" si="0"/>
        <v>1398718</v>
      </c>
      <c r="F8" s="21"/>
      <c r="H8" s="15">
        <f ca="1">SUMIF(РзПзПлПер,"040909100Ч0030",СумВед14)-D7</f>
        <v>0</v>
      </c>
      <c r="I8" s="9">
        <v>2023</v>
      </c>
      <c r="L8" s="22">
        <v>1398718</v>
      </c>
      <c r="M8" s="17">
        <v>-332233</v>
      </c>
      <c r="O8" s="17">
        <f>B8-L8</f>
        <v>0</v>
      </c>
    </row>
    <row r="9" spans="1:15" ht="14.25">
      <c r="A9" s="18" t="s">
        <v>14</v>
      </c>
      <c r="B9" s="19">
        <f>723760-139820</f>
        <v>583940</v>
      </c>
      <c r="C9" s="20"/>
      <c r="D9" s="19">
        <f t="shared" ref="D9:E9" si="1">723760-139820</f>
        <v>583940</v>
      </c>
      <c r="E9" s="19">
        <f t="shared" si="1"/>
        <v>583940</v>
      </c>
      <c r="F9" s="21"/>
      <c r="H9" s="23">
        <f ca="1">SUMIF(РзПзПлПер,"040909100Ч0030",СумВед15)-E7</f>
        <v>0</v>
      </c>
      <c r="I9" s="9">
        <v>2024</v>
      </c>
      <c r="L9" s="22">
        <v>583940</v>
      </c>
      <c r="M9" s="17">
        <v>-139820</v>
      </c>
      <c r="O9" s="17">
        <f t="shared" ref="O9:O25" si="2">B9-L9</f>
        <v>0</v>
      </c>
    </row>
    <row r="10" spans="1:15" ht="14.25">
      <c r="A10" s="18" t="s">
        <v>15</v>
      </c>
      <c r="B10" s="19">
        <f>444175-86495</f>
        <v>357680</v>
      </c>
      <c r="C10" s="20"/>
      <c r="D10" s="19">
        <f t="shared" ref="D10:E10" si="3">444175-86495</f>
        <v>357680</v>
      </c>
      <c r="E10" s="19">
        <f t="shared" si="3"/>
        <v>357680</v>
      </c>
      <c r="F10" s="21"/>
      <c r="L10" s="22">
        <v>357680</v>
      </c>
      <c r="M10" s="17">
        <v>-86495</v>
      </c>
      <c r="O10" s="17">
        <f t="shared" si="2"/>
        <v>0</v>
      </c>
    </row>
    <row r="11" spans="1:15" ht="14.25">
      <c r="A11" s="18" t="s">
        <v>16</v>
      </c>
      <c r="B11" s="19">
        <f>7602413+4173787</f>
        <v>11776200</v>
      </c>
      <c r="C11" s="20"/>
      <c r="D11" s="19">
        <f t="shared" ref="D11:E11" si="4">7602413+4173787</f>
        <v>11776200</v>
      </c>
      <c r="E11" s="19">
        <f t="shared" si="4"/>
        <v>11776200</v>
      </c>
      <c r="F11" s="21"/>
      <c r="L11" s="22">
        <v>11776200</v>
      </c>
      <c r="M11" s="17">
        <v>4173787</v>
      </c>
      <c r="O11" s="17">
        <f t="shared" si="2"/>
        <v>0</v>
      </c>
    </row>
    <row r="12" spans="1:15" ht="14.25">
      <c r="A12" s="18" t="s">
        <v>17</v>
      </c>
      <c r="B12" s="19">
        <f>572322-109928</f>
        <v>462394</v>
      </c>
      <c r="C12" s="20"/>
      <c r="D12" s="19">
        <f t="shared" ref="D12:E12" si="5">572322-109928</f>
        <v>462394</v>
      </c>
      <c r="E12" s="19">
        <f t="shared" si="5"/>
        <v>462394</v>
      </c>
      <c r="F12" s="21"/>
      <c r="L12" s="22">
        <v>462394</v>
      </c>
      <c r="M12" s="17">
        <v>-109928</v>
      </c>
      <c r="O12" s="17">
        <f t="shared" si="2"/>
        <v>0</v>
      </c>
    </row>
    <row r="13" spans="1:15" ht="17.25" customHeight="1">
      <c r="A13" s="24" t="s">
        <v>18</v>
      </c>
      <c r="B13" s="19">
        <f>2096685-401862</f>
        <v>1694823</v>
      </c>
      <c r="C13" s="20"/>
      <c r="D13" s="19">
        <f t="shared" ref="D13:E13" si="6">2096685-401862</f>
        <v>1694823</v>
      </c>
      <c r="E13" s="19">
        <f t="shared" si="6"/>
        <v>1694823</v>
      </c>
      <c r="F13" s="21"/>
      <c r="L13" s="22">
        <v>1694823</v>
      </c>
      <c r="M13" s="17">
        <v>-401862</v>
      </c>
      <c r="O13" s="17">
        <f t="shared" si="2"/>
        <v>0</v>
      </c>
    </row>
    <row r="14" spans="1:15" ht="14.25">
      <c r="A14" s="18" t="s">
        <v>19</v>
      </c>
      <c r="B14" s="19">
        <f>1371967-263447</f>
        <v>1108520</v>
      </c>
      <c r="C14" s="20"/>
      <c r="D14" s="19">
        <f t="shared" ref="D14:E14" si="7">1371967-263447</f>
        <v>1108520</v>
      </c>
      <c r="E14" s="19">
        <f t="shared" si="7"/>
        <v>1108520</v>
      </c>
      <c r="F14" s="21"/>
      <c r="L14" s="22">
        <v>1108520</v>
      </c>
      <c r="M14" s="17">
        <v>-263447</v>
      </c>
      <c r="O14" s="17">
        <f t="shared" si="2"/>
        <v>0</v>
      </c>
    </row>
    <row r="15" spans="1:15" ht="14.25">
      <c r="A15" s="18" t="s">
        <v>20</v>
      </c>
      <c r="B15" s="19">
        <f>1209176-231956</f>
        <v>977220</v>
      </c>
      <c r="C15" s="20"/>
      <c r="D15" s="19">
        <f t="shared" ref="D15:E15" si="8">1209176-231956</f>
        <v>977220</v>
      </c>
      <c r="E15" s="19">
        <f t="shared" si="8"/>
        <v>977220</v>
      </c>
      <c r="F15" s="21"/>
      <c r="L15" s="22">
        <v>977220</v>
      </c>
      <c r="M15" s="25">
        <v>-231956</v>
      </c>
      <c r="O15" s="17">
        <f t="shared" si="2"/>
        <v>0</v>
      </c>
    </row>
    <row r="16" spans="1:15" ht="14.25">
      <c r="A16" s="18" t="s">
        <v>21</v>
      </c>
      <c r="B16" s="19">
        <f>448086-86449</f>
        <v>361637</v>
      </c>
      <c r="C16" s="20"/>
      <c r="D16" s="19">
        <f t="shared" ref="D16:E16" si="9">448086-86449</f>
        <v>361637</v>
      </c>
      <c r="E16" s="19">
        <f t="shared" si="9"/>
        <v>361637</v>
      </c>
      <c r="F16" s="21"/>
      <c r="L16" s="22">
        <v>361637</v>
      </c>
      <c r="M16" s="17">
        <v>-86449</v>
      </c>
      <c r="O16" s="17">
        <f t="shared" si="2"/>
        <v>0</v>
      </c>
    </row>
    <row r="17" spans="1:15" ht="14.25">
      <c r="A17" s="18" t="s">
        <v>22</v>
      </c>
      <c r="B17" s="19">
        <f>831221-159745</f>
        <v>671476</v>
      </c>
      <c r="C17" s="20"/>
      <c r="D17" s="19">
        <f t="shared" ref="D17:E17" si="10">831221-159745</f>
        <v>671476</v>
      </c>
      <c r="E17" s="19">
        <f t="shared" si="10"/>
        <v>671476</v>
      </c>
      <c r="F17" s="21"/>
      <c r="L17" s="22">
        <v>671476</v>
      </c>
      <c r="M17" s="25">
        <v>-159745</v>
      </c>
      <c r="O17" s="17">
        <f t="shared" si="2"/>
        <v>0</v>
      </c>
    </row>
    <row r="18" spans="1:15" ht="14.25">
      <c r="A18" s="18" t="s">
        <v>23</v>
      </c>
      <c r="B18" s="19">
        <f>2431685-462410</f>
        <v>1969275</v>
      </c>
      <c r="C18" s="26"/>
      <c r="D18" s="19">
        <f t="shared" ref="D18:E18" si="11">2431685-462410</f>
        <v>1969275</v>
      </c>
      <c r="E18" s="19">
        <f t="shared" si="11"/>
        <v>1969275</v>
      </c>
      <c r="F18" s="21"/>
      <c r="L18" s="22">
        <v>1969275</v>
      </c>
      <c r="M18" s="17">
        <v>-462410</v>
      </c>
      <c r="O18" s="17">
        <f t="shared" si="2"/>
        <v>0</v>
      </c>
    </row>
    <row r="19" spans="1:15" ht="14.25">
      <c r="A19" s="18" t="s">
        <v>24</v>
      </c>
      <c r="B19" s="27">
        <f>1083637-206513</f>
        <v>877124</v>
      </c>
      <c r="C19" s="26"/>
      <c r="D19" s="27">
        <f t="shared" ref="D19:E19" si="12">1083637-206513</f>
        <v>877124</v>
      </c>
      <c r="E19" s="27">
        <f t="shared" si="12"/>
        <v>877124</v>
      </c>
      <c r="F19" s="21"/>
      <c r="L19" s="22">
        <v>877124</v>
      </c>
      <c r="M19" s="17">
        <v>-206513</v>
      </c>
      <c r="O19" s="17">
        <f t="shared" si="2"/>
        <v>0</v>
      </c>
    </row>
    <row r="20" spans="1:15" ht="14.25">
      <c r="A20" s="28" t="s">
        <v>25</v>
      </c>
      <c r="B20" s="19">
        <f>1633526-312993</f>
        <v>1320533</v>
      </c>
      <c r="C20" s="26"/>
      <c r="D20" s="19">
        <f t="shared" ref="D20:E20" si="13">1633526-312993</f>
        <v>1320533</v>
      </c>
      <c r="E20" s="19">
        <f t="shared" si="13"/>
        <v>1320533</v>
      </c>
      <c r="F20" s="21"/>
      <c r="L20" s="22">
        <v>1320533</v>
      </c>
      <c r="M20" s="17">
        <v>-312993</v>
      </c>
      <c r="O20" s="17">
        <f t="shared" si="2"/>
        <v>0</v>
      </c>
    </row>
    <row r="21" spans="1:15" ht="14.25">
      <c r="A21" s="18" t="s">
        <v>26</v>
      </c>
      <c r="B21" s="19">
        <f>3638023-687539</f>
        <v>2950484</v>
      </c>
      <c r="C21" s="26"/>
      <c r="D21" s="19">
        <f t="shared" ref="D21:E21" si="14">3638023-687539</f>
        <v>2950484</v>
      </c>
      <c r="E21" s="19">
        <f t="shared" si="14"/>
        <v>2950484</v>
      </c>
      <c r="F21" s="21"/>
      <c r="L21" s="22">
        <v>2950484</v>
      </c>
      <c r="M21" s="17">
        <v>-687539</v>
      </c>
      <c r="O21" s="17">
        <f t="shared" si="2"/>
        <v>0</v>
      </c>
    </row>
    <row r="22" spans="1:15" ht="14.25">
      <c r="A22" s="18" t="s">
        <v>27</v>
      </c>
      <c r="B22" s="19">
        <f>533386-102674</f>
        <v>430712</v>
      </c>
      <c r="C22" s="29"/>
      <c r="D22" s="19">
        <f t="shared" ref="D22:E22" si="15">533386-102674</f>
        <v>430712</v>
      </c>
      <c r="E22" s="19">
        <f t="shared" si="15"/>
        <v>430712</v>
      </c>
      <c r="F22" s="21"/>
      <c r="L22" s="22">
        <v>430712</v>
      </c>
      <c r="M22" s="17">
        <v>-102674</v>
      </c>
      <c r="O22" s="17">
        <f t="shared" si="2"/>
        <v>0</v>
      </c>
    </row>
    <row r="23" spans="1:15" ht="14.25">
      <c r="A23" s="18" t="s">
        <v>28</v>
      </c>
      <c r="B23" s="19">
        <f>791897-151294</f>
        <v>640603</v>
      </c>
      <c r="C23" s="29"/>
      <c r="D23" s="19">
        <f t="shared" ref="D23:E23" si="16">791897-151294</f>
        <v>640603</v>
      </c>
      <c r="E23" s="19">
        <f t="shared" si="16"/>
        <v>640603</v>
      </c>
      <c r="F23" s="21"/>
      <c r="L23" s="22">
        <v>640603</v>
      </c>
      <c r="M23" s="17">
        <v>-151294</v>
      </c>
      <c r="O23" s="17">
        <f t="shared" si="2"/>
        <v>0</v>
      </c>
    </row>
    <row r="24" spans="1:15" ht="14.25">
      <c r="A24" s="18" t="s">
        <v>29</v>
      </c>
      <c r="B24" s="19">
        <f>1668225-317828</f>
        <v>1350397</v>
      </c>
      <c r="C24" s="29"/>
      <c r="D24" s="19">
        <f t="shared" ref="D24:E24" si="17">1668225-317828</f>
        <v>1350397</v>
      </c>
      <c r="E24" s="19">
        <f t="shared" si="17"/>
        <v>1350397</v>
      </c>
      <c r="F24" s="21"/>
      <c r="L24" s="22">
        <v>1350397</v>
      </c>
      <c r="M24" s="17">
        <v>-317828</v>
      </c>
      <c r="O24" s="17">
        <f t="shared" si="2"/>
        <v>0</v>
      </c>
    </row>
    <row r="25" spans="1:15" ht="14.25">
      <c r="A25" s="18" t="s">
        <v>30</v>
      </c>
      <c r="B25" s="19">
        <f>629365-120601</f>
        <v>508764</v>
      </c>
      <c r="C25" s="29"/>
      <c r="D25" s="19">
        <f t="shared" ref="D25:E25" si="18">629365-120601</f>
        <v>508764</v>
      </c>
      <c r="E25" s="19">
        <f t="shared" si="18"/>
        <v>508764</v>
      </c>
      <c r="F25" s="21"/>
      <c r="L25" s="22">
        <v>508764</v>
      </c>
      <c r="M25" s="17">
        <v>-120601</v>
      </c>
      <c r="O25" s="17">
        <f t="shared" si="2"/>
        <v>0</v>
      </c>
    </row>
    <row r="26" spans="1:15">
      <c r="B26" t="s">
        <v>31</v>
      </c>
    </row>
    <row r="27" spans="1:15" ht="14.25">
      <c r="D27" s="30"/>
    </row>
    <row r="28" spans="1:15">
      <c r="D28" s="17"/>
    </row>
  </sheetData>
  <mergeCells count="6">
    <mergeCell ref="A1:E1"/>
    <mergeCell ref="A2:E2"/>
    <mergeCell ref="A3:E3"/>
    <mergeCell ref="B4:E4"/>
    <mergeCell ref="A5:A6"/>
    <mergeCell ref="B5:B6"/>
  </mergeCells>
  <pageMargins left="0.70866141732283472" right="0.11811023622047245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дороги с</vt:lpstr>
      <vt:lpstr>'дороги с'!Область_печати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2024-03-12T09:23:23Z</dcterms:created>
  <dcterms:modified xsi:type="dcterms:W3CDTF">2024-03-12T09:23:44Z</dcterms:modified>
</cp:coreProperties>
</file>