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45" windowWidth="19320" windowHeight="946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K11" i="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L70"/>
  <c r="L71"/>
  <c r="L72"/>
  <c r="L73"/>
  <c r="L74"/>
  <c r="L75"/>
  <c r="L76"/>
  <c r="L77"/>
  <c r="L78"/>
  <c r="L79"/>
  <c r="L80"/>
  <c r="L81"/>
  <c r="L82"/>
  <c r="L83"/>
  <c r="I83"/>
  <c r="J82"/>
  <c r="I82"/>
  <c r="I81"/>
  <c r="J80"/>
  <c r="I80"/>
  <c r="I79"/>
  <c r="J78"/>
  <c r="I78"/>
  <c r="I77"/>
  <c r="J76"/>
  <c r="I76"/>
  <c r="J74"/>
  <c r="I74"/>
  <c r="I72"/>
  <c r="I70"/>
  <c r="I66"/>
  <c r="I64"/>
  <c r="I63"/>
  <c r="I61"/>
  <c r="I60"/>
  <c r="I59"/>
  <c r="I58"/>
  <c r="I57"/>
  <c r="J56"/>
  <c r="I56"/>
  <c r="J55"/>
  <c r="I55"/>
  <c r="I52"/>
  <c r="J51"/>
  <c r="I51"/>
  <c r="J50"/>
  <c r="I50"/>
  <c r="J49"/>
  <c r="I49"/>
  <c r="I30"/>
  <c r="I29"/>
  <c r="J23"/>
  <c r="I23"/>
  <c r="J22"/>
  <c r="I22"/>
  <c r="I21"/>
  <c r="J20"/>
  <c r="I20"/>
  <c r="J18"/>
  <c r="I18"/>
  <c r="I17"/>
  <c r="J16"/>
  <c r="I16"/>
  <c r="J15"/>
  <c r="I15"/>
  <c r="J13"/>
  <c r="I13"/>
  <c r="J12"/>
  <c r="I12"/>
  <c r="J11"/>
  <c r="I11"/>
  <c r="J10"/>
  <c r="I10"/>
  <c r="L51" l="1"/>
  <c r="L52"/>
  <c r="L53"/>
  <c r="L54"/>
  <c r="L55"/>
  <c r="L56"/>
  <c r="L57"/>
  <c r="L58"/>
  <c r="L59"/>
  <c r="L60"/>
  <c r="L61"/>
  <c r="L62"/>
  <c r="L63"/>
  <c r="L64"/>
  <c r="L65"/>
  <c r="L66"/>
  <c r="L67"/>
  <c r="L68"/>
  <c r="L69"/>
  <c r="L39"/>
  <c r="L43"/>
  <c r="L47"/>
  <c r="L37"/>
  <c r="L38"/>
  <c r="L40"/>
  <c r="L41"/>
  <c r="L42"/>
  <c r="L44"/>
  <c r="L45"/>
  <c r="L46"/>
  <c r="L48"/>
  <c r="L49"/>
  <c r="L50"/>
  <c r="L18" l="1"/>
  <c r="L11" l="1"/>
  <c r="L12"/>
  <c r="L13"/>
  <c r="L14"/>
  <c r="L15"/>
  <c r="L16"/>
  <c r="L17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K10" l="1"/>
  <c r="L10"/>
</calcChain>
</file>

<file path=xl/sharedStrings.xml><?xml version="1.0" encoding="utf-8"?>
<sst xmlns="http://schemas.openxmlformats.org/spreadsheetml/2006/main" count="598" uniqueCount="165">
  <si>
    <t>Наименование групп, подгрупп, статей, подстатей, элементов, программ (подпрограмм), кодов классификации операций сектора государственного управления</t>
  </si>
  <si>
    <t>Код</t>
  </si>
  <si>
    <t>Отклонение (+, -)</t>
  </si>
  <si>
    <t>Администратора</t>
  </si>
  <si>
    <t>Группы</t>
  </si>
  <si>
    <t>Подгруппы</t>
  </si>
  <si>
    <t>Статьи и   подстатьи</t>
  </si>
  <si>
    <t>Элемента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</si>
  <si>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</si>
  <si>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</si>
  <si>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</si>
  <si>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</si>
  <si>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</si>
  <si>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</si>
  <si>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</si>
  <si>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</si>
  <si>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</si>
  <si>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</si>
  <si>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</si>
  <si>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БЕЗВОЗМЕЗДНЫЕ ПОСТУПЛЕНИЯ</t>
  </si>
  <si>
    <t>890</t>
  </si>
  <si>
    <t>00</t>
  </si>
  <si>
    <t>00000</t>
  </si>
  <si>
    <t>0000</t>
  </si>
  <si>
    <t>000</t>
  </si>
  <si>
    <t>02</t>
  </si>
  <si>
    <t>05</t>
  </si>
  <si>
    <t>2711</t>
  </si>
  <si>
    <t>1031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</si>
  <si>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Красноярского края в социальную практику» государственной программы Красноярского края «Молодежь Красноярского края в XXI веке»</t>
  </si>
  <si>
    <t>7456</t>
  </si>
  <si>
    <t>7555</t>
  </si>
  <si>
    <t>7571</t>
  </si>
  <si>
    <t>7741</t>
  </si>
  <si>
    <t>Субвенции бюджетам муниципальных образований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«Об организации социального обслуживания граждан в Красноярском крае»),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</si>
  <si>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0151</t>
  </si>
  <si>
    <t>7429</t>
  </si>
  <si>
    <t>7467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</si>
  <si>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</si>
  <si>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7513</t>
  </si>
  <si>
    <t>7514</t>
  </si>
  <si>
    <t>7517</t>
  </si>
  <si>
    <t>7518</t>
  </si>
  <si>
    <t>7519</t>
  </si>
  <si>
    <t>7552</t>
  </si>
  <si>
    <t>7554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</si>
  <si>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 населению Красноярского края» государственной программы Красноярского края «Развитие здравоохранения»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</si>
  <si>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</si>
  <si>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7564</t>
  </si>
  <si>
    <t>7566</t>
  </si>
  <si>
    <t>7570</t>
  </si>
  <si>
    <t>7577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</si>
  <si>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</si>
  <si>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7588</t>
  </si>
  <si>
    <t>7601</t>
  </si>
  <si>
    <t>7604</t>
  </si>
  <si>
    <t>7408</t>
  </si>
  <si>
    <t>7409</t>
  </si>
  <si>
    <t>Группа подвидов</t>
  </si>
  <si>
    <t>Аналитическая группа подвида</t>
  </si>
  <si>
    <t>1043</t>
  </si>
  <si>
    <t>7397</t>
  </si>
  <si>
    <t>7398</t>
  </si>
  <si>
    <t>7412</t>
  </si>
  <si>
    <t>7413</t>
  </si>
  <si>
    <t>7492</t>
  </si>
  <si>
    <t>7563</t>
  </si>
  <si>
    <t>15001</t>
  </si>
  <si>
    <t>29999</t>
  </si>
  <si>
    <t>35118</t>
  </si>
  <si>
    <t>35120</t>
  </si>
  <si>
    <t>30024</t>
  </si>
  <si>
    <t>0640</t>
  </si>
  <si>
    <t>30029</t>
  </si>
  <si>
    <t>Субсидии бюджетам муниципальных образований на организацию отдыха детей в каникулярное время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</si>
  <si>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Безвозмездные поступления, рассчитанные для Богучанского района на 2018 год</t>
  </si>
  <si>
    <t>25519</t>
  </si>
  <si>
    <t>Поддержка отрасли культуры за счет средств федерального бюджета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</si>
  <si>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 xml:space="preserve"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 </t>
  </si>
  <si>
    <t>1021</t>
  </si>
  <si>
    <t>Персональные выплаты, установленные в целях повышения оплаты труда молодым специалистам, персональные выплаты, устанавливаемые с учетом опыта работы при наличии учетной степени, почетного звания, нагрудного знака (значка), по министерству финансов Красноярского края в рамках непрограммных расходов отдельных органов исполнительной власти</t>
  </si>
  <si>
    <t>Субсидии бюджетам муниципальных образований на повышение размеров оплаты труда специалистов по работе с молодежью, методистов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</si>
  <si>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движении, в рамках подпрограммы «Повышение безопасности дорожного движения» государственной программы Красноярского края «Развитие транспортной системы»</t>
  </si>
  <si>
    <t>Субсидии бюджетам муниципальных образований края на обеспечение первичных мер пожарной безопасности в рамках подпрограммы "Предупреждение, спасение, помощь населению в чрезвычайных ситуациях" государственной программы Красноярского края "Защита от чрезвычайных ситуаций природного и техногенного характера и обеспечение безопасности населения"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</si>
  <si>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"Предупреждение, спасение, помощь населению в чрезвычайных ситуациях" государственной программы Красноярского края "Защита от чрезвычайных ситуаций природного и техногенного характера и обеспечение безопасности населения""</t>
  </si>
  <si>
    <t>Субсидии бюджетам муниципальных образований на реализацию мероприятий, направленных на повышение безопасности дорожного движения, в рамках подпрограммы «Повышение безопасности дорожного движения» государственной программы Красноярского края «Развитие транспортной системы»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</si>
  <si>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</si>
  <si>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7508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</si>
  <si>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</si>
  <si>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7509</t>
  </si>
  <si>
    <t>Субсидии бюджетам муниципальных образований на развитие инфраструктуры общеобразовательных организаций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</si>
  <si>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Субсидии бюджетам муниципальных образований на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«Модернизация, реконструкция и капитальный ремонт объектов коммунальной инфраструктуры муниципальных образований»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</si>
  <si>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Субсидии бюджетам муниципальных образований края для реализации проектов по благоустройству территорий поселений, городских округов в рамках подпрограммы «Поддержка муниципальных проектов по благоустройству территорий и повышению активности населения в решении вопросов местного значения» государственной программы Красноярского края «Содействие развитию местного самоуправления»</t>
  </si>
  <si>
    <t>Субсидии бюджетам муниципальных образований края для реализации проектов по решению вопросов местного значения сельских поселений в рамках подпрограммы «Поддержка муниципальных проектов по благоустройству территорий и повышению активности населения в решении вопросов местного значения» государственной программы Красноярского края «Содействие развитию местного самоуправления»</t>
  </si>
  <si>
    <t>7749</t>
  </si>
  <si>
    <t>Субсидии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«Поддержка внедрения стандартов предоставления (оказания) муниципальных услуг и повышения качества жизни населения» государственной программы Красноярского края «Содействие развитию местного самоуправления»</t>
  </si>
  <si>
    <t>7840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</si>
  <si>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</si>
  <si>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обеспечению отдыха и оздоровления детей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</si>
  <si>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7649</t>
  </si>
  <si>
    <t>35082</t>
  </si>
  <si>
    <t>Субсидии на возмещение части затрат на уплату процентов по кредитам и (или) займам, полученным на развитие малых форм хозяйствования, в рамках подпрограммы «Развитие отраслей агропромышленного комплекса"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</si>
  <si>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35543</t>
  </si>
  <si>
    <t>Динамика безвозмездных поступлений в 2018-2019 годах и плановом периоде 2020-2021 годах</t>
  </si>
  <si>
    <t>Безвозмездные поступления, рассчитанные для Богучанского района на 2019 год</t>
  </si>
  <si>
    <t>Темп роста 2018 года к 2019 году, %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</si>
  <si>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</si>
  <si>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</si>
  <si>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150</t>
  </si>
  <si>
    <t>Дотации на выравнивание бюджетной обеспеченности</t>
  </si>
  <si>
    <t>Дотации на выравнивание бюджетной обеспеченности муниципальных районов (городских округов) из регионального фонда финансовой поддержки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образований» государственной программы Красноярского края «Управление государственными финансами»</t>
  </si>
  <si>
    <t>Субсидии бюджетам субъектов Российской Федерации и муниципальных образований (межбюджетные субсидии)</t>
  </si>
  <si>
    <t>20000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</si>
  <si>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</si>
  <si>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25467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</si>
  <si>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</si>
  <si>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образований на предоставление социальных выплат молодым семьям на приобретение (строительство) жилья</t>
  </si>
  <si>
    <t>25497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</si>
  <si>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</si>
  <si>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Субсидия бюджетам на развитие отрасли культуры</t>
  </si>
  <si>
    <t>Прочие субсидии</t>
  </si>
  <si>
    <t>Прочие субсидии бюджетам муниципальных районов</t>
  </si>
  <si>
    <t>Средства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отдельных органов исполнительной власти</t>
  </si>
  <si>
    <t>1040</t>
  </si>
  <si>
    <t>Средства на повышение размеров оплаты труда работников бюджетной сферы Красноярского края с 1 января 2018 года на 4 процентов по министерству финансов Красноярского края в рамках непрограммных расходов отдельных органов исполнительной власти</t>
  </si>
  <si>
    <t>1047</t>
  </si>
  <si>
    <t>Средства на увеличение размеров оплаты труда педагогических работников муниципальных учреждений дополнительного образования, реализующих прграммы дополнительного образования детей, и непросредственно осуществляющих тренировочный процесс работников муниципальных спортивных школЖ спортивных школ олимпийского резерва, реализующих программы спортивной подготовки, по министерству финансов Красноярского края в рамках непрограммных расходов отдельных органов исполнительной власти</t>
  </si>
  <si>
    <t>1048</t>
  </si>
  <si>
    <t>Средства на увеличение размеров оплаты труда работников учреждений культуры, подведомственных муниципальным органам управления в области культуры, по министерству финансов Красноярского края в рамках непрогаммных расходов отдельных органов исполнительной власти</t>
  </si>
  <si>
    <t>1049</t>
  </si>
  <si>
    <t>Субсидии бюджетам муниципальных районов и городских округов Красноярского края на создание новых и поддержку действующих спортивных клубов по месту жительства в рамках подпрограммы "Развитие массовой физической культуры и спорта" государственной программы Красноярского края "Развитие физической культуры и спорта"</t>
  </si>
  <si>
    <t>7418</t>
  </si>
  <si>
    <t>Субсидии бюджетам муниципальных образований на подготовку генеральных планов городских и сельских поселений, на разработку проектов планировки и межевания земельных участков для жилищного строительства, формирование и постановку земельных участков на кадастровый учет в рамках подпрограммы "Стимулирование жилищного строительства на территории Красноярского края" государственной программы Красноярского края "Создание условий для обеспечения доступным и комфортным жильем граждан Красноярского края"</t>
  </si>
  <si>
    <t>7466</t>
  </si>
  <si>
    <t>Субсидии бюджетам муниципальных образований на строительство (реконструкцию) объектов размещения отходов в рамках подпрограммы «Обращение с отходами» государственной программы Красноярского края «Охрана окружающей среды, воспроизводство природных ресурсов»</t>
  </si>
  <si>
    <t>7494</t>
  </si>
  <si>
    <t>Субсидии бюджетам муниципальных образований для реализации мероприятий, предусмотренных муниципальными программами развития субъектов малого и среднего предпринимательства, в рамках подпрограммы «Развитие субъектов малого и среднего предпринимательства» государственной программы Красноярского края «Развитие инвестиционной деятельности, малого и среднего предпринимательства»</t>
  </si>
  <si>
    <t>7607</t>
  </si>
  <si>
    <t>Субвенции бюджетам субъектов Российской Федерации и муниципальных образований</t>
  </si>
  <si>
    <t>30000</t>
  </si>
  <si>
    <t xml:space="preserve">Субвенции местным бюджетам на выполнение передаваемых полномочий субъектов Российской Федерации 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</si>
  <si>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</si>
  <si>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9 декабря 2010 года № 11-5397)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</si>
  <si>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Субсидии гражданам, ведущим личное подсобное хозяйство на территории края, на возмещение части затрат на уплату процентов по кредитам, полученным на срок до 5 лет, в рамках подпрограммы «Развитие отраслей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</si>
  <si>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</si>
  <si>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</si>
  <si>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</si>
  <si>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(в соответствии с Законом края от 21 декабря 2010 года № 11-5582),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</si>
  <si>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</si>
  <si>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Субвенции бюджетам муниципальных районов края на выполнение отдельных государственных полномочий по решению вопросов поддержки сельскохозяйственного производства (в соответствии с Законом края от 27 декабря 2005 года № 17-4397)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</si>
  <si>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4-1402) в рамках подпрограммы «Обеспечение общих условий функционирования отраслей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</si>
  <si>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«Развитие архивного дела» государственной программы Красноярского края «Развитие культуры и туризма»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</si>
  <si>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</si>
  <si>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</si>
  <si>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</si>
  <si>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</si>
  <si>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 (в соответствии с Законом края от 20 декабря 2012 года № 3-963) в рамках подпрограммы «Энергоэффективность и развитие энергетики»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</si>
  <si>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районов на реализацию государственных полномочий по расчету и предоставлению дотаций поселениям, входящим в состав муниципального района края (в соответствии с Законом края от 29 ноября 2005 года № 16-4081),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образований» государственной программы Красноярского края «Управление государственными финансами»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</si>
  <si>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</si>
  <si>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</si>
  <si>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24 декабря 2009 года № 9-4225),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</si>
  <si>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Осуществление первичного воинского учета на территориях, где отсутствуют военные комиссариаты, по министерству финансов Красноярского края в рамках непрограммных расходов отдельных органов исполнительной власти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</si>
  <si>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</si>
  <si>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Субвенции бюджетам муниципальных образований на содействие достижению целевых показателей региональных программ развития агропромышленного комплекса</t>
  </si>
  <si>
    <t>Приложение 21   к пояснительной записке</t>
  </si>
</sst>
</file>

<file path=xl/styles.xml><?xml version="1.0" encoding="utf-8"?>
<styleSheet xmlns="http://schemas.openxmlformats.org/spreadsheetml/2006/main">
  <numFmts count="1">
    <numFmt numFmtId="164" formatCode="?"/>
  </numFmts>
  <fonts count="16">
    <font>
      <sz val="11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6"/>
      <name val="Calibri"/>
      <family val="2"/>
      <charset val="204"/>
      <scheme val="minor"/>
    </font>
    <font>
      <sz val="10"/>
      <color indexed="8"/>
      <name val="Calibri"/>
      <family val="2"/>
      <charset val="204"/>
      <scheme val="minor"/>
    </font>
    <font>
      <sz val="9"/>
      <color indexed="8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10"/>
      <name val="Helv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b/>
      <sz val="10"/>
      <name val="Calibri"/>
      <family val="2"/>
      <charset val="204"/>
    </font>
    <font>
      <sz val="10"/>
      <name val="Calibri"/>
      <family val="2"/>
      <charset val="204"/>
    </font>
    <font>
      <b/>
      <sz val="11"/>
      <name val="Calibri"/>
      <family val="2"/>
      <charset val="204"/>
      <scheme val="minor"/>
    </font>
    <font>
      <b/>
      <sz val="9"/>
      <color indexed="8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50">
    <xf numFmtId="0" fontId="0" fillId="0" borderId="0" xfId="0"/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wrapText="1"/>
    </xf>
    <xf numFmtId="0" fontId="1" fillId="0" borderId="0" xfId="0" applyFont="1"/>
    <xf numFmtId="49" fontId="1" fillId="0" borderId="1" xfId="0" applyNumberFormat="1" applyFont="1" applyFill="1" applyBorder="1" applyAlignment="1">
      <alignment horizontal="center" vertical="center" textRotation="90"/>
    </xf>
    <xf numFmtId="49" fontId="1" fillId="0" borderId="1" xfId="0" applyNumberFormat="1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2" fontId="7" fillId="0" borderId="1" xfId="0" applyNumberFormat="1" applyFont="1" applyBorder="1"/>
    <xf numFmtId="4" fontId="7" fillId="0" borderId="1" xfId="0" applyNumberFormat="1" applyFont="1" applyBorder="1"/>
    <xf numFmtId="4" fontId="8" fillId="0" borderId="1" xfId="0" applyNumberFormat="1" applyFont="1" applyBorder="1"/>
    <xf numFmtId="0" fontId="10" fillId="0" borderId="1" xfId="0" applyFont="1" applyFill="1" applyBorder="1" applyAlignment="1">
      <alignment wrapText="1"/>
    </xf>
    <xf numFmtId="49" fontId="11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/>
    <xf numFmtId="0" fontId="10" fillId="0" borderId="1" xfId="0" applyFont="1" applyFill="1" applyBorder="1" applyAlignment="1">
      <alignment horizontal="left" wrapText="1"/>
    </xf>
    <xf numFmtId="0" fontId="10" fillId="0" borderId="1" xfId="0" applyNumberFormat="1" applyFont="1" applyFill="1" applyBorder="1" applyAlignment="1">
      <alignment vertical="top" wrapText="1"/>
    </xf>
    <xf numFmtId="49" fontId="5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/>
    <xf numFmtId="0" fontId="1" fillId="0" borderId="1" xfId="0" applyNumberFormat="1" applyFont="1" applyFill="1" applyBorder="1" applyAlignment="1">
      <alignment vertical="top" wrapText="1"/>
    </xf>
    <xf numFmtId="164" fontId="1" fillId="0" borderId="1" xfId="0" applyNumberFormat="1" applyFont="1" applyFill="1" applyBorder="1" applyAlignment="1" applyProtection="1">
      <alignment horizontal="left" vertical="center" wrapText="1"/>
    </xf>
    <xf numFmtId="0" fontId="1" fillId="0" borderId="1" xfId="0" applyNumberFormat="1" applyFont="1" applyFill="1" applyBorder="1" applyAlignment="1">
      <alignment horizontal="left" wrapText="1"/>
    </xf>
    <xf numFmtId="0" fontId="1" fillId="0" borderId="1" xfId="1" applyNumberFormat="1" applyFont="1" applyFill="1" applyBorder="1" applyAlignment="1">
      <alignment horizontal="left" vertical="top" wrapText="1"/>
    </xf>
    <xf numFmtId="4" fontId="13" fillId="0" borderId="1" xfId="0" applyNumberFormat="1" applyFont="1" applyFill="1" applyBorder="1"/>
    <xf numFmtId="0" fontId="1" fillId="0" borderId="1" xfId="0" applyNumberFormat="1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/>
    <xf numFmtId="0" fontId="10" fillId="0" borderId="1" xfId="1" applyNumberFormat="1" applyFont="1" applyFill="1" applyBorder="1" applyAlignment="1">
      <alignment horizontal="left" vertical="top" wrapText="1"/>
    </xf>
    <xf numFmtId="49" fontId="15" fillId="0" borderId="1" xfId="0" applyNumberFormat="1" applyFont="1" applyFill="1" applyBorder="1" applyAlignment="1"/>
    <xf numFmtId="4" fontId="12" fillId="0" borderId="1" xfId="0" applyNumberFormat="1" applyFont="1" applyFill="1" applyBorder="1" applyAlignment="1">
      <alignment horizontal="right"/>
    </xf>
    <xf numFmtId="4" fontId="12" fillId="0" borderId="1" xfId="0" applyNumberFormat="1" applyFont="1" applyFill="1" applyBorder="1"/>
    <xf numFmtId="0" fontId="11" fillId="0" borderId="1" xfId="0" applyFont="1" applyFill="1" applyBorder="1" applyAlignment="1"/>
    <xf numFmtId="0" fontId="1" fillId="0" borderId="1" xfId="0" applyFont="1" applyFill="1" applyBorder="1" applyAlignment="1">
      <alignment wrapText="1"/>
    </xf>
    <xf numFmtId="0" fontId="5" fillId="0" borderId="1" xfId="0" applyFont="1" applyFill="1" applyBorder="1" applyAlignment="1"/>
    <xf numFmtId="0" fontId="1" fillId="0" borderId="1" xfId="0" applyFont="1" applyFill="1" applyBorder="1" applyAlignment="1">
      <alignment horizontal="left" wrapText="1"/>
    </xf>
    <xf numFmtId="4" fontId="13" fillId="0" borderId="1" xfId="0" applyNumberFormat="1" applyFont="1" applyFill="1" applyBorder="1" applyAlignment="1">
      <alignment horizontal="right"/>
    </xf>
    <xf numFmtId="0" fontId="14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wrapText="1"/>
    </xf>
    <xf numFmtId="0" fontId="1" fillId="0" borderId="1" xfId="0" applyNumberFormat="1" applyFont="1" applyFill="1" applyBorder="1" applyAlignment="1">
      <alignment wrapText="1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left"/>
    </xf>
    <xf numFmtId="0" fontId="13" fillId="0" borderId="1" xfId="1" applyNumberFormat="1" applyFont="1" applyFill="1" applyBorder="1" applyAlignment="1">
      <alignment horizontal="left" vertical="top" wrapText="1"/>
    </xf>
    <xf numFmtId="0" fontId="10" fillId="0" borderId="1" xfId="0" applyNumberFormat="1" applyFont="1" applyFill="1" applyBorder="1" applyAlignment="1">
      <alignment wrapText="1"/>
    </xf>
    <xf numFmtId="2" fontId="0" fillId="0" borderId="1" xfId="0" applyNumberFormat="1" applyFont="1" applyBorder="1"/>
    <xf numFmtId="0" fontId="1" fillId="0" borderId="1" xfId="0" applyFont="1" applyBorder="1" applyAlignment="1">
      <alignment horizontal="center" vertical="center"/>
    </xf>
    <xf numFmtId="0" fontId="9" fillId="0" borderId="0" xfId="0" applyFont="1" applyFill="1" applyAlignment="1">
      <alignment horizontal="right" vertical="top" wrapText="1"/>
    </xf>
    <xf numFmtId="0" fontId="3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M83"/>
  <sheetViews>
    <sheetView tabSelected="1" workbookViewId="0">
      <selection activeCell="O8" sqref="O8"/>
    </sheetView>
  </sheetViews>
  <sheetFormatPr defaultRowHeight="15"/>
  <cols>
    <col min="1" max="1" width="53.42578125" customWidth="1"/>
    <col min="2" max="2" width="4.85546875" customWidth="1"/>
    <col min="3" max="3" width="3" bestFit="1" customWidth="1"/>
    <col min="4" max="4" width="3.7109375" customWidth="1"/>
    <col min="5" max="5" width="5.7109375" customWidth="1"/>
    <col min="6" max="6" width="3" bestFit="1" customWidth="1"/>
    <col min="7" max="7" width="5" customWidth="1"/>
    <col min="8" max="8" width="6.7109375" customWidth="1"/>
    <col min="9" max="9" width="16.140625" customWidth="1"/>
    <col min="10" max="10" width="17.5703125" customWidth="1"/>
    <col min="11" max="11" width="10.140625" customWidth="1"/>
    <col min="12" max="12" width="14.85546875" customWidth="1"/>
    <col min="13" max="13" width="18.7109375" customWidth="1"/>
  </cols>
  <sheetData>
    <row r="2" spans="1:13" ht="28.5" customHeight="1">
      <c r="B2" s="1"/>
      <c r="C2" s="1"/>
      <c r="D2" s="1"/>
      <c r="E2" s="1"/>
      <c r="F2" s="1"/>
      <c r="G2" s="1"/>
      <c r="H2" s="1"/>
      <c r="I2" s="1"/>
      <c r="J2" s="1"/>
      <c r="K2" s="45" t="s">
        <v>164</v>
      </c>
      <c r="L2" s="45"/>
    </row>
    <row r="3" spans="1:13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3"/>
    </row>
    <row r="4" spans="1:13" ht="21">
      <c r="A4" s="9" t="s">
        <v>103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6" spans="1:13" ht="15" customHeight="1">
      <c r="A6" s="46" t="s">
        <v>0</v>
      </c>
      <c r="B6" s="47" t="s">
        <v>1</v>
      </c>
      <c r="C6" s="47"/>
      <c r="D6" s="47"/>
      <c r="E6" s="47"/>
      <c r="F6" s="47"/>
      <c r="G6" s="47"/>
      <c r="H6" s="47"/>
      <c r="I6" s="48" t="s">
        <v>75</v>
      </c>
      <c r="J6" s="48" t="s">
        <v>104</v>
      </c>
      <c r="K6" s="49" t="s">
        <v>105</v>
      </c>
      <c r="L6" s="44" t="s">
        <v>2</v>
      </c>
    </row>
    <row r="7" spans="1:13">
      <c r="A7" s="46"/>
      <c r="B7" s="47"/>
      <c r="C7" s="47"/>
      <c r="D7" s="47"/>
      <c r="E7" s="47"/>
      <c r="F7" s="47"/>
      <c r="G7" s="47"/>
      <c r="H7" s="47"/>
      <c r="I7" s="48"/>
      <c r="J7" s="48"/>
      <c r="K7" s="49"/>
      <c r="L7" s="44"/>
    </row>
    <row r="8" spans="1:13" ht="78.75">
      <c r="A8" s="46"/>
      <c r="B8" s="4" t="s">
        <v>3</v>
      </c>
      <c r="C8" s="4" t="s">
        <v>4</v>
      </c>
      <c r="D8" s="4" t="s">
        <v>5</v>
      </c>
      <c r="E8" s="5" t="s">
        <v>6</v>
      </c>
      <c r="F8" s="4" t="s">
        <v>7</v>
      </c>
      <c r="G8" s="4" t="s">
        <v>58</v>
      </c>
      <c r="H8" s="5" t="s">
        <v>59</v>
      </c>
      <c r="I8" s="48"/>
      <c r="J8" s="48"/>
      <c r="K8" s="49"/>
      <c r="L8" s="44"/>
    </row>
    <row r="9" spans="1:13">
      <c r="A9" s="6">
        <v>1</v>
      </c>
      <c r="B9" s="7" t="s">
        <v>8</v>
      </c>
      <c r="C9" s="7" t="s">
        <v>9</v>
      </c>
      <c r="D9" s="7" t="s">
        <v>10</v>
      </c>
      <c r="E9" s="8" t="s">
        <v>11</v>
      </c>
      <c r="F9" s="7" t="s">
        <v>12</v>
      </c>
      <c r="G9" s="7" t="s">
        <v>13</v>
      </c>
      <c r="H9" s="8" t="s">
        <v>14</v>
      </c>
      <c r="I9" s="8" t="s">
        <v>15</v>
      </c>
      <c r="J9" s="8" t="s">
        <v>16</v>
      </c>
      <c r="K9" s="8" t="s">
        <v>17</v>
      </c>
      <c r="L9" s="8" t="s">
        <v>18</v>
      </c>
    </row>
    <row r="10" spans="1:13">
      <c r="A10" s="13" t="s">
        <v>19</v>
      </c>
      <c r="B10" s="14" t="s">
        <v>20</v>
      </c>
      <c r="C10" s="14" t="s">
        <v>8</v>
      </c>
      <c r="D10" s="14" t="s">
        <v>21</v>
      </c>
      <c r="E10" s="15" t="s">
        <v>22</v>
      </c>
      <c r="F10" s="14" t="s">
        <v>21</v>
      </c>
      <c r="G10" s="14" t="s">
        <v>23</v>
      </c>
      <c r="H10" s="14" t="s">
        <v>24</v>
      </c>
      <c r="I10" s="29">
        <f>I11+I89+I93+I96+I108</f>
        <v>1688958046.9000001</v>
      </c>
      <c r="J10" s="29">
        <f>J11+J89+J93+J96+J108</f>
        <v>1590610800</v>
      </c>
      <c r="K10" s="10">
        <f>J10/I10*100</f>
        <v>94.177046192443228</v>
      </c>
      <c r="L10" s="11">
        <f>J10-I10</f>
        <v>-98347246.900000095</v>
      </c>
    </row>
    <row r="11" spans="1:13" ht="26.25">
      <c r="A11" s="13" t="s">
        <v>106</v>
      </c>
      <c r="B11" s="14" t="s">
        <v>20</v>
      </c>
      <c r="C11" s="14" t="s">
        <v>8</v>
      </c>
      <c r="D11" s="14" t="s">
        <v>25</v>
      </c>
      <c r="E11" s="15" t="s">
        <v>22</v>
      </c>
      <c r="F11" s="14" t="s">
        <v>21</v>
      </c>
      <c r="G11" s="14" t="s">
        <v>23</v>
      </c>
      <c r="H11" s="14" t="s">
        <v>24</v>
      </c>
      <c r="I11" s="29">
        <f>I12+I15+I49+I84</f>
        <v>1688958046.9000001</v>
      </c>
      <c r="J11" s="29">
        <f>J12+J15+J49+J84</f>
        <v>1590610800</v>
      </c>
      <c r="K11" s="10">
        <f t="shared" ref="K11:K74" si="0">J11/I11*100</f>
        <v>94.177046192443228</v>
      </c>
      <c r="L11" s="12">
        <f t="shared" ref="L11:L36" si="1">J11-I11</f>
        <v>-98347246.900000095</v>
      </c>
    </row>
    <row r="12" spans="1:13" ht="26.25">
      <c r="A12" s="13" t="s">
        <v>107</v>
      </c>
      <c r="B12" s="14" t="s">
        <v>20</v>
      </c>
      <c r="C12" s="14" t="s">
        <v>8</v>
      </c>
      <c r="D12" s="14" t="s">
        <v>25</v>
      </c>
      <c r="E12" s="15" t="s">
        <v>67</v>
      </c>
      <c r="F12" s="14" t="s">
        <v>21</v>
      </c>
      <c r="G12" s="14" t="s">
        <v>23</v>
      </c>
      <c r="H12" s="14" t="s">
        <v>108</v>
      </c>
      <c r="I12" s="29">
        <f t="shared" ref="I12:J13" si="2">I13</f>
        <v>505925300</v>
      </c>
      <c r="J12" s="29">
        <f t="shared" si="2"/>
        <v>557094100</v>
      </c>
      <c r="K12" s="10">
        <f t="shared" si="0"/>
        <v>110.11390416727529</v>
      </c>
      <c r="L12" s="12">
        <f t="shared" si="1"/>
        <v>51168800</v>
      </c>
    </row>
    <row r="13" spans="1:13">
      <c r="A13" s="16" t="s">
        <v>109</v>
      </c>
      <c r="B13" s="14" t="s">
        <v>20</v>
      </c>
      <c r="C13" s="14" t="s">
        <v>8</v>
      </c>
      <c r="D13" s="14" t="s">
        <v>25</v>
      </c>
      <c r="E13" s="15" t="s">
        <v>67</v>
      </c>
      <c r="F13" s="14" t="s">
        <v>26</v>
      </c>
      <c r="G13" s="14" t="s">
        <v>23</v>
      </c>
      <c r="H13" s="14" t="s">
        <v>108</v>
      </c>
      <c r="I13" s="29">
        <f t="shared" si="2"/>
        <v>505925300</v>
      </c>
      <c r="J13" s="29">
        <f t="shared" si="2"/>
        <v>557094100</v>
      </c>
      <c r="K13" s="10">
        <f t="shared" si="0"/>
        <v>110.11390416727529</v>
      </c>
      <c r="L13" s="12">
        <f t="shared" si="1"/>
        <v>51168800</v>
      </c>
    </row>
    <row r="14" spans="1:13" ht="102.75">
      <c r="A14" s="34" t="s">
        <v>110</v>
      </c>
      <c r="B14" s="18" t="s">
        <v>20</v>
      </c>
      <c r="C14" s="18" t="s">
        <v>8</v>
      </c>
      <c r="D14" s="18" t="s">
        <v>25</v>
      </c>
      <c r="E14" s="19" t="s">
        <v>67</v>
      </c>
      <c r="F14" s="18" t="s">
        <v>26</v>
      </c>
      <c r="G14" s="18" t="s">
        <v>27</v>
      </c>
      <c r="H14" s="18" t="s">
        <v>108</v>
      </c>
      <c r="I14" s="35">
        <v>505925300</v>
      </c>
      <c r="J14" s="35">
        <v>557094100</v>
      </c>
      <c r="K14" s="43">
        <f t="shared" si="0"/>
        <v>110.11390416727529</v>
      </c>
      <c r="L14" s="12">
        <f t="shared" si="1"/>
        <v>51168800</v>
      </c>
    </row>
    <row r="15" spans="1:13" ht="25.5">
      <c r="A15" s="17" t="s">
        <v>111</v>
      </c>
      <c r="B15" s="14" t="s">
        <v>20</v>
      </c>
      <c r="C15" s="14" t="s">
        <v>8</v>
      </c>
      <c r="D15" s="14" t="s">
        <v>25</v>
      </c>
      <c r="E15" s="15" t="s">
        <v>112</v>
      </c>
      <c r="F15" s="14" t="s">
        <v>21</v>
      </c>
      <c r="G15" s="14" t="s">
        <v>23</v>
      </c>
      <c r="H15" s="14" t="s">
        <v>108</v>
      </c>
      <c r="I15" s="29">
        <f>I22+I20+I18+I16</f>
        <v>150855019</v>
      </c>
      <c r="J15" s="29">
        <f t="shared" ref="J15" si="3">J22+J20+J18+J16</f>
        <v>1440600</v>
      </c>
      <c r="K15" s="10">
        <f t="shared" si="0"/>
        <v>0.95495662626909361</v>
      </c>
      <c r="L15" s="12">
        <f t="shared" si="1"/>
        <v>-149414419</v>
      </c>
    </row>
    <row r="16" spans="1:13" ht="60">
      <c r="A16" s="36" t="s">
        <v>113</v>
      </c>
      <c r="B16" s="14" t="s">
        <v>20</v>
      </c>
      <c r="C16" s="14" t="s">
        <v>8</v>
      </c>
      <c r="D16" s="14" t="s">
        <v>25</v>
      </c>
      <c r="E16" s="15" t="s">
        <v>114</v>
      </c>
      <c r="F16" s="14" t="s">
        <v>21</v>
      </c>
      <c r="G16" s="14" t="s">
        <v>23</v>
      </c>
      <c r="H16" s="14" t="s">
        <v>108</v>
      </c>
      <c r="I16" s="29">
        <f>I17</f>
        <v>1371150</v>
      </c>
      <c r="J16" s="29">
        <f t="shared" ref="J16" si="4">J17</f>
        <v>0</v>
      </c>
      <c r="K16" s="10">
        <f t="shared" si="0"/>
        <v>0</v>
      </c>
      <c r="L16" s="12">
        <f t="shared" si="1"/>
        <v>-1371150</v>
      </c>
    </row>
    <row r="17" spans="1:12" ht="60">
      <c r="A17" s="37" t="s">
        <v>115</v>
      </c>
      <c r="B17" s="18" t="s">
        <v>20</v>
      </c>
      <c r="C17" s="18" t="s">
        <v>8</v>
      </c>
      <c r="D17" s="18" t="s">
        <v>25</v>
      </c>
      <c r="E17" s="19" t="s">
        <v>114</v>
      </c>
      <c r="F17" s="18" t="s">
        <v>26</v>
      </c>
      <c r="G17" s="18" t="s">
        <v>23</v>
      </c>
      <c r="H17" s="18" t="s">
        <v>108</v>
      </c>
      <c r="I17" s="35">
        <f>342787.5+1028362.5</f>
        <v>1371150</v>
      </c>
      <c r="J17" s="35"/>
      <c r="K17" s="43">
        <f t="shared" si="0"/>
        <v>0</v>
      </c>
      <c r="L17" s="12">
        <f t="shared" si="1"/>
        <v>-1371150</v>
      </c>
    </row>
    <row r="18" spans="1:12" ht="38.25">
      <c r="A18" s="17" t="s">
        <v>116</v>
      </c>
      <c r="B18" s="14" t="s">
        <v>20</v>
      </c>
      <c r="C18" s="14" t="s">
        <v>8</v>
      </c>
      <c r="D18" s="14" t="s">
        <v>25</v>
      </c>
      <c r="E18" s="15" t="s">
        <v>117</v>
      </c>
      <c r="F18" s="14" t="s">
        <v>21</v>
      </c>
      <c r="G18" s="14" t="s">
        <v>23</v>
      </c>
      <c r="H18" s="14" t="s">
        <v>108</v>
      </c>
      <c r="I18" s="29">
        <f t="shared" ref="I18:J18" si="5">I19</f>
        <v>4659507</v>
      </c>
      <c r="J18" s="29">
        <f t="shared" si="5"/>
        <v>0</v>
      </c>
      <c r="K18" s="10">
        <f t="shared" si="0"/>
        <v>0</v>
      </c>
      <c r="L18" s="12">
        <f t="shared" si="1"/>
        <v>-4659507</v>
      </c>
    </row>
    <row r="19" spans="1:12" ht="89.25">
      <c r="A19" s="20" t="s">
        <v>118</v>
      </c>
      <c r="B19" s="18" t="s">
        <v>20</v>
      </c>
      <c r="C19" s="18" t="s">
        <v>8</v>
      </c>
      <c r="D19" s="18" t="s">
        <v>25</v>
      </c>
      <c r="E19" s="19" t="s">
        <v>117</v>
      </c>
      <c r="F19" s="18" t="s">
        <v>26</v>
      </c>
      <c r="G19" s="18" t="s">
        <v>23</v>
      </c>
      <c r="H19" s="18" t="s">
        <v>108</v>
      </c>
      <c r="I19" s="35">
        <v>4659507</v>
      </c>
      <c r="J19" s="35"/>
      <c r="K19" s="43">
        <f t="shared" si="0"/>
        <v>0</v>
      </c>
      <c r="L19" s="12">
        <f t="shared" si="1"/>
        <v>-4659507</v>
      </c>
    </row>
    <row r="20" spans="1:12">
      <c r="A20" s="36" t="s">
        <v>119</v>
      </c>
      <c r="B20" s="14" t="s">
        <v>20</v>
      </c>
      <c r="C20" s="14" t="s">
        <v>8</v>
      </c>
      <c r="D20" s="14" t="s">
        <v>25</v>
      </c>
      <c r="E20" s="15" t="s">
        <v>76</v>
      </c>
      <c r="F20" s="14" t="s">
        <v>21</v>
      </c>
      <c r="G20" s="14" t="s">
        <v>23</v>
      </c>
      <c r="H20" s="14" t="s">
        <v>108</v>
      </c>
      <c r="I20" s="29">
        <f t="shared" ref="I20:J20" si="6">I21</f>
        <v>364600</v>
      </c>
      <c r="J20" s="29">
        <f t="shared" si="6"/>
        <v>0</v>
      </c>
      <c r="K20" s="10">
        <f t="shared" si="0"/>
        <v>0</v>
      </c>
      <c r="L20" s="12">
        <f t="shared" si="1"/>
        <v>-364600</v>
      </c>
    </row>
    <row r="21" spans="1:12" ht="90">
      <c r="A21" s="37" t="s">
        <v>77</v>
      </c>
      <c r="B21" s="18" t="s">
        <v>20</v>
      </c>
      <c r="C21" s="18" t="s">
        <v>8</v>
      </c>
      <c r="D21" s="18" t="s">
        <v>25</v>
      </c>
      <c r="E21" s="19" t="s">
        <v>76</v>
      </c>
      <c r="F21" s="18" t="s">
        <v>26</v>
      </c>
      <c r="G21" s="18" t="s">
        <v>23</v>
      </c>
      <c r="H21" s="18" t="s">
        <v>108</v>
      </c>
      <c r="I21" s="35">
        <f>364400+200</f>
        <v>364600</v>
      </c>
      <c r="J21" s="35"/>
      <c r="K21" s="43">
        <f t="shared" si="0"/>
        <v>0</v>
      </c>
      <c r="L21" s="12">
        <f t="shared" si="1"/>
        <v>-364600</v>
      </c>
    </row>
    <row r="22" spans="1:12">
      <c r="A22" s="42" t="s">
        <v>120</v>
      </c>
      <c r="B22" s="14" t="s">
        <v>20</v>
      </c>
      <c r="C22" s="14" t="s">
        <v>8</v>
      </c>
      <c r="D22" s="14" t="s">
        <v>25</v>
      </c>
      <c r="E22" s="15">
        <v>29999</v>
      </c>
      <c r="F22" s="14" t="s">
        <v>21</v>
      </c>
      <c r="G22" s="14" t="s">
        <v>23</v>
      </c>
      <c r="H22" s="14" t="s">
        <v>108</v>
      </c>
      <c r="I22" s="29">
        <f t="shared" ref="I22:J22" si="7">I23</f>
        <v>144459762</v>
      </c>
      <c r="J22" s="29">
        <f t="shared" si="7"/>
        <v>1440600</v>
      </c>
      <c r="K22" s="10">
        <f t="shared" si="0"/>
        <v>0.99723271037924044</v>
      </c>
      <c r="L22" s="12">
        <f t="shared" si="1"/>
        <v>-143019162</v>
      </c>
    </row>
    <row r="23" spans="1:12">
      <c r="A23" s="42" t="s">
        <v>121</v>
      </c>
      <c r="B23" s="14" t="s">
        <v>20</v>
      </c>
      <c r="C23" s="14" t="s">
        <v>8</v>
      </c>
      <c r="D23" s="14" t="s">
        <v>25</v>
      </c>
      <c r="E23" s="15" t="s">
        <v>68</v>
      </c>
      <c r="F23" s="14" t="s">
        <v>26</v>
      </c>
      <c r="G23" s="14" t="s">
        <v>23</v>
      </c>
      <c r="H23" s="14" t="s">
        <v>108</v>
      </c>
      <c r="I23" s="29">
        <f>SUM(I24:I48)</f>
        <v>144459762</v>
      </c>
      <c r="J23" s="29">
        <f t="shared" ref="J23" si="8">SUM(J24:J48)</f>
        <v>1440600</v>
      </c>
      <c r="K23" s="10">
        <f t="shared" si="0"/>
        <v>0.99723271037924044</v>
      </c>
      <c r="L23" s="12">
        <f t="shared" si="1"/>
        <v>-143019162</v>
      </c>
    </row>
    <row r="24" spans="1:12" ht="76.5">
      <c r="A24" s="21" t="s">
        <v>78</v>
      </c>
      <c r="B24" s="18" t="s">
        <v>20</v>
      </c>
      <c r="C24" s="18" t="s">
        <v>8</v>
      </c>
      <c r="D24" s="18" t="s">
        <v>25</v>
      </c>
      <c r="E24" s="19" t="s">
        <v>68</v>
      </c>
      <c r="F24" s="18" t="s">
        <v>26</v>
      </c>
      <c r="G24" s="18" t="s">
        <v>79</v>
      </c>
      <c r="H24" s="18" t="s">
        <v>108</v>
      </c>
      <c r="I24" s="35">
        <v>5387000</v>
      </c>
      <c r="J24" s="35"/>
      <c r="K24" s="43">
        <f t="shared" si="0"/>
        <v>0</v>
      </c>
      <c r="L24" s="12">
        <f t="shared" si="1"/>
        <v>-5387000</v>
      </c>
    </row>
    <row r="25" spans="1:12" ht="90">
      <c r="A25" s="38" t="s">
        <v>80</v>
      </c>
      <c r="B25" s="18" t="s">
        <v>20</v>
      </c>
      <c r="C25" s="18" t="s">
        <v>8</v>
      </c>
      <c r="D25" s="18" t="s">
        <v>25</v>
      </c>
      <c r="E25" s="19" t="s">
        <v>68</v>
      </c>
      <c r="F25" s="18" t="s">
        <v>26</v>
      </c>
      <c r="G25" s="18" t="s">
        <v>28</v>
      </c>
      <c r="H25" s="18" t="s">
        <v>108</v>
      </c>
      <c r="I25" s="35">
        <v>664100</v>
      </c>
      <c r="J25" s="35"/>
      <c r="K25" s="43">
        <f t="shared" si="0"/>
        <v>0</v>
      </c>
      <c r="L25" s="12">
        <f t="shared" si="1"/>
        <v>-664100</v>
      </c>
    </row>
    <row r="26" spans="1:12" ht="77.25">
      <c r="A26" s="38" t="s">
        <v>122</v>
      </c>
      <c r="B26" s="18" t="s">
        <v>20</v>
      </c>
      <c r="C26" s="18" t="s">
        <v>8</v>
      </c>
      <c r="D26" s="18" t="s">
        <v>25</v>
      </c>
      <c r="E26" s="19" t="s">
        <v>68</v>
      </c>
      <c r="F26" s="18" t="s">
        <v>26</v>
      </c>
      <c r="G26" s="18" t="s">
        <v>123</v>
      </c>
      <c r="H26" s="18" t="s">
        <v>108</v>
      </c>
      <c r="I26" s="35">
        <v>5243200</v>
      </c>
      <c r="J26" s="35"/>
      <c r="K26" s="43">
        <f t="shared" si="0"/>
        <v>0</v>
      </c>
      <c r="L26" s="12">
        <f t="shared" si="1"/>
        <v>-5243200</v>
      </c>
    </row>
    <row r="27" spans="1:12" ht="89.25">
      <c r="A27" s="21" t="s">
        <v>81</v>
      </c>
      <c r="B27" s="18" t="s">
        <v>20</v>
      </c>
      <c r="C27" s="18" t="s">
        <v>8</v>
      </c>
      <c r="D27" s="18" t="s">
        <v>25</v>
      </c>
      <c r="E27" s="19" t="s">
        <v>68</v>
      </c>
      <c r="F27" s="18" t="s">
        <v>26</v>
      </c>
      <c r="G27" s="18" t="s">
        <v>60</v>
      </c>
      <c r="H27" s="18" t="s">
        <v>108</v>
      </c>
      <c r="I27" s="35">
        <v>985800</v>
      </c>
      <c r="J27" s="35"/>
      <c r="K27" s="43">
        <f t="shared" si="0"/>
        <v>0</v>
      </c>
      <c r="L27" s="12">
        <f t="shared" si="1"/>
        <v>-985800</v>
      </c>
    </row>
    <row r="28" spans="1:12" ht="64.5">
      <c r="A28" s="22" t="s">
        <v>124</v>
      </c>
      <c r="B28" s="18" t="s">
        <v>20</v>
      </c>
      <c r="C28" s="18" t="s">
        <v>8</v>
      </c>
      <c r="D28" s="18" t="s">
        <v>25</v>
      </c>
      <c r="E28" s="19" t="s">
        <v>68</v>
      </c>
      <c r="F28" s="18" t="s">
        <v>26</v>
      </c>
      <c r="G28" s="18" t="s">
        <v>125</v>
      </c>
      <c r="H28" s="18" t="s">
        <v>108</v>
      </c>
      <c r="I28" s="35">
        <v>16803600</v>
      </c>
      <c r="J28" s="35"/>
      <c r="K28" s="43">
        <f t="shared" si="0"/>
        <v>0</v>
      </c>
      <c r="L28" s="12">
        <f t="shared" si="1"/>
        <v>-16803600</v>
      </c>
    </row>
    <row r="29" spans="1:12" ht="128.25">
      <c r="A29" s="22" t="s">
        <v>126</v>
      </c>
      <c r="B29" s="18" t="s">
        <v>20</v>
      </c>
      <c r="C29" s="18" t="s">
        <v>8</v>
      </c>
      <c r="D29" s="18" t="s">
        <v>25</v>
      </c>
      <c r="E29" s="19" t="s">
        <v>68</v>
      </c>
      <c r="F29" s="18" t="s">
        <v>26</v>
      </c>
      <c r="G29" s="18" t="s">
        <v>127</v>
      </c>
      <c r="H29" s="18" t="s">
        <v>108</v>
      </c>
      <c r="I29" s="35">
        <f>1950900+888600</f>
        <v>2839500</v>
      </c>
      <c r="J29" s="35"/>
      <c r="K29" s="43">
        <f t="shared" si="0"/>
        <v>0</v>
      </c>
      <c r="L29" s="12">
        <f t="shared" si="1"/>
        <v>-2839500</v>
      </c>
    </row>
    <row r="30" spans="1:12" ht="63.75">
      <c r="A30" s="23" t="s">
        <v>128</v>
      </c>
      <c r="B30" s="18" t="s">
        <v>20</v>
      </c>
      <c r="C30" s="18" t="s">
        <v>8</v>
      </c>
      <c r="D30" s="18" t="s">
        <v>25</v>
      </c>
      <c r="E30" s="19" t="s">
        <v>68</v>
      </c>
      <c r="F30" s="18" t="s">
        <v>26</v>
      </c>
      <c r="G30" s="18" t="s">
        <v>129</v>
      </c>
      <c r="H30" s="18" t="s">
        <v>108</v>
      </c>
      <c r="I30" s="35">
        <f>10963200+5481600</f>
        <v>16444800</v>
      </c>
      <c r="J30" s="35"/>
      <c r="K30" s="43">
        <f t="shared" si="0"/>
        <v>0</v>
      </c>
      <c r="L30" s="12">
        <f t="shared" si="1"/>
        <v>-16444800</v>
      </c>
    </row>
    <row r="31" spans="1:12" ht="63.75">
      <c r="A31" s="23" t="s">
        <v>74</v>
      </c>
      <c r="B31" s="18" t="s">
        <v>20</v>
      </c>
      <c r="C31" s="18" t="s">
        <v>8</v>
      </c>
      <c r="D31" s="18" t="s">
        <v>25</v>
      </c>
      <c r="E31" s="19" t="s">
        <v>68</v>
      </c>
      <c r="F31" s="18" t="s">
        <v>26</v>
      </c>
      <c r="G31" s="18" t="s">
        <v>61</v>
      </c>
      <c r="H31" s="18" t="s">
        <v>108</v>
      </c>
      <c r="I31" s="35">
        <v>261200</v>
      </c>
      <c r="J31" s="35">
        <v>317600</v>
      </c>
      <c r="K31" s="43">
        <f t="shared" si="0"/>
        <v>121.5926493108729</v>
      </c>
      <c r="L31" s="12">
        <f t="shared" si="1"/>
        <v>56400</v>
      </c>
    </row>
    <row r="32" spans="1:12" ht="76.5">
      <c r="A32" s="23" t="s">
        <v>82</v>
      </c>
      <c r="B32" s="18" t="s">
        <v>20</v>
      </c>
      <c r="C32" s="18" t="s">
        <v>8</v>
      </c>
      <c r="D32" s="18" t="s">
        <v>25</v>
      </c>
      <c r="E32" s="19" t="s">
        <v>68</v>
      </c>
      <c r="F32" s="18" t="s">
        <v>26</v>
      </c>
      <c r="G32" s="18" t="s">
        <v>62</v>
      </c>
      <c r="H32" s="18" t="s">
        <v>108</v>
      </c>
      <c r="I32" s="35">
        <v>12300</v>
      </c>
      <c r="J32" s="35"/>
      <c r="K32" s="43">
        <f t="shared" si="0"/>
        <v>0</v>
      </c>
      <c r="L32" s="12">
        <f t="shared" si="1"/>
        <v>-12300</v>
      </c>
    </row>
    <row r="33" spans="1:12" ht="89.25">
      <c r="A33" s="23" t="s">
        <v>83</v>
      </c>
      <c r="B33" s="18" t="s">
        <v>20</v>
      </c>
      <c r="C33" s="18" t="s">
        <v>8</v>
      </c>
      <c r="D33" s="18" t="s">
        <v>25</v>
      </c>
      <c r="E33" s="19" t="s">
        <v>68</v>
      </c>
      <c r="F33" s="18" t="s">
        <v>26</v>
      </c>
      <c r="G33" s="18" t="s">
        <v>63</v>
      </c>
      <c r="H33" s="18" t="s">
        <v>108</v>
      </c>
      <c r="I33" s="35">
        <v>1176000</v>
      </c>
      <c r="J33" s="35"/>
      <c r="K33" s="43">
        <f t="shared" si="0"/>
        <v>0</v>
      </c>
      <c r="L33" s="12">
        <f t="shared" si="1"/>
        <v>-1176000</v>
      </c>
    </row>
    <row r="34" spans="1:12" ht="114.75">
      <c r="A34" s="23" t="s">
        <v>84</v>
      </c>
      <c r="B34" s="18" t="s">
        <v>20</v>
      </c>
      <c r="C34" s="18" t="s">
        <v>8</v>
      </c>
      <c r="D34" s="18" t="s">
        <v>25</v>
      </c>
      <c r="E34" s="19" t="s">
        <v>68</v>
      </c>
      <c r="F34" s="18" t="s">
        <v>26</v>
      </c>
      <c r="G34" s="18" t="s">
        <v>64</v>
      </c>
      <c r="H34" s="18" t="s">
        <v>108</v>
      </c>
      <c r="I34" s="35">
        <v>260000</v>
      </c>
      <c r="J34" s="35"/>
      <c r="K34" s="43">
        <f t="shared" si="0"/>
        <v>0</v>
      </c>
      <c r="L34" s="12">
        <f t="shared" si="1"/>
        <v>-260000</v>
      </c>
    </row>
    <row r="35" spans="1:12" ht="76.5">
      <c r="A35" s="23" t="s">
        <v>130</v>
      </c>
      <c r="B35" s="18" t="s">
        <v>20</v>
      </c>
      <c r="C35" s="18" t="s">
        <v>8</v>
      </c>
      <c r="D35" s="18" t="s">
        <v>25</v>
      </c>
      <c r="E35" s="19" t="s">
        <v>68</v>
      </c>
      <c r="F35" s="18" t="s">
        <v>26</v>
      </c>
      <c r="G35" s="18" t="s">
        <v>131</v>
      </c>
      <c r="H35" s="18" t="s">
        <v>108</v>
      </c>
      <c r="I35" s="35">
        <v>500000</v>
      </c>
      <c r="J35" s="35"/>
      <c r="K35" s="43">
        <f t="shared" si="0"/>
        <v>0</v>
      </c>
      <c r="L35" s="12">
        <f t="shared" si="1"/>
        <v>-500000</v>
      </c>
    </row>
    <row r="36" spans="1:12" ht="76.5">
      <c r="A36" s="23" t="s">
        <v>29</v>
      </c>
      <c r="B36" s="18" t="s">
        <v>20</v>
      </c>
      <c r="C36" s="18" t="s">
        <v>8</v>
      </c>
      <c r="D36" s="18" t="s">
        <v>25</v>
      </c>
      <c r="E36" s="19" t="s">
        <v>68</v>
      </c>
      <c r="F36" s="18" t="s">
        <v>26</v>
      </c>
      <c r="G36" s="18" t="s">
        <v>30</v>
      </c>
      <c r="H36" s="18" t="s">
        <v>108</v>
      </c>
      <c r="I36" s="24">
        <v>1083700</v>
      </c>
      <c r="J36" s="24">
        <v>1062400</v>
      </c>
      <c r="K36" s="43">
        <f t="shared" si="0"/>
        <v>98.034511396142847</v>
      </c>
      <c r="L36" s="12">
        <f t="shared" si="1"/>
        <v>-21300</v>
      </c>
    </row>
    <row r="37" spans="1:12" ht="127.5">
      <c r="A37" s="23" t="s">
        <v>132</v>
      </c>
      <c r="B37" s="18" t="s">
        <v>20</v>
      </c>
      <c r="C37" s="18" t="s">
        <v>8</v>
      </c>
      <c r="D37" s="18" t="s">
        <v>25</v>
      </c>
      <c r="E37" s="19" t="s">
        <v>68</v>
      </c>
      <c r="F37" s="18" t="s">
        <v>26</v>
      </c>
      <c r="G37" s="18" t="s">
        <v>133</v>
      </c>
      <c r="H37" s="18" t="s">
        <v>108</v>
      </c>
      <c r="I37" s="24">
        <v>1250000</v>
      </c>
      <c r="J37" s="24"/>
      <c r="K37" s="43">
        <f t="shared" si="0"/>
        <v>0</v>
      </c>
      <c r="L37" s="12">
        <f t="shared" ref="L37:L69" si="9">J37-I37</f>
        <v>-1250000</v>
      </c>
    </row>
    <row r="38" spans="1:12" ht="76.5">
      <c r="A38" s="21" t="s">
        <v>85</v>
      </c>
      <c r="B38" s="18" t="s">
        <v>20</v>
      </c>
      <c r="C38" s="18" t="s">
        <v>8</v>
      </c>
      <c r="D38" s="18" t="s">
        <v>25</v>
      </c>
      <c r="E38" s="19" t="s">
        <v>68</v>
      </c>
      <c r="F38" s="18" t="s">
        <v>26</v>
      </c>
      <c r="G38" s="18" t="s">
        <v>65</v>
      </c>
      <c r="H38" s="18" t="s">
        <v>108</v>
      </c>
      <c r="I38" s="24">
        <v>278800</v>
      </c>
      <c r="J38" s="24"/>
      <c r="K38" s="43">
        <f t="shared" si="0"/>
        <v>0</v>
      </c>
      <c r="L38" s="12">
        <f t="shared" si="9"/>
        <v>-278800</v>
      </c>
    </row>
    <row r="39" spans="1:12" ht="63.75">
      <c r="A39" s="23" t="s">
        <v>134</v>
      </c>
      <c r="B39" s="18" t="s">
        <v>20</v>
      </c>
      <c r="C39" s="18" t="s">
        <v>8</v>
      </c>
      <c r="D39" s="18" t="s">
        <v>25</v>
      </c>
      <c r="E39" s="19" t="s">
        <v>68</v>
      </c>
      <c r="F39" s="18" t="s">
        <v>26</v>
      </c>
      <c r="G39" s="18" t="s">
        <v>135</v>
      </c>
      <c r="H39" s="18" t="s">
        <v>108</v>
      </c>
      <c r="I39" s="24">
        <v>8893300</v>
      </c>
      <c r="J39" s="24"/>
      <c r="K39" s="43">
        <f t="shared" si="0"/>
        <v>0</v>
      </c>
      <c r="L39" s="12">
        <f t="shared" si="9"/>
        <v>-8893300</v>
      </c>
    </row>
    <row r="40" spans="1:12" ht="76.5">
      <c r="A40" s="23" t="s">
        <v>86</v>
      </c>
      <c r="B40" s="18" t="s">
        <v>20</v>
      </c>
      <c r="C40" s="18" t="s">
        <v>8</v>
      </c>
      <c r="D40" s="18" t="s">
        <v>25</v>
      </c>
      <c r="E40" s="19" t="s">
        <v>68</v>
      </c>
      <c r="F40" s="18" t="s">
        <v>26</v>
      </c>
      <c r="G40" s="18" t="s">
        <v>87</v>
      </c>
      <c r="H40" s="18" t="s">
        <v>108</v>
      </c>
      <c r="I40" s="24">
        <v>7148400</v>
      </c>
      <c r="J40" s="24"/>
      <c r="K40" s="43">
        <f t="shared" si="0"/>
        <v>0</v>
      </c>
      <c r="L40" s="12">
        <f t="shared" si="9"/>
        <v>-7148400</v>
      </c>
    </row>
    <row r="41" spans="1:12" ht="76.5">
      <c r="A41" s="23" t="s">
        <v>88</v>
      </c>
      <c r="B41" s="18" t="s">
        <v>20</v>
      </c>
      <c r="C41" s="18" t="s">
        <v>8</v>
      </c>
      <c r="D41" s="18" t="s">
        <v>25</v>
      </c>
      <c r="E41" s="19" t="s">
        <v>68</v>
      </c>
      <c r="F41" s="18" t="s">
        <v>26</v>
      </c>
      <c r="G41" s="18" t="s">
        <v>89</v>
      </c>
      <c r="H41" s="18" t="s">
        <v>108</v>
      </c>
      <c r="I41" s="24">
        <v>26389500</v>
      </c>
      <c r="J41" s="24"/>
      <c r="K41" s="43">
        <f t="shared" si="0"/>
        <v>0</v>
      </c>
      <c r="L41" s="12">
        <f t="shared" si="9"/>
        <v>-26389500</v>
      </c>
    </row>
    <row r="42" spans="1:12" ht="115.5">
      <c r="A42" s="22" t="s">
        <v>46</v>
      </c>
      <c r="B42" s="18" t="s">
        <v>20</v>
      </c>
      <c r="C42" s="18" t="s">
        <v>8</v>
      </c>
      <c r="D42" s="18" t="s">
        <v>25</v>
      </c>
      <c r="E42" s="19" t="s">
        <v>68</v>
      </c>
      <c r="F42" s="18" t="s">
        <v>26</v>
      </c>
      <c r="G42" s="18" t="s">
        <v>31</v>
      </c>
      <c r="H42" s="18" t="s">
        <v>108</v>
      </c>
      <c r="I42" s="24">
        <v>64000</v>
      </c>
      <c r="J42" s="24">
        <v>60600</v>
      </c>
      <c r="K42" s="43">
        <f t="shared" si="0"/>
        <v>94.6875</v>
      </c>
      <c r="L42" s="12">
        <f t="shared" si="9"/>
        <v>-3400</v>
      </c>
    </row>
    <row r="43" spans="1:12" ht="63.75">
      <c r="A43" s="25" t="s">
        <v>90</v>
      </c>
      <c r="B43" s="18" t="s">
        <v>20</v>
      </c>
      <c r="C43" s="18" t="s">
        <v>8</v>
      </c>
      <c r="D43" s="18" t="s">
        <v>25</v>
      </c>
      <c r="E43" s="19" t="s">
        <v>68</v>
      </c>
      <c r="F43" s="18" t="s">
        <v>26</v>
      </c>
      <c r="G43" s="18" t="s">
        <v>66</v>
      </c>
      <c r="H43" s="18" t="s">
        <v>108</v>
      </c>
      <c r="I43" s="24">
        <v>5446400</v>
      </c>
      <c r="J43" s="24"/>
      <c r="K43" s="43">
        <f t="shared" si="0"/>
        <v>0</v>
      </c>
      <c r="L43" s="12">
        <f t="shared" si="9"/>
        <v>-5446400</v>
      </c>
    </row>
    <row r="44" spans="1:12" ht="204">
      <c r="A44" s="25" t="s">
        <v>91</v>
      </c>
      <c r="B44" s="18" t="s">
        <v>20</v>
      </c>
      <c r="C44" s="18" t="s">
        <v>8</v>
      </c>
      <c r="D44" s="18" t="s">
        <v>25</v>
      </c>
      <c r="E44" s="19" t="s">
        <v>68</v>
      </c>
      <c r="F44" s="18" t="s">
        <v>26</v>
      </c>
      <c r="G44" s="18" t="s">
        <v>32</v>
      </c>
      <c r="H44" s="18" t="s">
        <v>108</v>
      </c>
      <c r="I44" s="24">
        <v>35540000</v>
      </c>
      <c r="J44" s="24"/>
      <c r="K44" s="43">
        <f t="shared" si="0"/>
        <v>0</v>
      </c>
      <c r="L44" s="12">
        <f t="shared" si="9"/>
        <v>-35540000</v>
      </c>
    </row>
    <row r="45" spans="1:12" ht="102">
      <c r="A45" s="23" t="s">
        <v>136</v>
      </c>
      <c r="B45" s="18" t="s">
        <v>20</v>
      </c>
      <c r="C45" s="18" t="s">
        <v>8</v>
      </c>
      <c r="D45" s="18" t="s">
        <v>25</v>
      </c>
      <c r="E45" s="26" t="s">
        <v>68</v>
      </c>
      <c r="F45" s="18" t="s">
        <v>26</v>
      </c>
      <c r="G45" s="18" t="s">
        <v>137</v>
      </c>
      <c r="H45" s="18" t="s">
        <v>108</v>
      </c>
      <c r="I45" s="24">
        <v>2441500</v>
      </c>
      <c r="J45" s="24"/>
      <c r="K45" s="43">
        <f t="shared" si="0"/>
        <v>0</v>
      </c>
      <c r="L45" s="12">
        <f t="shared" si="9"/>
        <v>-2441500</v>
      </c>
    </row>
    <row r="46" spans="1:12" ht="102">
      <c r="A46" s="23" t="s">
        <v>92</v>
      </c>
      <c r="B46" s="18" t="s">
        <v>20</v>
      </c>
      <c r="C46" s="18" t="s">
        <v>8</v>
      </c>
      <c r="D46" s="18" t="s">
        <v>25</v>
      </c>
      <c r="E46" s="26" t="s">
        <v>68</v>
      </c>
      <c r="F46" s="18" t="s">
        <v>26</v>
      </c>
      <c r="G46" s="18" t="s">
        <v>33</v>
      </c>
      <c r="H46" s="18" t="s">
        <v>108</v>
      </c>
      <c r="I46" s="24">
        <v>2430862</v>
      </c>
      <c r="J46" s="24"/>
      <c r="K46" s="43">
        <f t="shared" si="0"/>
        <v>0</v>
      </c>
      <c r="L46" s="12">
        <f t="shared" si="9"/>
        <v>-2430862</v>
      </c>
    </row>
    <row r="47" spans="1:12" ht="102">
      <c r="A47" s="23" t="s">
        <v>93</v>
      </c>
      <c r="B47" s="18" t="s">
        <v>20</v>
      </c>
      <c r="C47" s="18" t="s">
        <v>8</v>
      </c>
      <c r="D47" s="18" t="s">
        <v>25</v>
      </c>
      <c r="E47" s="26" t="s">
        <v>68</v>
      </c>
      <c r="F47" s="18" t="s">
        <v>26</v>
      </c>
      <c r="G47" s="18" t="s">
        <v>94</v>
      </c>
      <c r="H47" s="18" t="s">
        <v>108</v>
      </c>
      <c r="I47" s="24">
        <v>215000</v>
      </c>
      <c r="J47" s="24"/>
      <c r="K47" s="43">
        <f t="shared" si="0"/>
        <v>0</v>
      </c>
      <c r="L47" s="12">
        <f t="shared" si="9"/>
        <v>-215000</v>
      </c>
    </row>
    <row r="48" spans="1:12" ht="114.75">
      <c r="A48" s="23" t="s">
        <v>95</v>
      </c>
      <c r="B48" s="18" t="s">
        <v>20</v>
      </c>
      <c r="C48" s="18" t="s">
        <v>8</v>
      </c>
      <c r="D48" s="18" t="s">
        <v>25</v>
      </c>
      <c r="E48" s="26" t="s">
        <v>68</v>
      </c>
      <c r="F48" s="18" t="s">
        <v>26</v>
      </c>
      <c r="G48" s="18" t="s">
        <v>96</v>
      </c>
      <c r="H48" s="18" t="s">
        <v>108</v>
      </c>
      <c r="I48" s="24">
        <v>2700800</v>
      </c>
      <c r="J48" s="24"/>
      <c r="K48" s="43">
        <f t="shared" si="0"/>
        <v>0</v>
      </c>
      <c r="L48" s="12">
        <f t="shared" si="9"/>
        <v>-2700800</v>
      </c>
    </row>
    <row r="49" spans="1:12" ht="25.5">
      <c r="A49" s="27" t="s">
        <v>138</v>
      </c>
      <c r="B49" s="14" t="s">
        <v>20</v>
      </c>
      <c r="C49" s="14" t="s">
        <v>8</v>
      </c>
      <c r="D49" s="14" t="s">
        <v>25</v>
      </c>
      <c r="E49" s="28" t="s">
        <v>139</v>
      </c>
      <c r="F49" s="14" t="s">
        <v>21</v>
      </c>
      <c r="G49" s="14" t="s">
        <v>23</v>
      </c>
      <c r="H49" s="14" t="s">
        <v>108</v>
      </c>
      <c r="I49" s="29">
        <f>I50+I74+I82+I78+I76+I80</f>
        <v>1032177727.9</v>
      </c>
      <c r="J49" s="29">
        <f t="shared" ref="J49" si="10">J50+J74+J82+J78+J76+J80</f>
        <v>1032076100</v>
      </c>
      <c r="K49" s="10">
        <f t="shared" si="0"/>
        <v>99.990154030914155</v>
      </c>
      <c r="L49" s="12">
        <f t="shared" si="9"/>
        <v>-101627.89999997616</v>
      </c>
    </row>
    <row r="50" spans="1:12" ht="25.5">
      <c r="A50" s="27" t="s">
        <v>140</v>
      </c>
      <c r="B50" s="14" t="s">
        <v>20</v>
      </c>
      <c r="C50" s="14" t="s">
        <v>8</v>
      </c>
      <c r="D50" s="14" t="s">
        <v>25</v>
      </c>
      <c r="E50" s="28" t="s">
        <v>71</v>
      </c>
      <c r="F50" s="14" t="s">
        <v>21</v>
      </c>
      <c r="G50" s="14" t="s">
        <v>23</v>
      </c>
      <c r="H50" s="14" t="s">
        <v>108</v>
      </c>
      <c r="I50" s="30">
        <f t="shared" ref="I50:J50" si="11">I51</f>
        <v>1012300131</v>
      </c>
      <c r="J50" s="30">
        <f t="shared" si="11"/>
        <v>1016483400</v>
      </c>
      <c r="K50" s="10">
        <f t="shared" si="0"/>
        <v>100.4132439453374</v>
      </c>
      <c r="L50" s="12">
        <f t="shared" si="9"/>
        <v>4183269</v>
      </c>
    </row>
    <row r="51" spans="1:12" ht="38.25">
      <c r="A51" s="27" t="s">
        <v>141</v>
      </c>
      <c r="B51" s="14" t="s">
        <v>20</v>
      </c>
      <c r="C51" s="14" t="s">
        <v>8</v>
      </c>
      <c r="D51" s="14" t="s">
        <v>25</v>
      </c>
      <c r="E51" s="28" t="s">
        <v>71</v>
      </c>
      <c r="F51" s="14" t="s">
        <v>26</v>
      </c>
      <c r="G51" s="14" t="s">
        <v>23</v>
      </c>
      <c r="H51" s="14" t="s">
        <v>108</v>
      </c>
      <c r="I51" s="30">
        <f t="shared" ref="I51:J51" si="12">SUM(I52:I73)</f>
        <v>1012300131</v>
      </c>
      <c r="J51" s="30">
        <f t="shared" si="12"/>
        <v>1016483400</v>
      </c>
      <c r="K51" s="10">
        <f t="shared" si="0"/>
        <v>100.4132439453374</v>
      </c>
      <c r="L51" s="12">
        <f t="shared" si="9"/>
        <v>4183269</v>
      </c>
    </row>
    <row r="52" spans="1:12" ht="140.25">
      <c r="A52" s="23" t="s">
        <v>34</v>
      </c>
      <c r="B52" s="33" t="s">
        <v>20</v>
      </c>
      <c r="C52" s="33" t="s">
        <v>8</v>
      </c>
      <c r="D52" s="33" t="s">
        <v>25</v>
      </c>
      <c r="E52" s="33" t="s">
        <v>71</v>
      </c>
      <c r="F52" s="33" t="s">
        <v>26</v>
      </c>
      <c r="G52" s="33" t="s">
        <v>35</v>
      </c>
      <c r="H52" s="39">
        <v>150</v>
      </c>
      <c r="I52" s="24">
        <f>40563300+13762260+8711620</f>
        <v>63037180</v>
      </c>
      <c r="J52" s="24">
        <v>63202800</v>
      </c>
      <c r="K52" s="43">
        <f t="shared" si="0"/>
        <v>100.2627338342229</v>
      </c>
      <c r="L52" s="12">
        <f t="shared" si="9"/>
        <v>165620</v>
      </c>
    </row>
    <row r="53" spans="1:12" ht="114.75">
      <c r="A53" s="23" t="s">
        <v>142</v>
      </c>
      <c r="B53" s="33" t="s">
        <v>20</v>
      </c>
      <c r="C53" s="33" t="s">
        <v>8</v>
      </c>
      <c r="D53" s="33" t="s">
        <v>25</v>
      </c>
      <c r="E53" s="33" t="s">
        <v>71</v>
      </c>
      <c r="F53" s="33" t="s">
        <v>26</v>
      </c>
      <c r="G53" s="33" t="s">
        <v>72</v>
      </c>
      <c r="H53" s="39">
        <v>150</v>
      </c>
      <c r="I53" s="24">
        <v>237100</v>
      </c>
      <c r="J53" s="24">
        <v>192100</v>
      </c>
      <c r="K53" s="43">
        <f t="shared" si="0"/>
        <v>81.020666385491353</v>
      </c>
      <c r="L53" s="12">
        <f t="shared" si="9"/>
        <v>-45000</v>
      </c>
    </row>
    <row r="54" spans="1:12" ht="102">
      <c r="A54" s="23" t="s">
        <v>143</v>
      </c>
      <c r="B54" s="33" t="s">
        <v>20</v>
      </c>
      <c r="C54" s="33" t="s">
        <v>8</v>
      </c>
      <c r="D54" s="33" t="s">
        <v>25</v>
      </c>
      <c r="E54" s="33" t="s">
        <v>71</v>
      </c>
      <c r="F54" s="33" t="s">
        <v>26</v>
      </c>
      <c r="G54" s="40">
        <v>2438</v>
      </c>
      <c r="H54" s="39">
        <v>150</v>
      </c>
      <c r="I54" s="24"/>
      <c r="J54" s="24">
        <v>9600</v>
      </c>
      <c r="K54" s="43">
        <v>0</v>
      </c>
      <c r="L54" s="12">
        <f t="shared" si="9"/>
        <v>9600</v>
      </c>
    </row>
    <row r="55" spans="1:12" ht="204">
      <c r="A55" s="23" t="s">
        <v>144</v>
      </c>
      <c r="B55" s="33" t="s">
        <v>20</v>
      </c>
      <c r="C55" s="33" t="s">
        <v>8</v>
      </c>
      <c r="D55" s="33" t="s">
        <v>25</v>
      </c>
      <c r="E55" s="33" t="s">
        <v>71</v>
      </c>
      <c r="F55" s="33" t="s">
        <v>26</v>
      </c>
      <c r="G55" s="33" t="s">
        <v>56</v>
      </c>
      <c r="H55" s="39">
        <v>150</v>
      </c>
      <c r="I55" s="24">
        <f>68326300+1405900</f>
        <v>69732200</v>
      </c>
      <c r="J55" s="24">
        <f>68326300+1405900+200</f>
        <v>69732400</v>
      </c>
      <c r="K55" s="43">
        <f t="shared" si="0"/>
        <v>100.00028681154474</v>
      </c>
      <c r="L55" s="12">
        <f t="shared" si="9"/>
        <v>200</v>
      </c>
    </row>
    <row r="56" spans="1:12" ht="204">
      <c r="A56" s="23" t="s">
        <v>145</v>
      </c>
      <c r="B56" s="33" t="s">
        <v>20</v>
      </c>
      <c r="C56" s="33" t="s">
        <v>8</v>
      </c>
      <c r="D56" s="33" t="s">
        <v>25</v>
      </c>
      <c r="E56" s="33" t="s">
        <v>71</v>
      </c>
      <c r="F56" s="33" t="s">
        <v>26</v>
      </c>
      <c r="G56" s="33" t="s">
        <v>57</v>
      </c>
      <c r="H56" s="33">
        <v>150</v>
      </c>
      <c r="I56" s="24">
        <f>71965300+2396000</f>
        <v>74361300</v>
      </c>
      <c r="J56" s="24">
        <f t="shared" ref="J56" si="13">71965300+2396000</f>
        <v>74361300</v>
      </c>
      <c r="K56" s="43">
        <f t="shared" si="0"/>
        <v>100</v>
      </c>
      <c r="L56" s="12">
        <f t="shared" si="9"/>
        <v>0</v>
      </c>
    </row>
    <row r="57" spans="1:12" ht="114.75">
      <c r="A57" s="23" t="s">
        <v>146</v>
      </c>
      <c r="B57" s="33" t="s">
        <v>20</v>
      </c>
      <c r="C57" s="33" t="s">
        <v>8</v>
      </c>
      <c r="D57" s="33" t="s">
        <v>25</v>
      </c>
      <c r="E57" s="33" t="s">
        <v>71</v>
      </c>
      <c r="F57" s="33" t="s">
        <v>26</v>
      </c>
      <c r="G57" s="33" t="s">
        <v>36</v>
      </c>
      <c r="H57" s="33">
        <v>150</v>
      </c>
      <c r="I57" s="24">
        <f>51200+1900+3400</f>
        <v>56500</v>
      </c>
      <c r="J57" s="24">
        <v>63200</v>
      </c>
      <c r="K57" s="43">
        <f t="shared" si="0"/>
        <v>111.85840707964603</v>
      </c>
      <c r="L57" s="12">
        <f t="shared" si="9"/>
        <v>6700</v>
      </c>
    </row>
    <row r="58" spans="1:12" ht="127.5">
      <c r="A58" s="23" t="s">
        <v>147</v>
      </c>
      <c r="B58" s="33" t="s">
        <v>20</v>
      </c>
      <c r="C58" s="33" t="s">
        <v>8</v>
      </c>
      <c r="D58" s="33" t="s">
        <v>25</v>
      </c>
      <c r="E58" s="33" t="s">
        <v>71</v>
      </c>
      <c r="F58" s="33" t="s">
        <v>26</v>
      </c>
      <c r="G58" s="33" t="s">
        <v>37</v>
      </c>
      <c r="H58" s="33">
        <v>150</v>
      </c>
      <c r="I58" s="24">
        <f>526800+19300</f>
        <v>546100</v>
      </c>
      <c r="J58" s="24">
        <v>648300</v>
      </c>
      <c r="K58" s="43">
        <f t="shared" si="0"/>
        <v>118.71452114997254</v>
      </c>
      <c r="L58" s="12">
        <f t="shared" si="9"/>
        <v>102200</v>
      </c>
    </row>
    <row r="59" spans="1:12" ht="178.5">
      <c r="A59" s="23" t="s">
        <v>38</v>
      </c>
      <c r="B59" s="33" t="s">
        <v>20</v>
      </c>
      <c r="C59" s="33" t="s">
        <v>8</v>
      </c>
      <c r="D59" s="33" t="s">
        <v>25</v>
      </c>
      <c r="E59" s="33" t="s">
        <v>71</v>
      </c>
      <c r="F59" s="33" t="s">
        <v>26</v>
      </c>
      <c r="G59" s="33" t="s">
        <v>39</v>
      </c>
      <c r="H59" s="33">
        <v>150</v>
      </c>
      <c r="I59" s="35">
        <f>17706900+596620+350000+1004600+290100</f>
        <v>19948220</v>
      </c>
      <c r="J59" s="35">
        <v>21426900</v>
      </c>
      <c r="K59" s="43">
        <f t="shared" si="0"/>
        <v>107.41259119861321</v>
      </c>
      <c r="L59" s="12">
        <f t="shared" si="9"/>
        <v>1478680</v>
      </c>
    </row>
    <row r="60" spans="1:12" ht="76.5">
      <c r="A60" s="23" t="s">
        <v>148</v>
      </c>
      <c r="B60" s="33" t="s">
        <v>20</v>
      </c>
      <c r="C60" s="33" t="s">
        <v>8</v>
      </c>
      <c r="D60" s="33" t="s">
        <v>25</v>
      </c>
      <c r="E60" s="33" t="s">
        <v>71</v>
      </c>
      <c r="F60" s="33" t="s">
        <v>26</v>
      </c>
      <c r="G60" s="33" t="s">
        <v>40</v>
      </c>
      <c r="H60" s="33">
        <v>150</v>
      </c>
      <c r="I60" s="24">
        <f>178200+5300+9200</f>
        <v>192700</v>
      </c>
      <c r="J60" s="24">
        <v>213800</v>
      </c>
      <c r="K60" s="43">
        <f t="shared" si="0"/>
        <v>110.94966268811623</v>
      </c>
      <c r="L60" s="12">
        <f t="shared" si="9"/>
        <v>21100</v>
      </c>
    </row>
    <row r="61" spans="1:12" ht="114.75">
      <c r="A61" s="23" t="s">
        <v>149</v>
      </c>
      <c r="B61" s="33" t="s">
        <v>20</v>
      </c>
      <c r="C61" s="33" t="s">
        <v>8</v>
      </c>
      <c r="D61" s="33" t="s">
        <v>25</v>
      </c>
      <c r="E61" s="33" t="s">
        <v>71</v>
      </c>
      <c r="F61" s="33" t="s">
        <v>26</v>
      </c>
      <c r="G61" s="33" t="s">
        <v>41</v>
      </c>
      <c r="H61" s="33">
        <v>150</v>
      </c>
      <c r="I61" s="24">
        <f>1136900+38600+67000</f>
        <v>1242500</v>
      </c>
      <c r="J61" s="24">
        <v>1384900</v>
      </c>
      <c r="K61" s="43">
        <f t="shared" si="0"/>
        <v>111.46076458752515</v>
      </c>
      <c r="L61" s="12">
        <f t="shared" si="9"/>
        <v>142400</v>
      </c>
    </row>
    <row r="62" spans="1:12" ht="127.5">
      <c r="A62" s="23" t="s">
        <v>150</v>
      </c>
      <c r="B62" s="33" t="s">
        <v>20</v>
      </c>
      <c r="C62" s="33" t="s">
        <v>8</v>
      </c>
      <c r="D62" s="33" t="s">
        <v>25</v>
      </c>
      <c r="E62" s="33" t="s">
        <v>71</v>
      </c>
      <c r="F62" s="33" t="s">
        <v>26</v>
      </c>
      <c r="G62" s="33" t="s">
        <v>42</v>
      </c>
      <c r="H62" s="33">
        <v>150</v>
      </c>
      <c r="I62" s="35">
        <v>614500</v>
      </c>
      <c r="J62" s="35">
        <v>500700</v>
      </c>
      <c r="K62" s="43">
        <f t="shared" si="0"/>
        <v>81.480878763222137</v>
      </c>
      <c r="L62" s="12">
        <f t="shared" si="9"/>
        <v>-113800</v>
      </c>
    </row>
    <row r="63" spans="1:12" ht="102">
      <c r="A63" s="23" t="s">
        <v>151</v>
      </c>
      <c r="B63" s="33" t="s">
        <v>20</v>
      </c>
      <c r="C63" s="33" t="s">
        <v>8</v>
      </c>
      <c r="D63" s="33" t="s">
        <v>25</v>
      </c>
      <c r="E63" s="33" t="s">
        <v>71</v>
      </c>
      <c r="F63" s="33" t="s">
        <v>26</v>
      </c>
      <c r="G63" s="33" t="s">
        <v>43</v>
      </c>
      <c r="H63" s="33">
        <v>150</v>
      </c>
      <c r="I63" s="35">
        <f>71000+2300</f>
        <v>73300</v>
      </c>
      <c r="J63" s="35">
        <v>74700</v>
      </c>
      <c r="K63" s="43">
        <f t="shared" si="0"/>
        <v>101.9099590723056</v>
      </c>
      <c r="L63" s="12">
        <f t="shared" si="9"/>
        <v>1400</v>
      </c>
    </row>
    <row r="64" spans="1:12" ht="114.75">
      <c r="A64" s="23" t="s">
        <v>152</v>
      </c>
      <c r="B64" s="33" t="s">
        <v>20</v>
      </c>
      <c r="C64" s="33" t="s">
        <v>8</v>
      </c>
      <c r="D64" s="33" t="s">
        <v>25</v>
      </c>
      <c r="E64" s="33" t="s">
        <v>71</v>
      </c>
      <c r="F64" s="33" t="s">
        <v>26</v>
      </c>
      <c r="G64" s="33" t="s">
        <v>44</v>
      </c>
      <c r="H64" s="33">
        <v>150</v>
      </c>
      <c r="I64" s="24">
        <f>2756300+77280+133951</f>
        <v>2967531</v>
      </c>
      <c r="J64" s="24">
        <v>4901600</v>
      </c>
      <c r="K64" s="43">
        <f t="shared" si="0"/>
        <v>165.17434864201923</v>
      </c>
      <c r="L64" s="12">
        <f t="shared" si="9"/>
        <v>1934069</v>
      </c>
    </row>
    <row r="65" spans="1:12" ht="153">
      <c r="A65" s="41" t="s">
        <v>153</v>
      </c>
      <c r="B65" s="33" t="s">
        <v>20</v>
      </c>
      <c r="C65" s="19" t="s">
        <v>8</v>
      </c>
      <c r="D65" s="19" t="s">
        <v>25</v>
      </c>
      <c r="E65" s="19" t="s">
        <v>71</v>
      </c>
      <c r="F65" s="19" t="s">
        <v>26</v>
      </c>
      <c r="G65" s="19" t="s">
        <v>45</v>
      </c>
      <c r="H65" s="19" t="s">
        <v>108</v>
      </c>
      <c r="I65" s="24">
        <v>735800</v>
      </c>
      <c r="J65" s="24">
        <v>734200</v>
      </c>
      <c r="K65" s="43">
        <f t="shared" si="0"/>
        <v>99.782549605871168</v>
      </c>
      <c r="L65" s="12">
        <f t="shared" si="9"/>
        <v>-1600</v>
      </c>
    </row>
    <row r="66" spans="1:12" ht="166.5">
      <c r="A66" s="32" t="s">
        <v>47</v>
      </c>
      <c r="B66" s="19" t="s">
        <v>20</v>
      </c>
      <c r="C66" s="19" t="s">
        <v>8</v>
      </c>
      <c r="D66" s="19" t="s">
        <v>25</v>
      </c>
      <c r="E66" s="19" t="s">
        <v>71</v>
      </c>
      <c r="F66" s="19" t="s">
        <v>26</v>
      </c>
      <c r="G66" s="19" t="s">
        <v>48</v>
      </c>
      <c r="H66" s="19" t="s">
        <v>108</v>
      </c>
      <c r="I66" s="24">
        <f>338413300+1729900+12741800+7006000</f>
        <v>359891000</v>
      </c>
      <c r="J66" s="24">
        <v>368055200</v>
      </c>
      <c r="K66" s="43">
        <f t="shared" si="0"/>
        <v>102.26852019083556</v>
      </c>
      <c r="L66" s="12">
        <f t="shared" si="9"/>
        <v>8164200</v>
      </c>
    </row>
    <row r="67" spans="1:12" ht="115.5">
      <c r="A67" s="32" t="s">
        <v>154</v>
      </c>
      <c r="B67" s="19" t="s">
        <v>20</v>
      </c>
      <c r="C67" s="19" t="s">
        <v>8</v>
      </c>
      <c r="D67" s="19" t="s">
        <v>25</v>
      </c>
      <c r="E67" s="19" t="s">
        <v>71</v>
      </c>
      <c r="F67" s="19" t="s">
        <v>26</v>
      </c>
      <c r="G67" s="19" t="s">
        <v>49</v>
      </c>
      <c r="H67" s="19" t="s">
        <v>108</v>
      </c>
      <c r="I67" s="24">
        <v>32041200</v>
      </c>
      <c r="J67" s="24">
        <v>33909000</v>
      </c>
      <c r="K67" s="43">
        <f t="shared" si="0"/>
        <v>105.82936968652858</v>
      </c>
      <c r="L67" s="12">
        <f t="shared" si="9"/>
        <v>1867800</v>
      </c>
    </row>
    <row r="68" spans="1:12" ht="115.5">
      <c r="A68" s="32" t="s">
        <v>155</v>
      </c>
      <c r="B68" s="19" t="s">
        <v>20</v>
      </c>
      <c r="C68" s="19" t="s">
        <v>8</v>
      </c>
      <c r="D68" s="19" t="s">
        <v>25</v>
      </c>
      <c r="E68" s="19" t="s">
        <v>71</v>
      </c>
      <c r="F68" s="19" t="s">
        <v>26</v>
      </c>
      <c r="G68" s="19" t="s">
        <v>50</v>
      </c>
      <c r="H68" s="19" t="s">
        <v>108</v>
      </c>
      <c r="I68" s="24">
        <v>197192500</v>
      </c>
      <c r="J68" s="24">
        <v>183257500</v>
      </c>
      <c r="K68" s="43">
        <f t="shared" si="0"/>
        <v>92.933301215817039</v>
      </c>
      <c r="L68" s="12">
        <f t="shared" si="9"/>
        <v>-13935000</v>
      </c>
    </row>
    <row r="69" spans="1:12" ht="141">
      <c r="A69" s="32" t="s">
        <v>156</v>
      </c>
      <c r="B69" s="19" t="s">
        <v>20</v>
      </c>
      <c r="C69" s="19" t="s">
        <v>8</v>
      </c>
      <c r="D69" s="19" t="s">
        <v>25</v>
      </c>
      <c r="E69" s="19" t="s">
        <v>71</v>
      </c>
      <c r="F69" s="19" t="s">
        <v>26</v>
      </c>
      <c r="G69" s="19" t="s">
        <v>51</v>
      </c>
      <c r="H69" s="19" t="s">
        <v>108</v>
      </c>
      <c r="I69" s="24">
        <v>17118000</v>
      </c>
      <c r="J69" s="24">
        <v>15115900</v>
      </c>
      <c r="K69" s="43">
        <f t="shared" si="0"/>
        <v>88.304124313588034</v>
      </c>
      <c r="L69" s="12">
        <f t="shared" si="9"/>
        <v>-2002100</v>
      </c>
    </row>
    <row r="70" spans="1:12" ht="166.5">
      <c r="A70" s="32" t="s">
        <v>52</v>
      </c>
      <c r="B70" s="18" t="s">
        <v>20</v>
      </c>
      <c r="C70" s="18" t="s">
        <v>8</v>
      </c>
      <c r="D70" s="18" t="s">
        <v>25</v>
      </c>
      <c r="E70" s="19" t="s">
        <v>71</v>
      </c>
      <c r="F70" s="18" t="s">
        <v>26</v>
      </c>
      <c r="G70" s="18" t="s">
        <v>53</v>
      </c>
      <c r="H70" s="18" t="s">
        <v>108</v>
      </c>
      <c r="I70" s="35">
        <f>121429600+4542200</f>
        <v>125971800</v>
      </c>
      <c r="J70" s="35">
        <v>127223900</v>
      </c>
      <c r="K70" s="43">
        <f t="shared" si="0"/>
        <v>100.99395261479157</v>
      </c>
      <c r="L70" s="12">
        <f t="shared" ref="L70:L83" si="14">J70-I70</f>
        <v>1252100</v>
      </c>
    </row>
    <row r="71" spans="1:12" ht="128.25">
      <c r="A71" s="32" t="s">
        <v>157</v>
      </c>
      <c r="B71" s="18" t="s">
        <v>20</v>
      </c>
      <c r="C71" s="18" t="s">
        <v>8</v>
      </c>
      <c r="D71" s="18" t="s">
        <v>25</v>
      </c>
      <c r="E71" s="19" t="s">
        <v>71</v>
      </c>
      <c r="F71" s="18" t="s">
        <v>26</v>
      </c>
      <c r="G71" s="18" t="s">
        <v>54</v>
      </c>
      <c r="H71" s="18" t="s">
        <v>108</v>
      </c>
      <c r="I71" s="35">
        <v>37201800</v>
      </c>
      <c r="J71" s="35">
        <v>41401000</v>
      </c>
      <c r="K71" s="43">
        <f t="shared" si="0"/>
        <v>111.28762586756555</v>
      </c>
      <c r="L71" s="12">
        <f t="shared" si="14"/>
        <v>4199200</v>
      </c>
    </row>
    <row r="72" spans="1:12" ht="102.75">
      <c r="A72" s="32" t="s">
        <v>158</v>
      </c>
      <c r="B72" s="18" t="s">
        <v>20</v>
      </c>
      <c r="C72" s="18" t="s">
        <v>8</v>
      </c>
      <c r="D72" s="18" t="s">
        <v>25</v>
      </c>
      <c r="E72" s="19" t="s">
        <v>71</v>
      </c>
      <c r="F72" s="18" t="s">
        <v>26</v>
      </c>
      <c r="G72" s="18" t="s">
        <v>55</v>
      </c>
      <c r="H72" s="18" t="s">
        <v>108</v>
      </c>
      <c r="I72" s="24">
        <f>1026200+38600+67000</f>
        <v>1131800</v>
      </c>
      <c r="J72" s="24">
        <v>1268200</v>
      </c>
      <c r="K72" s="43">
        <f t="shared" si="0"/>
        <v>112.05159922247748</v>
      </c>
      <c r="L72" s="12">
        <f t="shared" si="14"/>
        <v>136400</v>
      </c>
    </row>
    <row r="73" spans="1:12" ht="77.25">
      <c r="A73" s="32" t="s">
        <v>98</v>
      </c>
      <c r="B73" s="18">
        <v>890</v>
      </c>
      <c r="C73" s="18">
        <v>2</v>
      </c>
      <c r="D73" s="18" t="s">
        <v>25</v>
      </c>
      <c r="E73" s="19">
        <v>30024</v>
      </c>
      <c r="F73" s="18" t="s">
        <v>26</v>
      </c>
      <c r="G73" s="18" t="s">
        <v>99</v>
      </c>
      <c r="H73" s="18" t="s">
        <v>108</v>
      </c>
      <c r="I73" s="24">
        <v>8007100</v>
      </c>
      <c r="J73" s="24">
        <v>8806200</v>
      </c>
      <c r="K73" s="43">
        <f t="shared" si="0"/>
        <v>109.97989284509997</v>
      </c>
      <c r="L73" s="12">
        <f t="shared" si="14"/>
        <v>799100</v>
      </c>
    </row>
    <row r="74" spans="1:12" ht="115.5">
      <c r="A74" s="42" t="s">
        <v>97</v>
      </c>
      <c r="B74" s="15" t="s">
        <v>20</v>
      </c>
      <c r="C74" s="15" t="s">
        <v>8</v>
      </c>
      <c r="D74" s="15" t="s">
        <v>25</v>
      </c>
      <c r="E74" s="15" t="s">
        <v>73</v>
      </c>
      <c r="F74" s="15" t="s">
        <v>21</v>
      </c>
      <c r="G74" s="15" t="s">
        <v>23</v>
      </c>
      <c r="H74" s="15" t="s">
        <v>108</v>
      </c>
      <c r="I74" s="29">
        <f t="shared" ref="I74:J74" si="15">I75</f>
        <v>5631800</v>
      </c>
      <c r="J74" s="29">
        <f t="shared" si="15"/>
        <v>5631800</v>
      </c>
      <c r="K74" s="10">
        <f t="shared" si="0"/>
        <v>100</v>
      </c>
      <c r="L74" s="12">
        <f t="shared" si="14"/>
        <v>0</v>
      </c>
    </row>
    <row r="75" spans="1:12" ht="115.5">
      <c r="A75" s="32" t="s">
        <v>97</v>
      </c>
      <c r="B75" s="19" t="s">
        <v>20</v>
      </c>
      <c r="C75" s="19" t="s">
        <v>8</v>
      </c>
      <c r="D75" s="19" t="s">
        <v>25</v>
      </c>
      <c r="E75" s="19" t="s">
        <v>73</v>
      </c>
      <c r="F75" s="19" t="s">
        <v>26</v>
      </c>
      <c r="G75" s="19" t="s">
        <v>23</v>
      </c>
      <c r="H75" s="19" t="s">
        <v>108</v>
      </c>
      <c r="I75" s="24">
        <v>5631800</v>
      </c>
      <c r="J75" s="24">
        <v>5631800</v>
      </c>
      <c r="K75" s="43">
        <f t="shared" ref="K75:K83" si="16">J75/I75*100</f>
        <v>100</v>
      </c>
      <c r="L75" s="12">
        <f t="shared" si="14"/>
        <v>0</v>
      </c>
    </row>
    <row r="76" spans="1:12" ht="51.75">
      <c r="A76" s="13" t="s">
        <v>159</v>
      </c>
      <c r="B76" s="15" t="s">
        <v>24</v>
      </c>
      <c r="C76" s="15" t="s">
        <v>8</v>
      </c>
      <c r="D76" s="15" t="s">
        <v>25</v>
      </c>
      <c r="E76" s="15" t="s">
        <v>100</v>
      </c>
      <c r="F76" s="15" t="s">
        <v>21</v>
      </c>
      <c r="G76" s="15" t="s">
        <v>23</v>
      </c>
      <c r="H76" s="15" t="s">
        <v>108</v>
      </c>
      <c r="I76" s="29">
        <f t="shared" ref="I76:J76" si="17">I77</f>
        <v>9069900</v>
      </c>
      <c r="J76" s="29">
        <f t="shared" si="17"/>
        <v>5669500</v>
      </c>
      <c r="K76" s="10">
        <f t="shared" si="16"/>
        <v>62.508958202405765</v>
      </c>
      <c r="L76" s="12">
        <f t="shared" si="14"/>
        <v>-3400400</v>
      </c>
    </row>
    <row r="77" spans="1:12" ht="115.5">
      <c r="A77" s="32" t="s">
        <v>160</v>
      </c>
      <c r="B77" s="19" t="s">
        <v>20</v>
      </c>
      <c r="C77" s="19" t="s">
        <v>8</v>
      </c>
      <c r="D77" s="19" t="s">
        <v>25</v>
      </c>
      <c r="E77" s="19" t="s">
        <v>100</v>
      </c>
      <c r="F77" s="19" t="s">
        <v>26</v>
      </c>
      <c r="G77" s="19" t="s">
        <v>23</v>
      </c>
      <c r="H77" s="19" t="s">
        <v>108</v>
      </c>
      <c r="I77" s="24">
        <f>7774200+1295700</f>
        <v>9069900</v>
      </c>
      <c r="J77" s="24">
        <v>5669500</v>
      </c>
      <c r="K77" s="43">
        <f t="shared" si="16"/>
        <v>62.508958202405765</v>
      </c>
      <c r="L77" s="12">
        <f t="shared" si="14"/>
        <v>-3400400</v>
      </c>
    </row>
    <row r="78" spans="1:12" ht="51">
      <c r="A78" s="27" t="s">
        <v>161</v>
      </c>
      <c r="B78" s="15" t="s">
        <v>20</v>
      </c>
      <c r="C78" s="15" t="s">
        <v>8</v>
      </c>
      <c r="D78" s="15" t="s">
        <v>25</v>
      </c>
      <c r="E78" s="15" t="s">
        <v>69</v>
      </c>
      <c r="F78" s="15" t="s">
        <v>21</v>
      </c>
      <c r="G78" s="15" t="s">
        <v>23</v>
      </c>
      <c r="H78" s="15" t="s">
        <v>108</v>
      </c>
      <c r="I78" s="29">
        <f t="shared" ref="I78:J78" si="18">I79</f>
        <v>4966396.9000000004</v>
      </c>
      <c r="J78" s="29">
        <f t="shared" si="18"/>
        <v>4289600</v>
      </c>
      <c r="K78" s="10">
        <f t="shared" si="16"/>
        <v>86.372476593644777</v>
      </c>
      <c r="L78" s="12">
        <f t="shared" si="14"/>
        <v>-676796.90000000037</v>
      </c>
    </row>
    <row r="79" spans="1:12" ht="51">
      <c r="A79" s="23" t="s">
        <v>161</v>
      </c>
      <c r="B79" s="19" t="s">
        <v>20</v>
      </c>
      <c r="C79" s="19" t="s">
        <v>8</v>
      </c>
      <c r="D79" s="19" t="s">
        <v>25</v>
      </c>
      <c r="E79" s="19" t="s">
        <v>69</v>
      </c>
      <c r="F79" s="19" t="s">
        <v>26</v>
      </c>
      <c r="G79" s="19" t="s">
        <v>23</v>
      </c>
      <c r="H79" s="19" t="s">
        <v>108</v>
      </c>
      <c r="I79" s="24">
        <f>4629100+337296.9</f>
        <v>4966396.9000000004</v>
      </c>
      <c r="J79" s="24">
        <v>4289600</v>
      </c>
      <c r="K79" s="43">
        <f t="shared" si="16"/>
        <v>86.372476593644777</v>
      </c>
      <c r="L79" s="12">
        <f t="shared" si="14"/>
        <v>-676796.90000000037</v>
      </c>
    </row>
    <row r="80" spans="1:12" ht="51.75">
      <c r="A80" s="13" t="s">
        <v>162</v>
      </c>
      <c r="B80" s="31" t="s">
        <v>24</v>
      </c>
      <c r="C80" s="31" t="s">
        <v>8</v>
      </c>
      <c r="D80" s="31" t="s">
        <v>25</v>
      </c>
      <c r="E80" s="31" t="s">
        <v>70</v>
      </c>
      <c r="F80" s="31" t="s">
        <v>21</v>
      </c>
      <c r="G80" s="31" t="s">
        <v>23</v>
      </c>
      <c r="H80" s="31">
        <v>150</v>
      </c>
      <c r="I80" s="30">
        <f t="shared" ref="I80:J80" si="19">I81</f>
        <v>195000</v>
      </c>
      <c r="J80" s="30">
        <f t="shared" si="19"/>
        <v>1800</v>
      </c>
      <c r="K80" s="10">
        <f t="shared" si="16"/>
        <v>0.92307692307692313</v>
      </c>
      <c r="L80" s="12">
        <f t="shared" si="14"/>
        <v>-193200</v>
      </c>
    </row>
    <row r="81" spans="1:12" ht="51.75">
      <c r="A81" s="32" t="s">
        <v>162</v>
      </c>
      <c r="B81" s="19" t="s">
        <v>20</v>
      </c>
      <c r="C81" s="19" t="s">
        <v>8</v>
      </c>
      <c r="D81" s="19" t="s">
        <v>25</v>
      </c>
      <c r="E81" s="19" t="s">
        <v>70</v>
      </c>
      <c r="F81" s="19" t="s">
        <v>26</v>
      </c>
      <c r="G81" s="19" t="s">
        <v>23</v>
      </c>
      <c r="H81" s="19" t="s">
        <v>108</v>
      </c>
      <c r="I81" s="24">
        <f>26700+168300</f>
        <v>195000</v>
      </c>
      <c r="J81" s="24">
        <v>1800</v>
      </c>
      <c r="K81" s="43">
        <f t="shared" si="16"/>
        <v>0.92307692307692313</v>
      </c>
      <c r="L81" s="12">
        <f t="shared" si="14"/>
        <v>-193200</v>
      </c>
    </row>
    <row r="82" spans="1:12" ht="39">
      <c r="A82" s="13" t="s">
        <v>163</v>
      </c>
      <c r="B82" s="31" t="s">
        <v>24</v>
      </c>
      <c r="C82" s="31" t="s">
        <v>8</v>
      </c>
      <c r="D82" s="31" t="s">
        <v>25</v>
      </c>
      <c r="E82" s="31" t="s">
        <v>102</v>
      </c>
      <c r="F82" s="31" t="s">
        <v>21</v>
      </c>
      <c r="G82" s="31" t="s">
        <v>23</v>
      </c>
      <c r="H82" s="31">
        <v>150</v>
      </c>
      <c r="I82" s="29">
        <f t="shared" ref="I82:J82" si="20">I83</f>
        <v>14500</v>
      </c>
      <c r="J82" s="29">
        <f t="shared" si="20"/>
        <v>0</v>
      </c>
      <c r="K82" s="10">
        <f t="shared" si="16"/>
        <v>0</v>
      </c>
      <c r="L82" s="12">
        <f t="shared" si="14"/>
        <v>-14500</v>
      </c>
    </row>
    <row r="83" spans="1:12" ht="90">
      <c r="A83" s="32" t="s">
        <v>101</v>
      </c>
      <c r="B83" s="19" t="s">
        <v>20</v>
      </c>
      <c r="C83" s="19" t="s">
        <v>8</v>
      </c>
      <c r="D83" s="19" t="s">
        <v>25</v>
      </c>
      <c r="E83" s="19" t="s">
        <v>102</v>
      </c>
      <c r="F83" s="19" t="s">
        <v>26</v>
      </c>
      <c r="G83" s="19" t="s">
        <v>23</v>
      </c>
      <c r="H83" s="19" t="s">
        <v>108</v>
      </c>
      <c r="I83" s="24">
        <f>18000-3500</f>
        <v>14500</v>
      </c>
      <c r="J83" s="24"/>
      <c r="K83" s="43">
        <f t="shared" si="16"/>
        <v>0</v>
      </c>
      <c r="L83" s="12">
        <f t="shared" si="14"/>
        <v>-14500</v>
      </c>
    </row>
  </sheetData>
  <mergeCells count="7">
    <mergeCell ref="L6:L8"/>
    <mergeCell ref="K2:L2"/>
    <mergeCell ref="A6:A8"/>
    <mergeCell ref="B6:H7"/>
    <mergeCell ref="I6:I8"/>
    <mergeCell ref="J6:J8"/>
    <mergeCell ref="K6:K8"/>
  </mergeCells>
  <pageMargins left="0.70866141732283472" right="0.70866141732283472" top="0.74803149606299213" bottom="0.39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РайФУ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Panova-RM</dc:creator>
  <cp:lastModifiedBy>Userrfu</cp:lastModifiedBy>
  <cp:lastPrinted>2016-11-10T04:33:08Z</cp:lastPrinted>
  <dcterms:created xsi:type="dcterms:W3CDTF">2015-11-10T11:38:11Z</dcterms:created>
  <dcterms:modified xsi:type="dcterms:W3CDTF">2018-11-12T04:06:33Z</dcterms:modified>
</cp:coreProperties>
</file>