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570" windowHeight="12510"/>
  </bookViews>
  <sheets>
    <sheet name="лист 1" sheetId="3" r:id="rId1"/>
  </sheets>
  <definedNames>
    <definedName name="_xlnm.Print_Titles" localSheetId="0">'лист 1'!$6:$8</definedName>
    <definedName name="_xlnm.Print_Area" localSheetId="0">'лист 1'!$A$1:$F$41</definedName>
  </definedNames>
  <calcPr calcId="125725"/>
</workbook>
</file>

<file path=xl/calcChain.xml><?xml version="1.0" encoding="utf-8"?>
<calcChain xmlns="http://schemas.openxmlformats.org/spreadsheetml/2006/main">
  <c r="D29" i="3"/>
  <c r="F40"/>
  <c r="E40"/>
  <c r="D40"/>
  <c r="F26"/>
  <c r="E26"/>
  <c r="F38"/>
  <c r="E38"/>
  <c r="F33"/>
  <c r="E33"/>
  <c r="D33"/>
  <c r="D38"/>
  <c r="D35"/>
  <c r="F29"/>
  <c r="E29"/>
  <c r="E10" l="1"/>
  <c r="F10"/>
  <c r="D10"/>
  <c r="E35" l="1"/>
  <c r="F35"/>
  <c r="E31"/>
  <c r="F31"/>
  <c r="D31"/>
  <c r="E27"/>
  <c r="E17" s="1"/>
  <c r="F27"/>
  <c r="D27"/>
  <c r="E23"/>
  <c r="E18" s="1"/>
  <c r="F23"/>
  <c r="F18" s="1"/>
  <c r="F17" s="1"/>
  <c r="D23"/>
  <c r="D18" s="1"/>
  <c r="D26" s="1"/>
  <c r="E21"/>
  <c r="F21"/>
  <c r="D21"/>
  <c r="E24"/>
  <c r="F24"/>
  <c r="D24"/>
  <c r="E9"/>
  <c r="E39" s="1"/>
  <c r="F9"/>
  <c r="F39" s="1"/>
  <c r="D9"/>
  <c r="D39" s="1"/>
  <c r="D17" l="1"/>
</calcChain>
</file>

<file path=xl/sharedStrings.xml><?xml version="1.0" encoding="utf-8"?>
<sst xmlns="http://schemas.openxmlformats.org/spreadsheetml/2006/main" count="84" uniqueCount="78">
  <si>
    <t>к Пояснительной записке</t>
  </si>
  <si>
    <t>(тыс. рублей)</t>
  </si>
  <si>
    <t>№ п/п</t>
  </si>
  <si>
    <t>Общая сумма объекта налогообложения, принимаемая для расчета поступлений налога на доходы физических лиц</t>
  </si>
  <si>
    <t>Общая сумма налоговых вычетов, предоставляемых физическим лицам</t>
  </si>
  <si>
    <t>Налог на доходы физических лиц, в том числе:</t>
  </si>
  <si>
    <t>Налог с общей суммы налоговых вычетов, предоставляемых физическим лицам</t>
  </si>
  <si>
    <t>Поступления в погашение недоимки по налогу</t>
  </si>
  <si>
    <t>Общая сумма налоговой базы</t>
  </si>
  <si>
    <t>Наименование показателя</t>
  </si>
  <si>
    <t>Расчет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</si>
  <si>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</si>
  <si>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</si>
  <si>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</si>
  <si>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</si>
  <si>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</si>
  <si>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</si>
  <si>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</si>
  <si>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</si>
  <si>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</si>
  <si>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</si>
  <si>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</si>
  <si>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</si>
  <si>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</si>
  <si>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11.1</t>
  </si>
  <si>
    <t>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</si>
  <si>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2.1</t>
  </si>
  <si>
    <t>2.2</t>
  </si>
  <si>
    <t>С других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</si>
  <si>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</si>
  <si>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8.2</t>
  </si>
  <si>
    <t>8.3</t>
  </si>
  <si>
    <t>8.4</t>
  </si>
  <si>
    <t>8.5</t>
  </si>
  <si>
    <t>9.1</t>
  </si>
  <si>
    <t>9.2</t>
  </si>
  <si>
    <t>10.1</t>
  </si>
  <si>
    <t>10.2</t>
  </si>
  <si>
    <t>2+3+4+5</t>
  </si>
  <si>
    <t>2.1+2.2</t>
  </si>
  <si>
    <t>8+9+10+11</t>
  </si>
  <si>
    <t>8.2+8.3+8.4-8.5</t>
  </si>
  <si>
    <t>8.1.1</t>
  </si>
  <si>
    <t>8.1.2</t>
  </si>
  <si>
    <t>1-6</t>
  </si>
  <si>
    <t>2.1×8.1.1</t>
  </si>
  <si>
    <t>2.2×8.1.2</t>
  </si>
  <si>
    <t>6×8.1.1</t>
  </si>
  <si>
    <t>Прогноз</t>
  </si>
  <si>
    <t>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патента, в отношении которых исчисление и уплата налога осуществляются в соответствии со статьей 227.1 Налогового кодекса Российской Федерации</t>
  </si>
  <si>
    <t>4×10.1+10.2</t>
  </si>
  <si>
    <t>Налоговая ставка, %</t>
  </si>
  <si>
    <t>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</si>
  <si>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С доходов,  полученных физическими лицами, в отношении которых исчисление и уплата налога осуществляются в соответствии со статьей 228 Налогового кодекса Российской Федерации</t>
  </si>
  <si>
    <t>Налог на другие доходы,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</si>
  <si>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</si>
  <si>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</si>
  <si>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</si>
  <si>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5×11.1</t>
  </si>
  <si>
    <t>8.6</t>
  </si>
  <si>
    <t>Норматив отчисления в краевой бюджет, %</t>
  </si>
  <si>
    <t>9.3</t>
  </si>
  <si>
    <t>10.3</t>
  </si>
  <si>
    <t>11.2</t>
  </si>
  <si>
    <t>8×8.6+9×9.3
+10×10.3+11×11.2</t>
  </si>
  <si>
    <t>С фонда заработной платы работников списочного состава организаций  и внешних совместителей по полному кругу организаций</t>
  </si>
  <si>
    <t>Налог на доходы, получаемые в виде фонда заработной платы работников списочного состава организаций  и внешних совместителей по полному кругу организаций</t>
  </si>
  <si>
    <t xml:space="preserve">Средняя ставка налога на доходы физических лиц по другим доходам,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% </t>
  </si>
  <si>
    <t>Поступления в районный бюджет с учетом норматива</t>
  </si>
  <si>
    <t>11.3</t>
  </si>
  <si>
    <t>Поступление в бюджет с учетом норматива распределения</t>
  </si>
  <si>
    <t>8.7</t>
  </si>
  <si>
    <t>Поступление в районный бюджет с учетом норматива распределения</t>
  </si>
  <si>
    <t>Норматив отчисления в районный бюджет, %</t>
  </si>
  <si>
    <t xml:space="preserve">Сумма налога в районный бюджет </t>
  </si>
  <si>
    <t>Приложение 8</t>
  </si>
  <si>
    <t>3×9.1</t>
  </si>
  <si>
    <t>Расчет суммы налога на доходы физических лиц на 2019-2021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</si>
</sst>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0" fillId="2" borderId="0" xfId="0" applyFont="1" applyFill="1"/>
    <xf numFmtId="164" fontId="0" fillId="2" borderId="0" xfId="0" applyNumberFormat="1" applyFill="1"/>
    <xf numFmtId="0" fontId="2" fillId="2" borderId="0" xfId="0" applyFont="1" applyFill="1"/>
    <xf numFmtId="0" fontId="0" fillId="0" borderId="1" xfId="0" applyBorder="1" applyAlignment="1"/>
    <xf numFmtId="164" fontId="0" fillId="2" borderId="0" xfId="0" applyNumberFormat="1" applyFont="1" applyFill="1"/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/>
    </xf>
    <xf numFmtId="0" fontId="2" fillId="0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/>
    </xf>
    <xf numFmtId="0" fontId="0" fillId="0" borderId="0" xfId="0" applyFont="1" applyFill="1"/>
    <xf numFmtId="164" fontId="0" fillId="0" borderId="0" xfId="0" applyNumberFormat="1" applyFont="1" applyFill="1"/>
    <xf numFmtId="0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4" fontId="0" fillId="2" borderId="0" xfId="0" applyNumberFormat="1" applyFont="1" applyFill="1"/>
    <xf numFmtId="164" fontId="0" fillId="0" borderId="0" xfId="0" applyNumberFormat="1" applyFill="1"/>
    <xf numFmtId="0" fontId="0" fillId="2" borderId="0" xfId="0" applyFont="1" applyFill="1" applyBorder="1"/>
    <xf numFmtId="0" fontId="2" fillId="2" borderId="0" xfId="0" applyFont="1" applyFill="1" applyBorder="1"/>
    <xf numFmtId="164" fontId="2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</cellXfs>
  <cellStyles count="2">
    <cellStyle name="Обычный" xfId="0" builtinId="0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0"/>
  <sheetViews>
    <sheetView tabSelected="1" topLeftCell="A34" zoomScaleNormal="100" zoomScaleSheetLayoutView="90" workbookViewId="0">
      <selection activeCell="A5" sqref="A5"/>
    </sheetView>
  </sheetViews>
  <sheetFormatPr defaultRowHeight="12.75"/>
  <cols>
    <col min="1" max="1" width="5.5703125" style="2" customWidth="1"/>
    <col min="2" max="2" width="118.85546875" style="2" customWidth="1"/>
    <col min="3" max="3" width="19.28515625" style="2" customWidth="1"/>
    <col min="4" max="4" width="14.140625" style="2" customWidth="1"/>
    <col min="5" max="5" width="14.5703125" style="2" customWidth="1"/>
    <col min="6" max="6" width="14.28515625" style="2" customWidth="1"/>
    <col min="7" max="7" width="13.5703125" style="2" bestFit="1" customWidth="1"/>
    <col min="8" max="8" width="13.5703125" style="2" customWidth="1"/>
    <col min="9" max="9" width="14" style="2" customWidth="1"/>
    <col min="10" max="10" width="12.140625" style="2" customWidth="1"/>
    <col min="11" max="11" width="11.5703125" style="2" customWidth="1"/>
    <col min="12" max="12" width="11.140625" style="2" customWidth="1"/>
    <col min="13" max="13" width="12.5703125" style="2" bestFit="1" customWidth="1"/>
    <col min="14" max="14" width="12.42578125" style="2" customWidth="1"/>
    <col min="15" max="15" width="12.5703125" style="2" bestFit="1" customWidth="1"/>
    <col min="16" max="16384" width="9.140625" style="2"/>
  </cols>
  <sheetData>
    <row r="1" spans="1:11" ht="15.75">
      <c r="A1" s="7"/>
      <c r="B1" s="7"/>
      <c r="C1" s="7"/>
      <c r="D1" s="7"/>
      <c r="E1" s="32" t="s">
        <v>75</v>
      </c>
      <c r="F1" s="32"/>
    </row>
    <row r="2" spans="1:11" ht="15.75">
      <c r="A2" s="7"/>
      <c r="B2" s="7"/>
      <c r="C2" s="7"/>
      <c r="D2" s="7"/>
      <c r="E2" s="7"/>
      <c r="F2" s="3" t="s">
        <v>0</v>
      </c>
    </row>
    <row r="3" spans="1:11" ht="15.75">
      <c r="A3" s="7"/>
      <c r="B3" s="7"/>
      <c r="C3" s="7"/>
      <c r="D3" s="7"/>
      <c r="E3" s="7"/>
      <c r="F3" s="7"/>
    </row>
    <row r="4" spans="1:11" ht="18.75">
      <c r="A4" s="33" t="s">
        <v>77</v>
      </c>
      <c r="B4" s="33"/>
      <c r="C4" s="33"/>
      <c r="D4" s="33"/>
      <c r="E4" s="33"/>
      <c r="F4" s="33"/>
    </row>
    <row r="5" spans="1:11" ht="18.75" customHeight="1">
      <c r="A5" s="7"/>
      <c r="B5" s="7"/>
      <c r="C5" s="7"/>
      <c r="D5" s="7"/>
      <c r="E5" s="7"/>
      <c r="F5" s="3" t="s">
        <v>1</v>
      </c>
    </row>
    <row r="6" spans="1:11" ht="18.75" customHeight="1">
      <c r="A6" s="34" t="s">
        <v>2</v>
      </c>
      <c r="B6" s="36" t="s">
        <v>9</v>
      </c>
      <c r="C6" s="38" t="s">
        <v>10</v>
      </c>
      <c r="D6" s="39" t="s">
        <v>48</v>
      </c>
      <c r="E6" s="40"/>
      <c r="F6" s="41"/>
    </row>
    <row r="7" spans="1:11" s="5" customFormat="1" ht="15.75" customHeight="1">
      <c r="A7" s="35"/>
      <c r="B7" s="37"/>
      <c r="C7" s="37"/>
      <c r="D7" s="4">
        <v>2019</v>
      </c>
      <c r="E7" s="4">
        <v>2020</v>
      </c>
      <c r="F7" s="4">
        <v>2021</v>
      </c>
    </row>
    <row r="8" spans="1:11" s="5" customFormat="1" ht="15.75">
      <c r="A8" s="8"/>
      <c r="B8" s="4">
        <v>1</v>
      </c>
      <c r="C8" s="1">
        <v>2</v>
      </c>
      <c r="D8" s="4">
        <v>3</v>
      </c>
      <c r="E8" s="4">
        <v>4</v>
      </c>
      <c r="F8" s="4">
        <v>5</v>
      </c>
    </row>
    <row r="9" spans="1:11" s="19" customFormat="1" ht="18" customHeight="1">
      <c r="A9" s="11" t="s">
        <v>11</v>
      </c>
      <c r="B9" s="12" t="s">
        <v>3</v>
      </c>
      <c r="C9" s="13" t="s">
        <v>38</v>
      </c>
      <c r="D9" s="14">
        <f>D10+D13+D14+D15</f>
        <v>8868475</v>
      </c>
      <c r="E9" s="14">
        <f t="shared" ref="E9:F9" si="0">E10+E13+E14+E15</f>
        <v>9236052</v>
      </c>
      <c r="F9" s="14">
        <f t="shared" si="0"/>
        <v>9641498</v>
      </c>
      <c r="G9" s="20"/>
      <c r="H9" s="20"/>
      <c r="I9" s="20"/>
    </row>
    <row r="10" spans="1:11" s="19" customFormat="1" ht="36" customHeight="1">
      <c r="A10" s="11" t="s">
        <v>12</v>
      </c>
      <c r="B10" s="12" t="s">
        <v>25</v>
      </c>
      <c r="C10" s="15" t="s">
        <v>39</v>
      </c>
      <c r="D10" s="14">
        <f>SUM(D11:D12)</f>
        <v>8562499</v>
      </c>
      <c r="E10" s="14">
        <f t="shared" ref="E10:F10" si="1">SUM(E11:E12)</f>
        <v>8916340</v>
      </c>
      <c r="F10" s="14">
        <f t="shared" si="1"/>
        <v>9310793</v>
      </c>
      <c r="G10" s="20"/>
      <c r="H10" s="20"/>
      <c r="I10" s="20"/>
    </row>
    <row r="11" spans="1:11" s="19" customFormat="1" ht="34.5" customHeight="1">
      <c r="A11" s="11" t="s">
        <v>26</v>
      </c>
      <c r="B11" s="12" t="s">
        <v>65</v>
      </c>
      <c r="C11" s="22"/>
      <c r="D11" s="14">
        <v>7667254</v>
      </c>
      <c r="E11" s="14">
        <v>7992450</v>
      </c>
      <c r="F11" s="14">
        <v>8420493</v>
      </c>
    </row>
    <row r="12" spans="1:11" s="19" customFormat="1" ht="48.75" customHeight="1">
      <c r="A12" s="11" t="s">
        <v>27</v>
      </c>
      <c r="B12" s="12" t="s">
        <v>28</v>
      </c>
      <c r="C12" s="13"/>
      <c r="D12" s="14">
        <v>895245</v>
      </c>
      <c r="E12" s="14">
        <v>923890</v>
      </c>
      <c r="F12" s="14">
        <v>890300</v>
      </c>
      <c r="H12" s="20"/>
      <c r="I12" s="20"/>
      <c r="J12" s="20"/>
    </row>
    <row r="13" spans="1:11" s="19" customFormat="1" ht="66.75" customHeight="1">
      <c r="A13" s="11" t="s">
        <v>13</v>
      </c>
      <c r="B13" s="12" t="s">
        <v>52</v>
      </c>
      <c r="C13" s="13"/>
      <c r="D13" s="14">
        <v>7445</v>
      </c>
      <c r="E13" s="14">
        <v>7680</v>
      </c>
      <c r="F13" s="14">
        <v>7980</v>
      </c>
      <c r="H13" s="20"/>
      <c r="I13" s="20"/>
      <c r="J13" s="20"/>
      <c r="K13" s="20"/>
    </row>
    <row r="14" spans="1:11" s="19" customFormat="1" ht="33.75" customHeight="1">
      <c r="A14" s="11" t="s">
        <v>14</v>
      </c>
      <c r="B14" s="12" t="s">
        <v>53</v>
      </c>
      <c r="C14" s="21"/>
      <c r="D14" s="14">
        <v>16480</v>
      </c>
      <c r="E14" s="14">
        <v>17007</v>
      </c>
      <c r="F14" s="14">
        <v>17670</v>
      </c>
      <c r="H14" s="24"/>
      <c r="I14" s="24"/>
      <c r="J14" s="24"/>
    </row>
    <row r="15" spans="1:11" s="19" customFormat="1" ht="48.75" customHeight="1">
      <c r="A15" s="11" t="s">
        <v>15</v>
      </c>
      <c r="B15" s="12" t="s">
        <v>49</v>
      </c>
      <c r="C15" s="21"/>
      <c r="D15" s="14">
        <v>282051</v>
      </c>
      <c r="E15" s="14">
        <v>295025</v>
      </c>
      <c r="F15" s="14">
        <v>305055</v>
      </c>
      <c r="G15" s="20"/>
      <c r="H15" s="20"/>
      <c r="I15" s="20"/>
    </row>
    <row r="16" spans="1:11" s="19" customFormat="1" ht="17.25" customHeight="1">
      <c r="A16" s="11" t="s">
        <v>16</v>
      </c>
      <c r="B16" s="12" t="s">
        <v>4</v>
      </c>
      <c r="C16" s="23"/>
      <c r="D16" s="14">
        <v>591934</v>
      </c>
      <c r="E16" s="14">
        <v>599285</v>
      </c>
      <c r="F16" s="14">
        <v>601385</v>
      </c>
    </row>
    <row r="17" spans="1:15" s="19" customFormat="1" ht="17.25" customHeight="1">
      <c r="A17" s="11" t="s">
        <v>17</v>
      </c>
      <c r="B17" s="12" t="s">
        <v>5</v>
      </c>
      <c r="C17" s="15" t="s">
        <v>40</v>
      </c>
      <c r="D17" s="14">
        <f>ROUND(D18+D27+D31+D35,0)</f>
        <v>1090847</v>
      </c>
      <c r="E17" s="14">
        <f t="shared" ref="E17:F17" si="2">ROUND(E18+E27+E31+E35,0)</f>
        <v>1137637</v>
      </c>
      <c r="F17" s="14">
        <f t="shared" si="2"/>
        <v>1189869</v>
      </c>
      <c r="G17" s="20"/>
      <c r="H17" s="20"/>
      <c r="I17" s="20"/>
    </row>
    <row r="18" spans="1:15" s="19" customFormat="1" ht="49.5" customHeight="1">
      <c r="A18" s="11" t="s">
        <v>18</v>
      </c>
      <c r="B18" s="12" t="s">
        <v>29</v>
      </c>
      <c r="C18" s="15" t="s">
        <v>41</v>
      </c>
      <c r="D18" s="14">
        <f>ROUND(D21+D22+D23-D24,0)</f>
        <v>1051070</v>
      </c>
      <c r="E18" s="14">
        <f t="shared" ref="E18:F18" si="3">ROUND(E21+E22+E23-E24,0)</f>
        <v>1096074</v>
      </c>
      <c r="F18" s="14">
        <f t="shared" si="3"/>
        <v>1146877</v>
      </c>
      <c r="G18" s="26"/>
      <c r="H18" s="20"/>
      <c r="I18" s="20"/>
      <c r="J18" s="20"/>
      <c r="K18" s="20"/>
    </row>
    <row r="19" spans="1:15" s="19" customFormat="1" ht="17.25" customHeight="1">
      <c r="A19" s="11" t="s">
        <v>42</v>
      </c>
      <c r="B19" s="12" t="s">
        <v>51</v>
      </c>
      <c r="C19" s="15"/>
      <c r="D19" s="14">
        <v>13</v>
      </c>
      <c r="E19" s="14">
        <v>13</v>
      </c>
      <c r="F19" s="14">
        <v>13</v>
      </c>
    </row>
    <row r="20" spans="1:15" s="19" customFormat="1" ht="50.25" customHeight="1">
      <c r="A20" s="11" t="s">
        <v>43</v>
      </c>
      <c r="B20" s="12" t="s">
        <v>67</v>
      </c>
      <c r="C20" s="13"/>
      <c r="D20" s="16">
        <v>12.86</v>
      </c>
      <c r="E20" s="16">
        <v>12.86</v>
      </c>
      <c r="F20" s="16">
        <v>12.86</v>
      </c>
      <c r="H20" s="20"/>
      <c r="I20" s="20"/>
      <c r="J20" s="20"/>
    </row>
    <row r="21" spans="1:15" s="19" customFormat="1" ht="36" customHeight="1">
      <c r="A21" s="11" t="s">
        <v>30</v>
      </c>
      <c r="B21" s="12" t="s">
        <v>66</v>
      </c>
      <c r="C21" s="15" t="s">
        <v>45</v>
      </c>
      <c r="D21" s="14">
        <f>D11*D19/100</f>
        <v>996743.02</v>
      </c>
      <c r="E21" s="14">
        <f t="shared" ref="E21:F21" si="4">E11*E19/100</f>
        <v>1039018.5</v>
      </c>
      <c r="F21" s="14">
        <f t="shared" si="4"/>
        <v>1094664.0900000001</v>
      </c>
      <c r="G21" s="20"/>
      <c r="H21" s="20"/>
      <c r="I21" s="20"/>
      <c r="J21" s="20"/>
    </row>
    <row r="22" spans="1:15" s="19" customFormat="1" ht="18" customHeight="1">
      <c r="A22" s="11" t="s">
        <v>31</v>
      </c>
      <c r="B22" s="12" t="s">
        <v>7</v>
      </c>
      <c r="C22" s="13"/>
      <c r="D22" s="14">
        <v>16150</v>
      </c>
      <c r="E22" s="14">
        <v>16150</v>
      </c>
      <c r="F22" s="14">
        <v>15900</v>
      </c>
      <c r="H22" s="20"/>
      <c r="J22" s="20"/>
      <c r="L22" s="20"/>
    </row>
    <row r="23" spans="1:15" s="19" customFormat="1" ht="49.5" customHeight="1">
      <c r="A23" s="11" t="s">
        <v>32</v>
      </c>
      <c r="B23" s="12" t="s">
        <v>54</v>
      </c>
      <c r="C23" s="15" t="s">
        <v>46</v>
      </c>
      <c r="D23" s="14">
        <f>D12*D20/100</f>
        <v>115128.507</v>
      </c>
      <c r="E23" s="14">
        <f t="shared" ref="E23:F23" si="5">E12*E20/100</f>
        <v>118812.254</v>
      </c>
      <c r="F23" s="14">
        <f t="shared" si="5"/>
        <v>114492.58</v>
      </c>
      <c r="G23" s="20"/>
      <c r="H23" s="20"/>
      <c r="I23" s="20"/>
      <c r="M23" s="20"/>
      <c r="N23" s="20"/>
      <c r="O23" s="20"/>
    </row>
    <row r="24" spans="1:15" s="19" customFormat="1" ht="18" customHeight="1">
      <c r="A24" s="11" t="s">
        <v>33</v>
      </c>
      <c r="B24" s="12" t="s">
        <v>6</v>
      </c>
      <c r="C24" s="15" t="s">
        <v>47</v>
      </c>
      <c r="D24" s="14">
        <f>D19*D16/100</f>
        <v>76951.42</v>
      </c>
      <c r="E24" s="14">
        <f t="shared" ref="E24:F24" si="6">E19*E16/100</f>
        <v>77907.05</v>
      </c>
      <c r="F24" s="14">
        <f t="shared" si="6"/>
        <v>78180.05</v>
      </c>
      <c r="G24" s="20"/>
      <c r="H24" s="20"/>
      <c r="I24" s="20"/>
    </row>
    <row r="25" spans="1:15" s="19" customFormat="1" ht="18" customHeight="1">
      <c r="A25" s="11" t="s">
        <v>59</v>
      </c>
      <c r="B25" s="10" t="s">
        <v>73</v>
      </c>
      <c r="C25" s="15"/>
      <c r="D25" s="17">
        <v>28</v>
      </c>
      <c r="E25" s="17">
        <v>28</v>
      </c>
      <c r="F25" s="17">
        <v>28</v>
      </c>
    </row>
    <row r="26" spans="1:15" s="19" customFormat="1" ht="18" customHeight="1">
      <c r="A26" s="11" t="s">
        <v>71</v>
      </c>
      <c r="B26" s="10" t="s">
        <v>72</v>
      </c>
      <c r="C26" s="15"/>
      <c r="D26" s="14">
        <f>ROUND(D18*D25/100,0)</f>
        <v>294300</v>
      </c>
      <c r="E26" s="14">
        <f>ROUND(E18*E25/100,0)-1</f>
        <v>306900</v>
      </c>
      <c r="F26" s="14">
        <f>ROUND(F18*F25/100,0)-26</f>
        <v>321100</v>
      </c>
    </row>
    <row r="27" spans="1:15" s="19" customFormat="1" ht="67.5" customHeight="1">
      <c r="A27" s="11" t="s">
        <v>19</v>
      </c>
      <c r="B27" s="12" t="s">
        <v>55</v>
      </c>
      <c r="C27" s="15" t="s">
        <v>76</v>
      </c>
      <c r="D27" s="14">
        <f>D13*D28/100</f>
        <v>967.85</v>
      </c>
      <c r="E27" s="14">
        <f t="shared" ref="E27:F27" si="7">E13*E28/100</f>
        <v>998.4</v>
      </c>
      <c r="F27" s="14">
        <f t="shared" si="7"/>
        <v>1037.4000000000001</v>
      </c>
      <c r="G27" s="26"/>
      <c r="H27" s="20"/>
      <c r="I27" s="20"/>
      <c r="O27" s="20"/>
    </row>
    <row r="28" spans="1:15" s="19" customFormat="1" ht="18.75" customHeight="1">
      <c r="A28" s="11" t="s">
        <v>34</v>
      </c>
      <c r="B28" s="12" t="s">
        <v>51</v>
      </c>
      <c r="C28" s="15"/>
      <c r="D28" s="14">
        <v>13</v>
      </c>
      <c r="E28" s="14">
        <v>13</v>
      </c>
      <c r="F28" s="14">
        <v>13</v>
      </c>
    </row>
    <row r="29" spans="1:15" s="19" customFormat="1" ht="18.75" customHeight="1">
      <c r="A29" s="11" t="s">
        <v>35</v>
      </c>
      <c r="B29" s="12" t="s">
        <v>68</v>
      </c>
      <c r="C29" s="15"/>
      <c r="D29" s="14">
        <f>MROUND(D27*D30/100,10)</f>
        <v>270</v>
      </c>
      <c r="E29" s="14">
        <f>ROUND(E27*E30/100,0)</f>
        <v>280</v>
      </c>
      <c r="F29" s="14">
        <f>ROUND(F27*F30/100,0)</f>
        <v>290</v>
      </c>
      <c r="H29" s="20"/>
      <c r="J29" s="20"/>
    </row>
    <row r="30" spans="1:15" s="19" customFormat="1" ht="18.75" customHeight="1">
      <c r="A30" s="11" t="s">
        <v>61</v>
      </c>
      <c r="B30" s="10" t="s">
        <v>60</v>
      </c>
      <c r="C30" s="15"/>
      <c r="D30" s="17">
        <v>28</v>
      </c>
      <c r="E30" s="17">
        <v>28</v>
      </c>
      <c r="F30" s="17">
        <v>28</v>
      </c>
    </row>
    <row r="31" spans="1:15" s="19" customFormat="1" ht="33.75" customHeight="1">
      <c r="A31" s="11" t="s">
        <v>20</v>
      </c>
      <c r="B31" s="12" t="s">
        <v>56</v>
      </c>
      <c r="C31" s="15" t="s">
        <v>50</v>
      </c>
      <c r="D31" s="14">
        <f>D14*D32/100</f>
        <v>2142.4</v>
      </c>
      <c r="E31" s="14">
        <f t="shared" ref="E31:F31" si="8">E14*E32/100</f>
        <v>2210.91</v>
      </c>
      <c r="F31" s="14">
        <f t="shared" si="8"/>
        <v>2297.1</v>
      </c>
      <c r="G31" s="26"/>
      <c r="H31" s="20"/>
      <c r="I31" s="20"/>
    </row>
    <row r="32" spans="1:15" s="19" customFormat="1" ht="18" customHeight="1">
      <c r="A32" s="11" t="s">
        <v>36</v>
      </c>
      <c r="B32" s="12" t="s">
        <v>51</v>
      </c>
      <c r="C32" s="18"/>
      <c r="D32" s="14">
        <v>13</v>
      </c>
      <c r="E32" s="14">
        <v>13</v>
      </c>
      <c r="F32" s="14">
        <v>13</v>
      </c>
    </row>
    <row r="33" spans="1:13" s="19" customFormat="1" ht="18" customHeight="1">
      <c r="A33" s="11" t="s">
        <v>37</v>
      </c>
      <c r="B33" s="12" t="s">
        <v>68</v>
      </c>
      <c r="C33" s="15"/>
      <c r="D33" s="14">
        <f>ROUND(D31*D34/100,0)</f>
        <v>600</v>
      </c>
      <c r="E33" s="14">
        <f>ROUND(E31*E34/100,0)+1</f>
        <v>620</v>
      </c>
      <c r="F33" s="14">
        <f>ROUND(F31*F34/100,0)</f>
        <v>643</v>
      </c>
      <c r="H33" s="20"/>
      <c r="J33" s="20"/>
    </row>
    <row r="34" spans="1:13" s="19" customFormat="1" ht="18" customHeight="1">
      <c r="A34" s="11" t="s">
        <v>62</v>
      </c>
      <c r="B34" s="10" t="s">
        <v>73</v>
      </c>
      <c r="C34" s="15"/>
      <c r="D34" s="17">
        <v>28</v>
      </c>
      <c r="E34" s="17">
        <v>28</v>
      </c>
      <c r="F34" s="17">
        <v>28</v>
      </c>
    </row>
    <row r="35" spans="1:13" s="19" customFormat="1" ht="50.25" customHeight="1">
      <c r="A35" s="11" t="s">
        <v>21</v>
      </c>
      <c r="B35" s="12" t="s">
        <v>57</v>
      </c>
      <c r="C35" s="15" t="s">
        <v>58</v>
      </c>
      <c r="D35" s="14">
        <f>ROUND(D15*D36/100,0)</f>
        <v>36667</v>
      </c>
      <c r="E35" s="14">
        <f t="shared" ref="E35:F35" si="9">E15*E36/100</f>
        <v>38353.25</v>
      </c>
      <c r="F35" s="14">
        <f t="shared" si="9"/>
        <v>39657.15</v>
      </c>
      <c r="G35" s="26"/>
      <c r="H35" s="20"/>
      <c r="I35" s="20"/>
    </row>
    <row r="36" spans="1:13" s="19" customFormat="1" ht="18" customHeight="1">
      <c r="A36" s="11" t="s">
        <v>24</v>
      </c>
      <c r="B36" s="12" t="s">
        <v>51</v>
      </c>
      <c r="C36" s="15"/>
      <c r="D36" s="14">
        <v>13</v>
      </c>
      <c r="E36" s="14">
        <v>13</v>
      </c>
      <c r="F36" s="14">
        <v>13</v>
      </c>
    </row>
    <row r="37" spans="1:13" s="19" customFormat="1" ht="18" customHeight="1">
      <c r="A37" s="11" t="s">
        <v>63</v>
      </c>
      <c r="B37" s="10" t="s">
        <v>73</v>
      </c>
      <c r="C37" s="15"/>
      <c r="D37" s="17">
        <v>15</v>
      </c>
      <c r="E37" s="17">
        <v>15</v>
      </c>
      <c r="F37" s="17">
        <v>15</v>
      </c>
      <c r="I37" s="20"/>
    </row>
    <row r="38" spans="1:13" s="19" customFormat="1" ht="18" customHeight="1">
      <c r="A38" s="11" t="s">
        <v>69</v>
      </c>
      <c r="B38" s="10" t="s">
        <v>70</v>
      </c>
      <c r="C38" s="15"/>
      <c r="D38" s="14">
        <f>ROUND(D35*D37/100,0)</f>
        <v>5500</v>
      </c>
      <c r="E38" s="14">
        <f>ROUND(E35*E37/100,10000)+47</f>
        <v>5799.9875000000002</v>
      </c>
      <c r="F38" s="14">
        <f>ROUND(F35*F37/100,0)+51</f>
        <v>6000</v>
      </c>
      <c r="I38" s="20"/>
    </row>
    <row r="39" spans="1:13" s="19" customFormat="1" ht="18" customHeight="1">
      <c r="A39" s="11" t="s">
        <v>22</v>
      </c>
      <c r="B39" s="12" t="s">
        <v>8</v>
      </c>
      <c r="C39" s="15" t="s">
        <v>44</v>
      </c>
      <c r="D39" s="14">
        <f>D9-D16</f>
        <v>8276541</v>
      </c>
      <c r="E39" s="14">
        <f t="shared" ref="E39:F39" si="10">E9-E16</f>
        <v>8636767</v>
      </c>
      <c r="F39" s="14">
        <f t="shared" si="10"/>
        <v>9040113</v>
      </c>
      <c r="G39" s="20"/>
      <c r="H39" s="20"/>
      <c r="I39" s="24"/>
    </row>
    <row r="40" spans="1:13" s="19" customFormat="1" ht="31.5">
      <c r="A40" s="11" t="s">
        <v>23</v>
      </c>
      <c r="B40" s="10" t="s">
        <v>74</v>
      </c>
      <c r="C40" s="13" t="s">
        <v>64</v>
      </c>
      <c r="D40" s="14">
        <f>ROUND(D18*D25/100+D27*D30/100+D31*D34/100+D35*D37/100,0)-1</f>
        <v>300670</v>
      </c>
      <c r="E40" s="14">
        <f>ROUND(E18*E25/100+E27*E30/100+E31*E34/100+E35*E37/100,0)-2</f>
        <v>313550</v>
      </c>
      <c r="F40" s="14">
        <f>ROUND(F18*F25/100+F27*F30/100+F31*F34/100+F35*F37/100,0)-8</f>
        <v>328000</v>
      </c>
      <c r="G40" s="26"/>
      <c r="H40" s="20"/>
      <c r="I40" s="24"/>
    </row>
    <row r="41" spans="1:13" s="5" customFormat="1">
      <c r="I41" s="25"/>
      <c r="M41" s="9"/>
    </row>
    <row r="42" spans="1:13" s="5" customFormat="1"/>
    <row r="43" spans="1:13" s="5" customFormat="1" ht="15.75">
      <c r="D43" s="29"/>
      <c r="E43" s="29"/>
      <c r="F43" s="30"/>
      <c r="G43" s="27"/>
      <c r="I43" s="25"/>
      <c r="M43" s="9"/>
    </row>
    <row r="44" spans="1:13" s="5" customFormat="1" ht="18.75" customHeight="1">
      <c r="B44" s="7"/>
      <c r="C44" s="7"/>
      <c r="D44" s="28"/>
      <c r="E44" s="28"/>
      <c r="F44" s="27"/>
      <c r="G44" s="27"/>
    </row>
    <row r="45" spans="1:13" ht="15.75">
      <c r="A45" s="31"/>
      <c r="B45" s="31"/>
      <c r="E45" s="31"/>
      <c r="F45" s="31"/>
    </row>
    <row r="49" spans="4:6">
      <c r="D49" s="6"/>
      <c r="E49" s="6"/>
      <c r="F49" s="6"/>
    </row>
    <row r="50" spans="4:6">
      <c r="D50" s="6"/>
      <c r="E50" s="6"/>
      <c r="F50" s="6"/>
    </row>
  </sheetData>
  <mergeCells count="8">
    <mergeCell ref="A45:B45"/>
    <mergeCell ref="E45:F45"/>
    <mergeCell ref="E1:F1"/>
    <mergeCell ref="A4:F4"/>
    <mergeCell ref="A6:A7"/>
    <mergeCell ref="B6:B7"/>
    <mergeCell ref="C6:C7"/>
    <mergeCell ref="D6:F6"/>
  </mergeCells>
  <pageMargins left="0.78740157480314965" right="0.39370078740157483" top="0.78740157480314965" bottom="0.78740157480314965" header="0.51181102362204722" footer="0.51181102362204722"/>
  <pageSetup paperSize="9" scale="73" firstPageNumber="1611" fitToHeight="2" orientation="landscape" useFirstPageNumber="1" r:id="rId1"/>
  <headerFoot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Userrfu</cp:lastModifiedBy>
  <cp:lastPrinted>2018-11-10T10:29:37Z</cp:lastPrinted>
  <dcterms:created xsi:type="dcterms:W3CDTF">2010-09-24T05:04:51Z</dcterms:created>
  <dcterms:modified xsi:type="dcterms:W3CDTF">2018-11-14T05:07:05Z</dcterms:modified>
</cp:coreProperties>
</file>