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8760" windowWidth="5445" windowHeight="10935" tabRatio="956" activeTab="9"/>
  </bookViews>
  <sheets>
    <sheet name="Деф" sheetId="17" r:id="rId1"/>
    <sheet name="АдмДох" sheetId="47" r:id="rId2"/>
    <sheet name="АдмИст" sheetId="23" r:id="rId3"/>
    <sheet name="Норм" sheetId="56" state="hidden" r:id="rId4"/>
    <sheet name="Дох " sheetId="44" r:id="rId5"/>
    <sheet name="Вед17" sheetId="4" r:id="rId6"/>
    <sheet name="вед 18-19" sheetId="45" r:id="rId7"/>
    <sheet name="Фун17" sheetId="3" r:id="rId8"/>
    <sheet name="Фун 18-19" sheetId="48" r:id="rId9"/>
    <sheet name="ЦСР 17" sheetId="50" r:id="rId10"/>
    <sheet name="ЦСР 18-19" sheetId="49" r:id="rId11"/>
    <sheet name="публ" sheetId="26" r:id="rId12"/>
    <sheet name="Полн" sheetId="24" r:id="rId13"/>
    <sheet name="сбал" sheetId="53" r:id="rId14"/>
    <sheet name="ФФП" sheetId="6" r:id="rId15"/>
    <sheet name="Молод" sheetId="18" r:id="rId16"/>
    <sheet name="Протоколы" sheetId="35" r:id="rId17"/>
    <sheet name="ВУС" sheetId="12" r:id="rId18"/>
    <sheet name="ак" sheetId="52" r:id="rId19"/>
    <sheet name="Заим" sheetId="20" r:id="rId20"/>
    <sheet name="переселение" sheetId="59" state="hidden" r:id="rId21"/>
    <sheet name="дороги" sheetId="58" state="hidden" r:id="rId22"/>
    <sheet name="поощр" sheetId="60" state="hidden" r:id="rId23"/>
    <sheet name="гранты" sheetId="62" state="hidden" r:id="rId24"/>
    <sheet name="софин" sheetId="61" r:id="rId25"/>
    <sheet name="спр" sheetId="21" r:id="rId26"/>
    <sheet name="Лист1" sheetId="54" r:id="rId27"/>
  </sheets>
  <definedNames>
    <definedName name="_xlnm._FilterDatabase" localSheetId="1" hidden="1">АдмДох!$A$4:$I$333</definedName>
    <definedName name="_xlnm._FilterDatabase" localSheetId="6" hidden="1">'вед 18-19'!$A$6:$I$695</definedName>
    <definedName name="_xlnm._FilterDatabase" localSheetId="5" hidden="1">Вед17!$A$6:$H$717</definedName>
    <definedName name="_xlnm._FilterDatabase" localSheetId="4" hidden="1">'Дох '!$A$7:$M$147</definedName>
    <definedName name="_xlnm._FilterDatabase" localSheetId="26" hidden="1">Лист1!$A$1:$B$211</definedName>
    <definedName name="_xlnm._FilterDatabase" localSheetId="25" hidden="1">спр!$A$8:$B$33</definedName>
    <definedName name="_xlnm._FilterDatabase" localSheetId="8" hidden="1">'Фун 18-19'!$A$6:$D$51</definedName>
    <definedName name="_xlnm._FilterDatabase" localSheetId="7" hidden="1">Фун17!$A$6:$D$57</definedName>
    <definedName name="_xlnm._FilterDatabase" localSheetId="9" hidden="1">'ЦСР 17'!$A$6:$E$810</definedName>
    <definedName name="_xlnm._FilterDatabase" localSheetId="10" hidden="1">'ЦСР 18-19'!$A$6:$F$793</definedName>
    <definedName name="H1пожар">спр!$B$35</definedName>
    <definedName name="H2пожар">спр!$B$35</definedName>
    <definedName name="вцп13">#REF!</definedName>
    <definedName name="вцпПлПер">#REF!</definedName>
    <definedName name="год" localSheetId="1">спр!$B$1</definedName>
    <definedName name="год">спр!$B$1</definedName>
    <definedName name="_xlnm.Print_Titles" localSheetId="1">АдмДох!$4:$4</definedName>
    <definedName name="_xlnm.Print_Titles" localSheetId="2">АдмИст!$6:$6</definedName>
    <definedName name="_xlnm.Print_Titles" localSheetId="6">'вед 18-19'!$5:$6</definedName>
    <definedName name="_xlnm.Print_Titles" localSheetId="5">Вед17!$5:$6</definedName>
    <definedName name="_xlnm.Print_Titles" localSheetId="17">ВУС!$5:$5</definedName>
    <definedName name="_xlnm.Print_Titles" localSheetId="0">Деф!$5:$5</definedName>
    <definedName name="_xlnm.Print_Titles" localSheetId="4">'Дох '!$8:$8</definedName>
    <definedName name="_xlnm.Print_Titles" localSheetId="15">Молод!$5:$5</definedName>
    <definedName name="_xlnm.Print_Titles" localSheetId="12">Полн!$5:$6</definedName>
    <definedName name="_xlnm.Print_Titles" localSheetId="16">Протоколы!$5:$5</definedName>
    <definedName name="_xlnm.Print_Titles" localSheetId="7">Фун17!$5:$6</definedName>
    <definedName name="_xlnm.Print_Titles" localSheetId="14">ФФП!$6:$6</definedName>
    <definedName name="_xlnm.Print_Titles" localSheetId="9">'ЦСР 17'!$5:$6</definedName>
    <definedName name="кбк">#REF!</definedName>
    <definedName name="квр13" localSheetId="1">Вед17!$E$8:$E$575</definedName>
    <definedName name="квр13">Вед17!$E$8:$E$4359</definedName>
    <definedName name="кврПлПер" localSheetId="1">'вед 18-19'!$E$8:$E$361</definedName>
    <definedName name="кврПлПер">'вед 18-19'!$E$8:$E$361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благ">спр!$B$34</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цп" localSheetId="1">#REF!</definedName>
    <definedName name="Н1рцп">спр!#REF!</definedName>
    <definedName name="Н1сбал" localSheetId="1">спр!#REF!</definedName>
    <definedName name="Н1сбал">спр!$B$23</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благ">спр!$C$34</definedName>
    <definedName name="Н2вед">спр!$C$15</definedName>
    <definedName name="Н2вед1">спр!$C$16</definedName>
    <definedName name="Н2вод">спр!$C$36</definedName>
    <definedName name="Н2вус">спр!$C$28</definedName>
    <definedName name="Н2вцп">#REF!</definedName>
    <definedName name="Н2гранты">спр!$C$36</definedName>
    <definedName name="Н2деф">спр!$C$10</definedName>
    <definedName name="Н2дор">спр!$C$32</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цп">#REF!</definedName>
    <definedName name="Н2сбал">спр!$C$23</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АдмДох!$A:$D</definedName>
    <definedName name="_xlnm.Print_Area" localSheetId="2">АдмИст!$A:$D</definedName>
    <definedName name="_xlnm.Print_Area" localSheetId="18">ак!$A$2:$D$9</definedName>
    <definedName name="_xlnm.Print_Area" localSheetId="6">'вед 18-19'!$A:$G</definedName>
    <definedName name="_xlnm.Print_Area" localSheetId="5">Вед17!$A:$F</definedName>
    <definedName name="_xlnm.Print_Area" localSheetId="17">ВУС!$A:$D</definedName>
    <definedName name="_xlnm.Print_Area" localSheetId="23">гранты!$A$1:$B$10</definedName>
    <definedName name="_xlnm.Print_Area" localSheetId="0">Деф!$A:$E</definedName>
    <definedName name="_xlnm.Print_Area" localSheetId="4">'Дох '!$A$1:$K$147</definedName>
    <definedName name="_xlnm.Print_Area" localSheetId="19">Заим!$A:$D</definedName>
    <definedName name="_xlnm.Print_Area" localSheetId="15">Молод!$A:$D</definedName>
    <definedName name="_xlnm.Print_Area" localSheetId="20">переселение!$A$1:$C$9</definedName>
    <definedName name="_xlnm.Print_Area" localSheetId="12">Полн!$A:$F</definedName>
    <definedName name="_xlnm.Print_Area" localSheetId="16">Протоколы!$A:$E</definedName>
    <definedName name="_xlnm.Print_Area" localSheetId="11">публ!$A:$F</definedName>
    <definedName name="_xlnm.Print_Area" localSheetId="13">сбал!$A$2:$D$24</definedName>
    <definedName name="_xlnm.Print_Area" localSheetId="24">софин!$A$2:$E$12</definedName>
    <definedName name="_xlnm.Print_Area" localSheetId="7">Фун17!$A:$D</definedName>
    <definedName name="_xlnm.Print_Area" localSheetId="14">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Вед17!$G$8:$G$9267</definedName>
    <definedName name="РзПз">Вед17!$G$8:$G$9470</definedName>
    <definedName name="РзПзПлПер" localSheetId="1">'вед 18-19'!$H$8:$H$459</definedName>
    <definedName name="РзПзПлПер">'вед 18-19'!$H$8:$H$4787</definedName>
    <definedName name="спрВЦП">#REF!</definedName>
    <definedName name="сум" localSheetId="1">#REF!</definedName>
    <definedName name="сум">#REF!</definedName>
    <definedName name="СумВед" localSheetId="1">Вед17!$F$8:$F$4747</definedName>
    <definedName name="СумВед">Вед17!$F$8:$F$5959</definedName>
    <definedName name="СумВед14" localSheetId="1">'вед 18-19'!$F$8:$F$361</definedName>
    <definedName name="СумВед14">'вед 18-19'!$F$8:$F$361</definedName>
    <definedName name="СумВед15" localSheetId="1">'вед 18-19'!$G$8:$G$361</definedName>
    <definedName name="СумВед15">'вед 18-19'!$G$8:$G$361</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D6" i="61"/>
  <c r="E6"/>
  <c r="C6"/>
  <c r="D7" i="3"/>
  <c r="D8"/>
  <c r="D21"/>
  <c r="D26"/>
  <c r="D33"/>
  <c r="D39"/>
  <c r="D44"/>
  <c r="D50"/>
  <c r="D53"/>
  <c r="D55"/>
  <c r="D10" i="17"/>
  <c r="C10"/>
  <c r="B3" i="61"/>
  <c r="J144" i="44"/>
  <c r="K144"/>
  <c r="I144"/>
  <c r="D12" i="61"/>
  <c r="E12"/>
  <c r="C12"/>
  <c r="A3" i="12"/>
  <c r="A3" i="35"/>
  <c r="A3" i="53"/>
  <c r="F59" i="24"/>
  <c r="F56"/>
  <c r="F54"/>
  <c r="F49"/>
  <c r="F40"/>
  <c r="F37"/>
  <c r="F35"/>
  <c r="F30"/>
  <c r="F21"/>
  <c r="F18"/>
  <c r="F16"/>
  <c r="F11"/>
  <c r="E59"/>
  <c r="E40"/>
  <c r="E21"/>
  <c r="F6" i="26"/>
  <c r="J140" i="44"/>
  <c r="K140"/>
  <c r="I140"/>
  <c r="J137"/>
  <c r="J136" s="1"/>
  <c r="K137"/>
  <c r="K136" s="1"/>
  <c r="I137"/>
  <c r="I136" s="1"/>
  <c r="J134"/>
  <c r="K134"/>
  <c r="I134"/>
  <c r="J132"/>
  <c r="K132"/>
  <c r="I132"/>
  <c r="J113"/>
  <c r="J112" s="1"/>
  <c r="K113"/>
  <c r="K112" s="1"/>
  <c r="I113"/>
  <c r="I112" s="1"/>
  <c r="J110"/>
  <c r="K110"/>
  <c r="I110"/>
  <c r="J105"/>
  <c r="J104" s="1"/>
  <c r="J103" s="1"/>
  <c r="K105"/>
  <c r="K104" s="1"/>
  <c r="K103" s="1"/>
  <c r="J101"/>
  <c r="J100" s="1"/>
  <c r="K101"/>
  <c r="K100" s="1"/>
  <c r="I105"/>
  <c r="I104" s="1"/>
  <c r="I103" s="1"/>
  <c r="I101"/>
  <c r="I100" s="1"/>
  <c r="J81"/>
  <c r="K81"/>
  <c r="J77"/>
  <c r="J76" s="1"/>
  <c r="K77"/>
  <c r="K76" s="1"/>
  <c r="I77"/>
  <c r="I76" s="1"/>
  <c r="A1" i="17"/>
  <c r="G10" i="4"/>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1"/>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A2" i="62"/>
  <c r="A1"/>
  <c r="B6"/>
  <c r="I109" i="44" l="1"/>
  <c r="I99"/>
  <c r="J109"/>
  <c r="J99" s="1"/>
  <c r="K109"/>
  <c r="K99" s="1"/>
  <c r="B1" i="61"/>
  <c r="A1" i="59"/>
  <c r="A1" i="12"/>
  <c r="A1" i="18"/>
  <c r="A1" i="53"/>
  <c r="A1" i="24"/>
  <c r="A1" i="49"/>
  <c r="A1" i="50"/>
  <c r="A1" i="48"/>
  <c r="A1" i="3"/>
  <c r="A1" i="45"/>
  <c r="A1" i="44"/>
  <c r="A1" i="47"/>
  <c r="A1" i="4"/>
  <c r="I81" i="44"/>
  <c r="B24" i="18" l="1"/>
  <c r="C6" i="20" l="1"/>
  <c r="D6"/>
  <c r="B6"/>
  <c r="B9"/>
  <c r="D9"/>
  <c r="C9"/>
  <c r="A3"/>
  <c r="B2" i="61" l="1"/>
  <c r="H251" i="45" l="1"/>
  <c r="H252"/>
  <c r="H253"/>
  <c r="H254"/>
  <c r="H257"/>
  <c r="C6" i="59"/>
  <c r="G576" i="4"/>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7"/>
  <c r="C6" i="60" l="1"/>
  <c r="A2"/>
  <c r="A1"/>
  <c r="H441" i="45" l="1"/>
  <c r="H440"/>
  <c r="H439"/>
  <c r="B6" i="58" l="1"/>
  <c r="B6" i="59" l="1"/>
  <c r="A2" i="58"/>
  <c r="A2" i="59"/>
  <c r="A1" i="58"/>
  <c r="G8" i="4" l="1"/>
  <c r="G9"/>
  <c r="A1" i="20"/>
  <c r="A1" i="52"/>
  <c r="A1" i="35"/>
  <c r="A1" i="6"/>
  <c r="A1" i="26"/>
  <c r="A1" i="56"/>
  <c r="A1" i="23"/>
  <c r="D6" i="62" l="1"/>
  <c r="D7" i="59"/>
  <c r="A2" i="56" l="1"/>
  <c r="A2" i="44"/>
  <c r="A3" i="56"/>
  <c r="A3" i="48"/>
  <c r="A3" i="3"/>
  <c r="J23" i="24"/>
  <c r="I22"/>
  <c r="I21"/>
  <c r="K21" l="1"/>
  <c r="J6" i="26" l="1"/>
  <c r="K6"/>
  <c r="L6"/>
  <c r="M6"/>
  <c r="I6"/>
  <c r="H63" i="45"/>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H677"/>
  <c r="H678"/>
  <c r="H679"/>
  <c r="H680"/>
  <c r="H681"/>
  <c r="H682"/>
  <c r="H683"/>
  <c r="H684"/>
  <c r="H685"/>
  <c r="H686"/>
  <c r="H687"/>
  <c r="H688"/>
  <c r="H689"/>
  <c r="H690"/>
  <c r="H691"/>
  <c r="H692"/>
  <c r="H693"/>
  <c r="H694"/>
  <c r="H695"/>
  <c r="C20" i="17" l="1"/>
  <c r="A2" i="53"/>
  <c r="H9" i="45"/>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G6" i="12" l="1"/>
  <c r="E7" i="53"/>
  <c r="J143" i="44"/>
  <c r="J98" s="1"/>
  <c r="K143"/>
  <c r="K98" s="1"/>
  <c r="I143"/>
  <c r="I98" s="1"/>
  <c r="J65" l="1"/>
  <c r="K65"/>
  <c r="I65"/>
  <c r="J58"/>
  <c r="J57" s="1"/>
  <c r="K58"/>
  <c r="K57" s="1"/>
  <c r="I58"/>
  <c r="I57" s="1"/>
  <c r="I55" l="1"/>
  <c r="J55"/>
  <c r="K55"/>
  <c r="J29"/>
  <c r="K29"/>
  <c r="I29"/>
  <c r="B6" i="53"/>
  <c r="E6" s="1"/>
  <c r="B9" i="24"/>
  <c r="B10"/>
  <c r="B11"/>
  <c r="B12"/>
  <c r="B13"/>
  <c r="B14"/>
  <c r="B15"/>
  <c r="B16"/>
  <c r="B17"/>
  <c r="B18"/>
  <c r="B19"/>
  <c r="B20"/>
  <c r="B21"/>
  <c r="B22"/>
  <c r="B23"/>
  <c r="B24"/>
  <c r="B25"/>
  <c r="B27"/>
  <c r="B28"/>
  <c r="B29"/>
  <c r="B30"/>
  <c r="B31"/>
  <c r="B32"/>
  <c r="B33"/>
  <c r="B34"/>
  <c r="B35"/>
  <c r="B36"/>
  <c r="B37"/>
  <c r="B38"/>
  <c r="B39"/>
  <c r="B40"/>
  <c r="B41"/>
  <c r="B42"/>
  <c r="B43"/>
  <c r="B44"/>
  <c r="B46"/>
  <c r="B47"/>
  <c r="B48"/>
  <c r="B49"/>
  <c r="B50"/>
  <c r="B51"/>
  <c r="B52"/>
  <c r="B53"/>
  <c r="B54"/>
  <c r="B55"/>
  <c r="B56"/>
  <c r="B57"/>
  <c r="B58"/>
  <c r="B59"/>
  <c r="B60"/>
  <c r="B61"/>
  <c r="B62"/>
  <c r="B63"/>
  <c r="B8"/>
  <c r="B8" i="18" l="1"/>
  <c r="K74" i="44" l="1"/>
  <c r="K73" s="1"/>
  <c r="J74"/>
  <c r="J73" s="1"/>
  <c r="I74"/>
  <c r="I73" s="1"/>
  <c r="K70"/>
  <c r="K64" s="1"/>
  <c r="J70"/>
  <c r="J64" s="1"/>
  <c r="I70"/>
  <c r="I64" s="1"/>
  <c r="K60"/>
  <c r="J60"/>
  <c r="I60"/>
  <c r="K54"/>
  <c r="J54"/>
  <c r="I54"/>
  <c r="K51"/>
  <c r="J51"/>
  <c r="I51"/>
  <c r="K49"/>
  <c r="J49"/>
  <c r="I49"/>
  <c r="I46"/>
  <c r="K46"/>
  <c r="J46"/>
  <c r="K42"/>
  <c r="J42"/>
  <c r="I42"/>
  <c r="K41"/>
  <c r="K40" s="1"/>
  <c r="J41"/>
  <c r="J40" s="1"/>
  <c r="I41"/>
  <c r="I40" s="1"/>
  <c r="K38"/>
  <c r="K37" s="1"/>
  <c r="J38"/>
  <c r="J37" s="1"/>
  <c r="I38"/>
  <c r="I37" s="1"/>
  <c r="K34"/>
  <c r="J34"/>
  <c r="I34"/>
  <c r="K32"/>
  <c r="J32"/>
  <c r="I32"/>
  <c r="K27"/>
  <c r="J27"/>
  <c r="I27"/>
  <c r="K25"/>
  <c r="J25"/>
  <c r="I25"/>
  <c r="K19"/>
  <c r="J19"/>
  <c r="I19"/>
  <c r="I14"/>
  <c r="K12"/>
  <c r="K11" s="1"/>
  <c r="J12"/>
  <c r="J11" s="1"/>
  <c r="I12"/>
  <c r="I11" s="1"/>
  <c r="K8" i="26"/>
  <c r="K7"/>
  <c r="I24" i="44" l="1"/>
  <c r="J24"/>
  <c r="K24"/>
  <c r="I31"/>
  <c r="K45"/>
  <c r="K44" s="1"/>
  <c r="J31"/>
  <c r="I72"/>
  <c r="I45"/>
  <c r="I44" s="1"/>
  <c r="K31"/>
  <c r="J72"/>
  <c r="J45"/>
  <c r="J44" s="1"/>
  <c r="J14"/>
  <c r="J10" s="1"/>
  <c r="K14"/>
  <c r="K10" s="1"/>
  <c r="K72"/>
  <c r="I10"/>
  <c r="K9" l="1"/>
  <c r="K147" s="1"/>
  <c r="E16" i="17" s="1"/>
  <c r="J9" i="44"/>
  <c r="I9"/>
  <c r="A3" i="49"/>
  <c r="A3" i="50"/>
  <c r="I147" i="44" l="1"/>
  <c r="M9"/>
  <c r="A2" i="52"/>
  <c r="A3"/>
  <c r="D6"/>
  <c r="C6"/>
  <c r="B6"/>
  <c r="E6" s="1"/>
  <c r="E8" i="53" l="1"/>
  <c r="G6" i="52"/>
  <c r="F6"/>
  <c r="L43" i="44" l="1"/>
  <c r="N43"/>
  <c r="M43"/>
  <c r="D7" i="24" l="1"/>
  <c r="D45"/>
  <c r="D26"/>
  <c r="E20" i="17"/>
  <c r="D20"/>
  <c r="A2" i="49"/>
  <c r="A2" i="50"/>
  <c r="A2" i="48"/>
  <c r="A3" i="47" l="1"/>
  <c r="A2"/>
  <c r="A2" i="20" l="1"/>
  <c r="E6" i="35"/>
  <c r="D6"/>
  <c r="C6"/>
  <c r="F6" s="1"/>
  <c r="A2"/>
  <c r="D6" i="18"/>
  <c r="F8" s="1"/>
  <c r="C6"/>
  <c r="F7" s="1"/>
  <c r="B6"/>
  <c r="F6" s="1"/>
  <c r="A3"/>
  <c r="A2"/>
  <c r="D6" i="12"/>
  <c r="B6"/>
  <c r="F6" s="1"/>
  <c r="A2"/>
  <c r="F45" i="24"/>
  <c r="E45"/>
  <c r="C45"/>
  <c r="F26"/>
  <c r="E26"/>
  <c r="C26"/>
  <c r="F7"/>
  <c r="E7"/>
  <c r="C7"/>
  <c r="A3"/>
  <c r="A2"/>
  <c r="B63" i="6"/>
  <c r="B62"/>
  <c r="B61"/>
  <c r="B60"/>
  <c r="B59"/>
  <c r="B58"/>
  <c r="B57"/>
  <c r="B56"/>
  <c r="B55"/>
  <c r="B54"/>
  <c r="B53"/>
  <c r="B52"/>
  <c r="B51"/>
  <c r="B50"/>
  <c r="B49"/>
  <c r="B48"/>
  <c r="B47"/>
  <c r="B46"/>
  <c r="D45"/>
  <c r="C45"/>
  <c r="B44"/>
  <c r="B43"/>
  <c r="B42"/>
  <c r="B41"/>
  <c r="B40"/>
  <c r="B39"/>
  <c r="B38"/>
  <c r="B37"/>
  <c r="B36"/>
  <c r="B35"/>
  <c r="B34"/>
  <c r="B33"/>
  <c r="B32"/>
  <c r="B31"/>
  <c r="B30"/>
  <c r="B29"/>
  <c r="B28"/>
  <c r="B27"/>
  <c r="D26"/>
  <c r="C26"/>
  <c r="B25"/>
  <c r="B24"/>
  <c r="B23"/>
  <c r="B22"/>
  <c r="B21"/>
  <c r="B20"/>
  <c r="B19"/>
  <c r="B18"/>
  <c r="B17"/>
  <c r="B16"/>
  <c r="B15"/>
  <c r="B14"/>
  <c r="B13"/>
  <c r="B12"/>
  <c r="B11"/>
  <c r="B10"/>
  <c r="B9"/>
  <c r="B8"/>
  <c r="D7"/>
  <c r="C7"/>
  <c r="A3"/>
  <c r="A2"/>
  <c r="F10" i="26"/>
  <c r="E10"/>
  <c r="D10"/>
  <c r="M8"/>
  <c r="L8"/>
  <c r="J8"/>
  <c r="I8"/>
  <c r="F8"/>
  <c r="F12" s="1"/>
  <c r="E8"/>
  <c r="E12" s="1"/>
  <c r="D8"/>
  <c r="D12" s="1"/>
  <c r="H6" s="1"/>
  <c r="M7"/>
  <c r="L7"/>
  <c r="J7"/>
  <c r="I7"/>
  <c r="A3"/>
  <c r="A2"/>
  <c r="A3" i="45"/>
  <c r="A2"/>
  <c r="A3" i="4"/>
  <c r="A2"/>
  <c r="A2" i="3"/>
  <c r="B45" i="24" l="1"/>
  <c r="G45" s="1"/>
  <c r="B26"/>
  <c r="G26" s="1"/>
  <c r="B7"/>
  <c r="G7" s="1"/>
  <c r="B7" i="6"/>
  <c r="B26"/>
  <c r="G8"/>
  <c r="G9"/>
  <c r="F7" i="35"/>
  <c r="F8" i="6"/>
  <c r="F8" i="35"/>
  <c r="G7" i="6"/>
  <c r="F7"/>
  <c r="F9"/>
  <c r="B45"/>
  <c r="A3" i="44"/>
  <c r="A3" i="23"/>
  <c r="A2"/>
  <c r="E8" i="17" l="1"/>
  <c r="D8"/>
  <c r="C8"/>
  <c r="C16" s="1"/>
  <c r="A3"/>
  <c r="A2"/>
  <c r="E7" l="1"/>
  <c r="C7"/>
  <c r="D7"/>
  <c r="E19"/>
  <c r="D19" s="1"/>
  <c r="C19" s="1"/>
  <c r="E18" s="1"/>
  <c r="D18" s="1"/>
  <c r="C18" s="1"/>
  <c r="E17" s="1"/>
  <c r="D17" l="1"/>
  <c r="C17" l="1"/>
  <c r="E6" i="26"/>
  <c r="H7" s="1"/>
  <c r="D6"/>
  <c r="H8" l="1"/>
  <c r="J147" i="44" l="1"/>
  <c r="D16" i="17" s="1"/>
  <c r="N9" i="44" l="1"/>
  <c r="E15" i="17"/>
  <c r="E14" s="1"/>
  <c r="E13" s="1"/>
  <c r="E12" s="1"/>
  <c r="E6" s="1"/>
  <c r="O9" i="44"/>
  <c r="C15" i="17" l="1"/>
  <c r="C14" s="1"/>
  <c r="C13" s="1"/>
  <c r="C12" s="1"/>
  <c r="C6" s="1"/>
  <c r="D15"/>
  <c r="D14" s="1"/>
  <c r="D13" s="1"/>
  <c r="D12" s="1"/>
  <c r="D6" s="1"/>
</calcChain>
</file>

<file path=xl/sharedStrings.xml><?xml version="1.0" encoding="utf-8"?>
<sst xmlns="http://schemas.openxmlformats.org/spreadsheetml/2006/main" count="13404" uniqueCount="1612">
  <si>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</si>
  <si>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</si>
  <si>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</si>
  <si>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</si>
  <si>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</si>
  <si>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</si>
  <si>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</si>
  <si>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</si>
  <si>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</si>
  <si>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</si>
  <si>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</si>
  <si>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</si>
  <si>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</si>
  <si>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</si>
  <si>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</si>
  <si>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</si>
  <si>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</si>
  <si>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</si>
  <si>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</si>
  <si>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Решение районного Совета депутатов от 26.09.2008г. № 31-496 «Об утверждении Положения о порядке выплаты пенсии за выслугу лет, замещавшим должности муниципальной службы»</t>
  </si>
  <si>
    <t>2.1.</t>
  </si>
  <si>
    <t>Пенсия за выслугу лет  лицам, замещавшим должности муниципальной службы муниципального образования  Богучанский район</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</si>
  <si>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</si>
  <si>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</si>
  <si>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</si>
  <si>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</si>
  <si>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</si>
  <si>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</si>
  <si>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</si>
  <si>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</si>
  <si>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</si>
  <si>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Наименование</t>
  </si>
  <si>
    <t>04000</t>
  </si>
  <si>
    <t>07</t>
  </si>
  <si>
    <t>8</t>
  </si>
  <si>
    <t>50</t>
  </si>
  <si>
    <t>ВСЕГО  ДОХОДОВ</t>
  </si>
  <si>
    <t>09</t>
  </si>
  <si>
    <t>07050</t>
  </si>
  <si>
    <t>11</t>
  </si>
  <si>
    <t>120</t>
  </si>
  <si>
    <t>05000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</si>
  <si>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</si>
  <si>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погашение                                        </t>
  </si>
  <si>
    <t>08</t>
  </si>
  <si>
    <t>03000</t>
  </si>
  <si>
    <t>НАЛОГОВЫЕ И НЕНАЛОГОВЫЕ ДОХОДЫ</t>
  </si>
  <si>
    <t>НАЛОГИ НА ПРИБЫЛЬ, ДОХОДЫ</t>
  </si>
  <si>
    <t>Налог на прибыль организаций</t>
  </si>
  <si>
    <t>Налог на доходы физических лиц</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</si>
  <si>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</si>
  <si>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</si>
  <si>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</si>
  <si>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</si>
  <si>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</si>
  <si>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</si>
  <si>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</si>
  <si>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</si>
  <si>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</si>
  <si>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</si>
  <si>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</si>
  <si>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</si>
  <si>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</si>
  <si>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</si>
  <si>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</si>
  <si>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</si>
  <si>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</si>
  <si>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</si>
  <si>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</si>
  <si>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</si>
  <si>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</si>
  <si>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</si>
  <si>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</si>
  <si>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</si>
  <si>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</si>
  <si>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</si>
  <si>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</si>
  <si>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</si>
  <si>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</si>
  <si>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</si>
  <si>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</si>
  <si>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</si>
  <si>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</si>
  <si>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</si>
  <si>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</si>
  <si>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</si>
  <si>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</si>
  <si>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</si>
  <si>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</si>
  <si>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</si>
  <si>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</si>
  <si>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01 03 00 00 05 0000 810</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</si>
  <si>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</si>
  <si>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</si>
  <si>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</si>
  <si>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</si>
  <si>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</si>
  <si>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</si>
  <si>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</si>
  <si>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</si>
  <si>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</si>
  <si>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</si>
  <si>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</si>
  <si>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</si>
  <si>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</si>
  <si>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</si>
  <si>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Прочие доходы от оказания платных услуг и компенсации затрат государства</t>
  </si>
  <si>
    <t>130</t>
  </si>
  <si>
    <t>14</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</si>
  <si>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</si>
  <si>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</si>
  <si>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</si>
  <si>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</si>
  <si>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</si>
  <si>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</si>
  <si>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</si>
  <si>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</si>
  <si>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</si>
  <si>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</si>
  <si>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</si>
  <si>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</si>
  <si>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</si>
  <si>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</si>
  <si>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</si>
  <si>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</si>
  <si>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ЗАДОЛЖЕННОСТЬ И ПЕРЕРАСЧЕТЫ ПО ОТМЕНЕННЫМ НАЛОГАМ, СБОРАМ И ИНЫМ ОБЯЗАТЕЛЬНЫМ ПЛАТЕЖАМ</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</si>
  <si>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</si>
  <si>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</si>
  <si>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</si>
  <si>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</si>
  <si>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</si>
  <si>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</si>
  <si>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</si>
  <si>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</si>
  <si>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</si>
  <si>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</si>
  <si>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</si>
  <si>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</si>
  <si>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обслуживание населения</t>
  </si>
  <si>
    <t>Социальное обеспечение населения</t>
  </si>
  <si>
    <t>Прочие местные налоги и сборы</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</si>
  <si>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</si>
  <si>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</si>
  <si>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Прочие налоги и сборы (по отмененным местным налогам и сборам)</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</si>
  <si>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</si>
  <si>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</si>
  <si>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</si>
  <si>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01 03 00 00 05 0000 710</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</si>
  <si>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</si>
  <si>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</si>
  <si>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</si>
  <si>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</si>
  <si>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</si>
  <si>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</si>
  <si>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</si>
  <si>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</si>
  <si>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</si>
  <si>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</si>
  <si>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</si>
  <si>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</si>
  <si>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</si>
  <si>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</si>
  <si>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</si>
  <si>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</si>
  <si>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</si>
  <si>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</si>
  <si>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</si>
  <si>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890 01 03 00 00 05 0000 710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</si>
  <si>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</si>
  <si>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</si>
  <si>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</si>
  <si>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</si>
  <si>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</si>
  <si>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</si>
  <si>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</si>
  <si>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</si>
  <si>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</si>
  <si>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</si>
  <si>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</si>
  <si>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</si>
  <si>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</si>
  <si>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</si>
  <si>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</si>
  <si>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</si>
  <si>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</si>
  <si>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</si>
  <si>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</si>
  <si>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</si>
  <si>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</si>
  <si>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</si>
  <si>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</si>
  <si>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</si>
  <si>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межбюджетные трансферты на осуществление (возмещение расходов по осуществлению) части полномочий по созданию условий для организации досуга и обеспечения жителей услугами организаций культуры</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</si>
  <si>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</si>
  <si>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</si>
  <si>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</si>
  <si>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</si>
  <si>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</si>
  <si>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</si>
  <si>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</si>
  <si>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</si>
  <si>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</si>
  <si>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</si>
  <si>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</si>
  <si>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</si>
  <si>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</si>
  <si>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</si>
  <si>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</si>
  <si>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</si>
  <si>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</si>
  <si>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</si>
  <si>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</si>
  <si>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</si>
  <si>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</si>
  <si>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</si>
  <si>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</si>
  <si>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</si>
  <si>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</si>
  <si>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</si>
  <si>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</si>
  <si>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</si>
  <si>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</si>
  <si>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</si>
  <si>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</si>
  <si>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</si>
  <si>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</si>
  <si>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</si>
  <si>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</si>
  <si>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</si>
  <si>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890 01 03 00 00 05 0000 810</t>
  </si>
  <si>
    <t>890 01 05 00 00 00 0000 000</t>
  </si>
  <si>
    <t>КВСР</t>
  </si>
  <si>
    <t>КБК</t>
  </si>
  <si>
    <t>КЦСР</t>
  </si>
  <si>
    <t>КВР</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</si>
  <si>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</si>
  <si>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</si>
  <si>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</si>
  <si>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</si>
  <si>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</si>
  <si>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</si>
  <si>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</si>
  <si>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</si>
  <si>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</si>
  <si>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</si>
  <si>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</si>
  <si>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</si>
  <si>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</si>
  <si>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</si>
  <si>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</si>
  <si>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</si>
  <si>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</si>
  <si>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</si>
  <si>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</si>
  <si>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</si>
  <si>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</si>
  <si>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</si>
  <si>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</si>
  <si>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</si>
  <si>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</si>
  <si>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</si>
  <si>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</si>
  <si>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</si>
  <si>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ОКАЗАНИЯ ПЛАТНЫХ УСЛУГ И КОМПЕНСАЦИИ ЗАТРАТ ГОСУДАРСТВА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</si>
  <si>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</si>
  <si>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</si>
  <si>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</si>
  <si>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</si>
  <si>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</si>
  <si>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</si>
  <si>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</si>
  <si>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</si>
  <si>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</si>
  <si>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</si>
  <si>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</si>
  <si>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</si>
  <si>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</si>
  <si>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</si>
  <si>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</si>
  <si>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</si>
  <si>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</si>
  <si>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</si>
  <si>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</si>
  <si>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</si>
  <si>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</si>
  <si>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</si>
  <si>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</si>
  <si>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</si>
  <si>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</si>
  <si>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</si>
  <si>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</si>
  <si>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</si>
  <si>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</si>
  <si>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</si>
  <si>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</si>
  <si>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</si>
  <si>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</si>
  <si>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</si>
  <si>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</si>
  <si>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</si>
  <si>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 xml:space="preserve">Налог на прибыль организаций, зачисляемый в бюджеты субъектов Российской Федерации </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</si>
  <si>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</si>
  <si>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</si>
  <si>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</si>
  <si>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</si>
  <si>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</si>
  <si>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</si>
  <si>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</si>
  <si>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</si>
  <si>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</si>
  <si>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</si>
  <si>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</si>
  <si>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</si>
  <si>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07053</t>
  </si>
  <si>
    <t>05013</t>
  </si>
  <si>
    <t>Прочие доходы от оказания платных услуг (работ) получателями средств  бюджетов муниципальных районов</t>
  </si>
  <si>
    <t>01995</t>
  </si>
  <si>
    <t>02053</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</si>
  <si>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</si>
  <si>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</si>
  <si>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</si>
  <si>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</si>
  <si>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</si>
  <si>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</si>
  <si>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Прочие межбюджетные трансферты общего характера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</si>
  <si>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</si>
  <si>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</si>
  <si>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</si>
  <si>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</si>
  <si>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</si>
  <si>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</si>
  <si>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</si>
  <si>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</si>
  <si>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</si>
  <si>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02050</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</si>
  <si>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</si>
  <si>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</si>
  <si>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</si>
  <si>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</si>
  <si>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</si>
  <si>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</si>
  <si>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</si>
  <si>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</si>
  <si>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Условно-утверждаемые расходы</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</si>
  <si>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</si>
  <si>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</si>
  <si>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</si>
  <si>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межбюджетные трансферты на осуществление (возмещение расходов по осуществлению)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поселения</t>
  </si>
  <si>
    <t>3</t>
  </si>
  <si>
    <t>4</t>
  </si>
  <si>
    <t>5</t>
  </si>
  <si>
    <t>6</t>
  </si>
  <si>
    <t>7</t>
  </si>
  <si>
    <t>Акцизы по подакцизным товарам (продукции), производимым на территории РФ</t>
  </si>
  <si>
    <t>100</t>
  </si>
  <si>
    <t>02200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</si>
  <si>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</si>
  <si>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</si>
  <si>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</si>
  <si>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</si>
  <si>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</si>
  <si>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</si>
  <si>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</si>
  <si>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</si>
  <si>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</si>
  <si>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</si>
  <si>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</si>
  <si>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</si>
  <si>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</si>
  <si>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</si>
  <si>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</si>
  <si>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</si>
  <si>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</si>
  <si>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</si>
  <si>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</si>
  <si>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</si>
  <si>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</si>
  <si>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</si>
  <si>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</si>
  <si>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</si>
  <si>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</si>
  <si>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</si>
  <si>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</si>
  <si>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</si>
  <si>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</si>
  <si>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</si>
  <si>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</si>
  <si>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</si>
  <si>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</si>
  <si>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</si>
  <si>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</si>
  <si>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Управление муниципальной собственностью Богучанского района ИНН2407008705 КПП240701001</t>
  </si>
  <si>
    <t>1 11 05013 05 0000 120</t>
  </si>
  <si>
    <t>1 11 05013 05 1000 120</t>
  </si>
  <si>
    <t>1 11 05013 05 2000 120</t>
  </si>
  <si>
    <t>1 11 05013 05 3000 120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</si>
  <si>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</si>
  <si>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</si>
  <si>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1 11 05025 05 1000 120</t>
  </si>
  <si>
    <t>1 11 05025 05 2000 120</t>
  </si>
  <si>
    <t>1 11 05025 05 3000 120</t>
  </si>
  <si>
    <t>1 11 05035 05 1000 120</t>
  </si>
  <si>
    <t>1 11 05035 05 2000 120</t>
  </si>
  <si>
    <t>1 11 05035 05 3000 120</t>
  </si>
  <si>
    <t>1 11 05035 05 9960 120</t>
  </si>
  <si>
    <t>1 11 07015 05 0000 120</t>
  </si>
  <si>
    <t>1 11 07015 05 1000 120</t>
  </si>
  <si>
    <t>Прочие доходы от компенсации затрат государства</t>
  </si>
  <si>
    <t>1 14 02053 05 0000 410</t>
  </si>
  <si>
    <t>1 14 02053 05 0000 440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</si>
  <si>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</si>
  <si>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1 14 02053 05 1000 410</t>
  </si>
  <si>
    <t>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</si>
  <si>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</si>
  <si>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</si>
  <si>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</si>
  <si>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</si>
  <si>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</si>
  <si>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</si>
  <si>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Администрация Богучанского района ИНН2407006610 КПП240701001</t>
  </si>
  <si>
    <t>1 08 07150 01 0000 110</t>
  </si>
  <si>
    <t xml:space="preserve">Государственная пошлина за выдачу разрешения на установку рекламной конструкции </t>
  </si>
  <si>
    <t>1 08 07150 01 1000 110</t>
  </si>
  <si>
    <t>1 08 07150 01 4000 110</t>
  </si>
  <si>
    <t>1 11 03050 05 0000 120</t>
  </si>
  <si>
    <t>Проценты, полученные от предоставления бюджетных кредитов внутри страны за счет средств бюджетов муниципальных районов</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</si>
  <si>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</si>
  <si>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</si>
  <si>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</si>
  <si>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</si>
  <si>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</si>
  <si>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</si>
  <si>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</si>
  <si>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</si>
  <si>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</si>
  <si>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</si>
  <si>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</si>
  <si>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</si>
  <si>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Муниципальное казенное учреждение "Управление культуры Богучанского района" ИНН2407004757 КПП240701001</t>
  </si>
  <si>
    <t>1 11 05035 05 0000 120</t>
  </si>
  <si>
    <t>Прочие доходы от оказания платных услуг получателями средств бюджетов муниципальных районов</t>
  </si>
  <si>
    <t>Прочие доходы от оказания платных услуг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</si>
  <si>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1 13 01995 05 9902 130</t>
  </si>
  <si>
    <t>Прочие доходы от оказания платных услуг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</si>
  <si>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</si>
  <si>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</si>
  <si>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</si>
  <si>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</si>
  <si>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Прочие доходы от компенсации затрат бюджетов муниципальных районов</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</si>
  <si>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</si>
  <si>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</si>
  <si>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Прочие безвозмездные поступления в бюджеты муниципальных районов (средства соц.страха)</t>
  </si>
  <si>
    <t>1 11 02033 05 0000 120</t>
  </si>
  <si>
    <t>Доходы от размещения временно свободных средств бюджетов муниципальных районов</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</si>
  <si>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</si>
  <si>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</si>
  <si>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</si>
  <si>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</si>
  <si>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</si>
  <si>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</si>
  <si>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</si>
  <si>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</si>
  <si>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</si>
  <si>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2 18 05010 05 0000 151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</si>
  <si>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</si>
  <si>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2 18 05010 05 9951 151</t>
  </si>
  <si>
    <t>2 18 05010 05 9952 151</t>
  </si>
  <si>
    <t>2 18 05010 05 9953 151</t>
  </si>
  <si>
    <t>2 18 05010 05 9962 151</t>
  </si>
  <si>
    <t>2 19 05000 05 0000 151</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</si>
  <si>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</si>
  <si>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2 19 05000 05 9911 151</t>
  </si>
  <si>
    <t>2 19 05000 05 9912 151</t>
  </si>
  <si>
    <t>2 19 05000 05 9913 151</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</si>
  <si>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</si>
  <si>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</si>
  <si>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Прочие межбюджетные трансферты, зачисляемые в бюджеты муниципальных районов</t>
  </si>
  <si>
    <t>Прочие безвозмездные поступления в бюджеты муниципальных районов от бюджетов субъектов Российской Федерации</t>
  </si>
  <si>
    <t>Муниципальное казенное учреждение "Муниципальная служба Заказчика" ИНН 2407008984 КПП 240701001</t>
  </si>
  <si>
    <t>Контрольно-счетная комиссия Богучанского района ИНН 2407062950 КПП 240701001</t>
  </si>
  <si>
    <t>2 02 02999 05 7456 151</t>
  </si>
  <si>
    <t>Богучанский районный Совет депутатов</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</si>
  <si>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</si>
  <si>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</si>
  <si>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</si>
  <si>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</si>
  <si>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</si>
  <si>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</si>
  <si>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</si>
  <si>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</si>
  <si>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Прочая закупка товаров, работ и услуг для обеспечения государственных (муниципальных) нужд</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</si>
  <si>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</si>
  <si>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</si>
  <si>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</si>
  <si>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</si>
  <si>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</si>
  <si>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</si>
  <si>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</si>
  <si>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</si>
  <si>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</si>
  <si>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</si>
  <si>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</si>
  <si>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</si>
  <si>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</si>
  <si>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</si>
  <si>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Фонд оплаты труда казенных учреждений и взносы по обязательному социальному страхованию</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</si>
  <si>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</si>
  <si>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</si>
  <si>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</si>
  <si>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</si>
  <si>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</si>
  <si>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</si>
  <si>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</si>
  <si>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</si>
  <si>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</si>
  <si>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</si>
  <si>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</si>
  <si>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</si>
  <si>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Субсидии юридическим лицам (кроме некоммерческих организаций), индивидуальным предпринимателям, физическим лицам</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</si>
  <si>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</si>
  <si>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</si>
  <si>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</si>
  <si>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</si>
  <si>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</si>
  <si>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</si>
  <si>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</si>
  <si>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</si>
  <si>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</si>
  <si>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</si>
  <si>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</si>
  <si>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</si>
  <si>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</si>
  <si>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</si>
  <si>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</si>
  <si>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</si>
  <si>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</si>
  <si>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</si>
  <si>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</si>
  <si>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 xml:space="preserve">Другие вопросы в области здравоохранения </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</si>
  <si>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</si>
  <si>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</si>
  <si>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</si>
  <si>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</si>
  <si>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</si>
  <si>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</si>
  <si>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</si>
  <si>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</si>
  <si>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</si>
  <si>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</si>
  <si>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</si>
  <si>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</si>
  <si>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</si>
  <si>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</si>
  <si>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</si>
  <si>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</si>
  <si>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</si>
  <si>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</si>
  <si>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Иные выплаты персоналу казенных учреждений, за исключением фонда оплаты труда</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</si>
  <si>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</si>
  <si>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</si>
  <si>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</si>
  <si>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</si>
  <si>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1002</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</si>
  <si>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</si>
  <si>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</si>
  <si>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</si>
  <si>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</si>
  <si>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</si>
  <si>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</si>
  <si>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</si>
  <si>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</si>
  <si>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</si>
  <si>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</si>
  <si>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</si>
  <si>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</si>
  <si>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</si>
  <si>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</si>
  <si>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</si>
  <si>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</si>
  <si>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</si>
  <si>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</si>
  <si>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</si>
  <si>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</si>
  <si>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</si>
  <si>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</si>
  <si>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</si>
  <si>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</si>
  <si>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</si>
  <si>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</si>
  <si>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</si>
  <si>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</si>
  <si>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</si>
  <si>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</si>
  <si>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</si>
  <si>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</si>
  <si>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</si>
  <si>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</si>
  <si>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</si>
  <si>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</si>
  <si>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</si>
  <si>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</si>
  <si>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</si>
  <si>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</si>
  <si>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</si>
  <si>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</si>
  <si>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</si>
  <si>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</si>
  <si>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1301</t>
  </si>
  <si>
    <t>Обслуживание муниципального долга</t>
  </si>
  <si>
    <t>730</t>
  </si>
  <si>
    <t>1401</t>
  </si>
  <si>
    <t xml:space="preserve">Дотации на выравнивание бюджетной обеспеченности </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</si>
  <si>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</si>
  <si>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</si>
  <si>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</si>
  <si>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</si>
  <si>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2 18 05010 05 0000 180</t>
  </si>
  <si>
    <t>Доходы бюджетов муниципальных районов от возврата бюджетными учреждениями остатков субсидий прошлых лет</t>
  </si>
  <si>
    <t>2 18 05010 05 9976 180</t>
  </si>
  <si>
    <t>2 18 05010 05 9977 180</t>
  </si>
  <si>
    <t>2 18 05010 05 9965 180</t>
  </si>
  <si>
    <t>2 18 05010 05 9975 180</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</si>
  <si>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</si>
  <si>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</si>
  <si>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</si>
  <si>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</si>
  <si>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</si>
  <si>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</si>
  <si>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</si>
  <si>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</si>
  <si>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</si>
  <si>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</si>
  <si>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</si>
  <si>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</si>
  <si>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</si>
  <si>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</si>
  <si>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</si>
  <si>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</si>
  <si>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</si>
  <si>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</si>
  <si>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</si>
  <si>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</si>
  <si>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</si>
  <si>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</si>
  <si>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</si>
  <si>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</si>
  <si>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</si>
  <si>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</si>
  <si>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</si>
  <si>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</si>
  <si>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</si>
  <si>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</si>
  <si>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</si>
  <si>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</si>
  <si>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</si>
  <si>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</si>
  <si>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</si>
  <si>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</si>
  <si>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</si>
  <si>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</si>
  <si>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</si>
  <si>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</si>
  <si>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</si>
  <si>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</si>
  <si>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</si>
  <si>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</si>
  <si>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</si>
  <si>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</si>
  <si>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</si>
  <si>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</si>
  <si>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</si>
  <si>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</si>
  <si>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</si>
  <si>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</si>
  <si>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</si>
  <si>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</si>
  <si>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</si>
  <si>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</si>
  <si>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Решение районного Совета  от 24.04.2007г. № 19-296 А «Об утверждении Положения о стипендиях Главы района»</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</si>
  <si>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</si>
  <si>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</si>
  <si>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</si>
  <si>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Обеспечение проведения выборов и референдумов</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</si>
  <si>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</si>
  <si>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</si>
  <si>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</si>
  <si>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</si>
  <si>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</si>
  <si>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</si>
  <si>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</si>
  <si>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</si>
  <si>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</si>
  <si>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</si>
  <si>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</si>
  <si>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</si>
  <si>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</si>
  <si>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</si>
  <si>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</si>
  <si>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</si>
  <si>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</si>
  <si>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</si>
  <si>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</si>
  <si>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</si>
  <si>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</si>
  <si>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</si>
  <si>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</si>
  <si>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</si>
  <si>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</si>
  <si>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</si>
  <si>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</si>
  <si>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</si>
  <si>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</si>
  <si>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</si>
  <si>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</si>
  <si>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</si>
  <si>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</si>
  <si>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</si>
  <si>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</si>
  <si>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</si>
  <si>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</si>
  <si>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</si>
  <si>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</si>
  <si>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</si>
  <si>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</si>
  <si>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</si>
  <si>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</si>
  <si>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</si>
  <si>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</si>
  <si>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</si>
  <si>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</si>
  <si>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</si>
  <si>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</si>
  <si>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</si>
  <si>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</si>
  <si>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</si>
  <si>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</si>
  <si>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2711</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</si>
  <si>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</si>
  <si>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</si>
  <si>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7429</t>
  </si>
  <si>
    <t>7570</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</si>
  <si>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</si>
  <si>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</si>
  <si>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</si>
  <si>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</si>
  <si>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1 11 05013 10 0000 120</t>
  </si>
  <si>
    <t>1 11 05013 10 1000 120</t>
  </si>
  <si>
    <t>1 11 05013 10 2000 120</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</si>
  <si>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</si>
  <si>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</si>
  <si>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</si>
  <si>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1 13 02995 05 9968 130</t>
  </si>
  <si>
    <t>1 14 01050 05 0000 410</t>
  </si>
  <si>
    <t>Доходы от продажи квартир, находящихся в собственности муниципальных районов</t>
  </si>
  <si>
    <t>1 14 06013 10 0000 430</t>
  </si>
  <si>
    <t>1 14 06013 10 1000 430</t>
  </si>
  <si>
    <t>1 14 06013 10 2000 430</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</si>
  <si>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</si>
  <si>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</si>
  <si>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1 14 06025 05 1000 430</t>
  </si>
  <si>
    <t>2 07 05020 05 9904 180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</si>
  <si>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</si>
  <si>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2 07 05030 05 9903 180</t>
  </si>
  <si>
    <t>2 07 05030 05 9904 180</t>
  </si>
  <si>
    <t>2 07 05030 05 9907 180</t>
  </si>
  <si>
    <t>Доходы бюджетов муниципальных районов от возврата бюджетными учреждениями остатков субсидий прошлых лет.</t>
  </si>
  <si>
    <t>2 07 05020 05 9902 180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</si>
  <si>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</si>
  <si>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2 07 05030 05 9902 180</t>
  </si>
  <si>
    <t>2 07 05030 05 9906 180</t>
  </si>
  <si>
    <t>финансовое управление администрации Богучанского района ИНН2407006634 КПП240701001</t>
  </si>
  <si>
    <t>1 16 21050 05 0000 140</t>
  </si>
  <si>
    <t>2 02 02999 05 7558 151</t>
  </si>
  <si>
    <t>2 07 05010 05 0000 180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</si>
  <si>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</si>
  <si>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2 07 05020 05 0000 180</t>
  </si>
  <si>
    <t>Поступления от денежных пожертвований, предоставляемых физическими лицами получателям средств бюджетов муниципальных районов</t>
  </si>
  <si>
    <t>2 08 05000 05 0000 180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</si>
  <si>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</si>
  <si>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Управление социальной защиты населения администрации Богучанского района ИНН 2407005969 КПП 240701001</t>
  </si>
  <si>
    <t>2017 год</t>
  </si>
  <si>
    <t>2016 год</t>
  </si>
  <si>
    <t>311</t>
  </si>
  <si>
    <t>320</t>
  </si>
  <si>
    <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</si>
  <si>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</si>
  <si>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</si>
  <si>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</si>
  <si>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</si>
  <si>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</si>
  <si>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</si>
  <si>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</si>
  <si>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</si>
  <si>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</si>
  <si>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</si>
  <si>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</si>
  <si>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</si>
  <si>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</si>
  <si>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</si>
  <si>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</si>
  <si>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</si>
  <si>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</si>
  <si>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</si>
  <si>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</si>
  <si>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</si>
  <si>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</si>
  <si>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</si>
  <si>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</si>
  <si>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</si>
  <si>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</si>
  <si>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</si>
  <si>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</si>
  <si>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</si>
  <si>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</si>
  <si>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</si>
  <si>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</si>
  <si>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</si>
  <si>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</si>
  <si>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</si>
  <si>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</si>
  <si>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</si>
  <si>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</si>
  <si>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</si>
  <si>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</si>
  <si>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</si>
  <si>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</si>
  <si>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</si>
  <si>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</si>
  <si>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</si>
  <si>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Комплектование книжных фондов библиотек муниципальных образований и государственных библиотек городов Москвы и Санкт-Петербурга</t>
  </si>
  <si>
    <t>322</t>
  </si>
  <si>
    <t>Субсидии гражданам на приобретение жилья</t>
  </si>
  <si>
    <t xml:space="preserve"> 2 07 05030 05 9904 180</t>
  </si>
  <si>
    <t xml:space="preserve"> 2 07 05030 05 0000 180</t>
  </si>
  <si>
    <t>дата Нового решения</t>
  </si>
  <si>
    <t>№ Нового решения</t>
  </si>
  <si>
    <t>номер нового</t>
  </si>
  <si>
    <t>Богучанский районный Совет депутатов  ИНН 2407060889 КПП 240701001</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</si>
  <si>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</si>
  <si>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</si>
  <si>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</si>
  <si>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</si>
  <si>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</si>
  <si>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</si>
  <si>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</si>
  <si>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</si>
  <si>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</si>
  <si>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</si>
  <si>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2015 год и плановый период 2016 - 2017 годов</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</si>
  <si>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</si>
  <si>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</si>
  <si>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</si>
  <si>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</si>
  <si>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</si>
  <si>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</si>
  <si>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</si>
  <si>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</si>
  <si>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1 17 05050 05 2000 180</t>
  </si>
  <si>
    <t>2 18 05010 05 9954 180</t>
  </si>
  <si>
    <t>1.1.</t>
  </si>
  <si>
    <t>Администрация Ангарского  сельсовета</t>
  </si>
  <si>
    <t>- получение</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</si>
  <si>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</si>
  <si>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</si>
  <si>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</si>
  <si>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Субсидии бюджетам муниципальных районов на реализацию федеральных целевых программ</t>
  </si>
  <si>
    <t>2018 год</t>
  </si>
  <si>
    <t xml:space="preserve"> 2017 год</t>
  </si>
  <si>
    <t xml:space="preserve"> на 2017 год всего, в том числе:</t>
  </si>
  <si>
    <t>на 2018 год всего, в том числе:</t>
  </si>
  <si>
    <t>на 2017 год всего, в том числе:</t>
  </si>
  <si>
    <t xml:space="preserve"> на 2018 год всего, в том числе:</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</si>
  <si>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</si>
  <si>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</si>
  <si>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</si>
  <si>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</si>
  <si>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</si>
  <si>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</si>
  <si>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</si>
  <si>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</si>
  <si>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</si>
  <si>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</si>
  <si>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</si>
  <si>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08010</t>
  </si>
  <si>
    <t>Денежные взыскания (штрафы) за нарушение законодательства об охране и использовании животного мира</t>
  </si>
  <si>
    <t>25030</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</si>
  <si>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</si>
  <si>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</si>
  <si>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</si>
  <si>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</si>
  <si>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</si>
  <si>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</si>
  <si>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</si>
  <si>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</si>
  <si>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</si>
  <si>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</si>
  <si>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</si>
  <si>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</si>
  <si>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</si>
  <si>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</si>
  <si>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</si>
  <si>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</si>
  <si>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</si>
  <si>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</si>
  <si>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</si>
  <si>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</si>
  <si>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</si>
  <si>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</si>
  <si>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</si>
  <si>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</si>
  <si>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</si>
  <si>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</si>
  <si>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Прочие субвенции</t>
  </si>
  <si>
    <t>Прочие субвенции бюджетам муниципальных районов</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</si>
  <si>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</si>
  <si>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</si>
  <si>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</si>
  <si>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7409</t>
  </si>
  <si>
    <t>Прочие доходы от оказания платных услуг (работ) получателями средств бюджетов муниципальных районов</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</si>
  <si>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</si>
  <si>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</si>
  <si>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2 02 02999 05 7560 151</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</si>
  <si>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</si>
  <si>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</si>
  <si>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</si>
  <si>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</si>
  <si>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</si>
  <si>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</si>
  <si>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</si>
  <si>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</si>
  <si>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</si>
  <si>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</si>
  <si>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</si>
  <si>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</si>
  <si>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</si>
  <si>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</si>
  <si>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</si>
  <si>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</si>
  <si>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</si>
  <si>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</si>
  <si>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</si>
  <si>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</si>
  <si>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</si>
  <si>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</si>
  <si>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</si>
  <si>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</si>
  <si>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</si>
  <si>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</si>
  <si>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</si>
  <si>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</si>
  <si>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</si>
  <si>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</si>
  <si>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</si>
  <si>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</si>
  <si>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</si>
  <si>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</si>
  <si>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</si>
  <si>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</si>
  <si>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</si>
  <si>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</si>
  <si>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</si>
  <si>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</si>
  <si>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</si>
  <si>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</si>
  <si>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</si>
  <si>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</si>
  <si>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</si>
  <si>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</si>
  <si>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</si>
  <si>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</si>
  <si>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</si>
  <si>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</si>
  <si>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</si>
  <si>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</si>
  <si>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</si>
  <si>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</si>
  <si>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</si>
  <si>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</si>
  <si>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</si>
  <si>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</si>
  <si>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</si>
  <si>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</si>
  <si>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</si>
  <si>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</si>
  <si>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</si>
  <si>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</si>
  <si>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</si>
  <si>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</si>
  <si>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</si>
  <si>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</si>
  <si>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</si>
  <si>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</si>
  <si>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</si>
  <si>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</si>
  <si>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</si>
  <si>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</si>
  <si>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</si>
  <si>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</si>
  <si>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</si>
  <si>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</si>
  <si>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</si>
  <si>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</si>
  <si>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</si>
  <si>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</si>
  <si>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</si>
  <si>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</si>
  <si>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</si>
  <si>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</si>
  <si>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</si>
  <si>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</si>
  <si>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</si>
  <si>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</si>
  <si>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</si>
  <si>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</si>
  <si>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</si>
  <si>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</si>
  <si>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</si>
  <si>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</si>
  <si>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</si>
  <si>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</si>
  <si>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</si>
  <si>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</si>
  <si>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</si>
  <si>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</si>
  <si>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</si>
  <si>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</si>
  <si>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</si>
  <si>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</si>
  <si>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</si>
  <si>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</si>
  <si>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</si>
  <si>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</si>
  <si>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</si>
  <si>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</si>
  <si>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</si>
  <si>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</si>
  <si>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</si>
  <si>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</si>
  <si>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</si>
  <si>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</si>
  <si>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</si>
  <si>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</si>
  <si>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</si>
  <si>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</si>
  <si>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</si>
  <si>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</si>
  <si>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</si>
  <si>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</si>
  <si>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</si>
  <si>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</si>
  <si>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</si>
  <si>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</si>
  <si>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</si>
  <si>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</si>
  <si>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</si>
  <si>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</si>
  <si>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</si>
  <si>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</si>
  <si>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</si>
  <si>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</si>
  <si>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</si>
  <si>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</si>
  <si>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</si>
  <si>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</si>
  <si>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</si>
  <si>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</si>
  <si>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</si>
  <si>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</si>
  <si>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</si>
  <si>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</si>
  <si>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</si>
  <si>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</si>
  <si>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</si>
  <si>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</si>
  <si>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</si>
  <si>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</si>
  <si>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</si>
  <si>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</si>
  <si>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</si>
  <si>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</si>
  <si>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</si>
  <si>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</si>
  <si>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</si>
  <si>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</si>
  <si>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</si>
  <si>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</si>
  <si>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</si>
  <si>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</si>
  <si>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</si>
  <si>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</si>
  <si>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</si>
  <si>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</si>
  <si>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</si>
  <si>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</si>
  <si>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0000000000</t>
  </si>
  <si>
    <t>022</t>
  </si>
  <si>
    <t>026</t>
  </si>
  <si>
    <t>035</t>
  </si>
  <si>
    <t>80</t>
  </si>
  <si>
    <t>803</t>
  </si>
  <si>
    <t>804</t>
  </si>
  <si>
    <t>90</t>
  </si>
  <si>
    <t>901</t>
  </si>
  <si>
    <t>902</t>
  </si>
  <si>
    <t>904</t>
  </si>
  <si>
    <t>905</t>
  </si>
  <si>
    <t>906</t>
  </si>
  <si>
    <t>909</t>
  </si>
  <si>
    <t>условно-утверждаемые расходы</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</si>
  <si>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</si>
  <si>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</si>
  <si>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</si>
  <si>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</si>
  <si>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</si>
  <si>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</si>
  <si>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</si>
  <si>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</si>
  <si>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</si>
  <si>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</si>
  <si>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</si>
  <si>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</si>
  <si>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</si>
  <si>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</si>
  <si>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</si>
  <si>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</si>
  <si>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</si>
  <si>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</si>
  <si>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</si>
  <si>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</si>
  <si>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</si>
  <si>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</si>
  <si>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</si>
  <si>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</si>
  <si>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</si>
  <si>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</si>
  <si>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</si>
  <si>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</si>
  <si>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</si>
  <si>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</si>
  <si>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</si>
  <si>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</si>
  <si>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</si>
  <si>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</si>
  <si>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</si>
  <si>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</si>
  <si>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</si>
  <si>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</si>
  <si>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</si>
  <si>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</si>
  <si>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</si>
  <si>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</si>
  <si>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</si>
  <si>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</si>
  <si>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</si>
  <si>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</si>
  <si>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</si>
  <si>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</si>
  <si>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</si>
  <si>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</si>
  <si>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</si>
  <si>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</si>
  <si>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</si>
  <si>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</si>
  <si>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</si>
  <si>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</si>
  <si>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</si>
  <si>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</si>
  <si>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</si>
  <si>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</si>
  <si>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</si>
  <si>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</si>
  <si>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</si>
  <si>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</si>
  <si>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</si>
  <si>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</si>
  <si>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</si>
  <si>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</si>
  <si>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</si>
  <si>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</si>
  <si>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</si>
  <si>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</si>
  <si>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</si>
  <si>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</si>
  <si>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</si>
  <si>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</si>
  <si>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</si>
  <si>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</si>
  <si>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</si>
  <si>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</si>
  <si>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</si>
  <si>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</si>
  <si>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</si>
  <si>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</si>
  <si>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</si>
  <si>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</si>
  <si>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</si>
  <si>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</si>
  <si>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</si>
  <si>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</si>
  <si>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</si>
  <si>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</si>
  <si>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</si>
  <si>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</si>
  <si>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</si>
  <si>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</si>
  <si>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</si>
  <si>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</si>
  <si>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</si>
  <si>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</si>
  <si>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</si>
  <si>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</si>
  <si>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</si>
  <si>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</si>
  <si>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</si>
  <si>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</si>
  <si>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</si>
  <si>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</si>
  <si>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</si>
  <si>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</si>
  <si>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</si>
  <si>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</si>
  <si>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</si>
  <si>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</si>
  <si>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</si>
  <si>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</si>
  <si>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</si>
  <si>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</si>
  <si>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</si>
  <si>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</si>
  <si>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</si>
  <si>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</si>
  <si>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</si>
  <si>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</si>
  <si>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</si>
  <si>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</si>
  <si>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</si>
  <si>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</si>
  <si>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</si>
  <si>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</si>
  <si>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</si>
  <si>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</si>
  <si>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Муниципальное казенное учреждение "МПЧ №1" ИНН 2407010038 КПП 240701001</t>
  </si>
  <si>
    <t>880</t>
  </si>
  <si>
    <t>Фонд оплаты труда государственных (муниципальных) органов</t>
  </si>
  <si>
    <t>Расходы на приобретение основных средств в рамках непрограммных расходов органов местного самоуправления</t>
  </si>
  <si>
    <t>802006Ф000</t>
  </si>
  <si>
    <t>Уплата прочих налогов, сборов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</si>
  <si>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</si>
  <si>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</si>
  <si>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Отдельные мероприятия в рамках подпрограммы "Вовлечение молодежи Богучанского района в социальную практику" муниципальной программы "Молодежь Приангарья"</t>
  </si>
  <si>
    <t>0610080000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</si>
  <si>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</si>
  <si>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</si>
  <si>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</si>
  <si>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</si>
  <si>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05100L1440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</si>
  <si>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"Культурное наследие" муниципальной программы Богучанского района "Развитие культуры"</t>
  </si>
  <si>
    <t>05100ЧЭ040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</si>
  <si>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</si>
  <si>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</si>
  <si>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"Искусство и народное творчество" муниципальной программы Богучанского района "Развитие культуры"</t>
  </si>
  <si>
    <t>05200ЧЭ030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</si>
  <si>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</si>
  <si>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</si>
  <si>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</si>
  <si>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</si>
  <si>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</si>
  <si>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</si>
  <si>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</si>
  <si>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</si>
  <si>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</si>
  <si>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</si>
  <si>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014004Э000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</si>
  <si>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</si>
  <si>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</si>
  <si>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</si>
  <si>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</si>
  <si>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</si>
  <si>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</si>
  <si>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</si>
  <si>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0140000000</t>
  </si>
  <si>
    <t>0200000000</t>
  </si>
  <si>
    <t>0210000000</t>
  </si>
  <si>
    <t>0220000000</t>
  </si>
  <si>
    <t>0240000000</t>
  </si>
  <si>
    <t>0260000000</t>
  </si>
  <si>
    <t>0300000000</t>
  </si>
  <si>
    <t>0320000000</t>
  </si>
  <si>
    <t>0330000000</t>
  </si>
  <si>
    <t>0350000000</t>
  </si>
  <si>
    <t>0400000000</t>
  </si>
  <si>
    <t>0410000000</t>
  </si>
  <si>
    <t>0420000000</t>
  </si>
  <si>
    <t>0500000000</t>
  </si>
  <si>
    <t>0510000000</t>
  </si>
  <si>
    <t>0520000000</t>
  </si>
  <si>
    <t>0530000000</t>
  </si>
  <si>
    <t>0600000000</t>
  </si>
  <si>
    <t>0610000000</t>
  </si>
  <si>
    <t>0630000000</t>
  </si>
  <si>
    <t>0640000000</t>
  </si>
  <si>
    <t>0700000000</t>
  </si>
  <si>
    <t>0710000000</t>
  </si>
  <si>
    <t>0720000000</t>
  </si>
  <si>
    <t>0800000000</t>
  </si>
  <si>
    <t>0810000000</t>
  </si>
  <si>
    <t>0830000000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</si>
  <si>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</si>
  <si>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</si>
  <si>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</si>
  <si>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</si>
  <si>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</si>
  <si>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</si>
  <si>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</si>
  <si>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</si>
  <si>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</si>
  <si>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</si>
  <si>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</si>
  <si>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</si>
  <si>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</si>
  <si>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</si>
  <si>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</si>
  <si>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</si>
  <si>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</si>
  <si>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</si>
  <si>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</si>
  <si>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</si>
  <si>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</si>
  <si>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</si>
  <si>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</si>
  <si>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</si>
  <si>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</si>
  <si>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</si>
  <si>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</si>
  <si>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</si>
  <si>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</si>
  <si>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</si>
  <si>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</si>
  <si>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</si>
  <si>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</si>
  <si>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</si>
  <si>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</si>
  <si>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</si>
  <si>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</si>
  <si>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</si>
  <si>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</si>
  <si>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</si>
  <si>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</si>
  <si>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</si>
  <si>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</si>
  <si>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</si>
  <si>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</si>
  <si>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</si>
  <si>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</si>
  <si>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</si>
  <si>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</si>
  <si>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</si>
  <si>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</si>
  <si>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Денежные   взыскания   (штрафы)   за   нарушение законодательства   Российской    Федерации    о промышленной безопасности</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</si>
  <si>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</si>
  <si>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</si>
  <si>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</si>
  <si>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</si>
  <si>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</si>
  <si>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</si>
  <si>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</si>
  <si>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</si>
  <si>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</si>
  <si>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7393</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</si>
  <si>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</si>
  <si>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</si>
  <si>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</si>
  <si>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Взносы по обязательному социальному страхованию на выплаты по оплате труда работников и иные выплаты работникам казенных учреждений</t>
  </si>
  <si>
    <t>119</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</si>
  <si>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</si>
  <si>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12100R0550</t>
  </si>
  <si>
    <t>ОХРАНА ОКРУЖАЮЩЕЙ СРЕДЫ</t>
  </si>
  <si>
    <t>Охрана объектов растительного и животного мира и среды их обитания</t>
  </si>
  <si>
    <t>Уплата иных платежей</t>
  </si>
  <si>
    <t>853</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</si>
  <si>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</si>
  <si>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113</t>
  </si>
  <si>
    <t>переселение</t>
  </si>
  <si>
    <t>дороги</t>
  </si>
  <si>
    <t>0360000000</t>
  </si>
  <si>
    <t xml:space="preserve">Администрация Богучанского сельсовета </t>
  </si>
  <si>
    <t xml:space="preserve">Межбюджетные трансферты  на осуществление дорожной деятельности  в отношении автомобильных дорог общего пользования местного значения в рамках подпрограммы «Дороги Богучанского района» муниципальной  программы Богучанского района  «Развитие транспортной системы Богучанского района» на 2016 год </t>
  </si>
  <si>
    <t>Администрация Артюгинского сельсовета</t>
  </si>
  <si>
    <t>Администрация Манзенского сельсовета</t>
  </si>
  <si>
    <t>Администрация Осиновомыского сельсовета</t>
  </si>
  <si>
    <t>Администрация Такучетского сельсовета</t>
  </si>
  <si>
    <t>направление использования средств, наименование объекта</t>
  </si>
  <si>
    <t xml:space="preserve">сумма </t>
  </si>
  <si>
    <t>ВСЕГО:</t>
  </si>
  <si>
    <t xml:space="preserve">Ремонт здания МКДОУ детский сад "Солнышко" п Артюгино </t>
  </si>
  <si>
    <t xml:space="preserve">Ремонт здания МКДОУ детский сад № 7  с.Богучаны </t>
  </si>
  <si>
    <t xml:space="preserve">Ремонт туалета, ремонт спортивного зала МКОУ Таежнинская СОШ № 7 </t>
  </si>
  <si>
    <t>Распределение средств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Красноярского края  в 2016 году</t>
  </si>
  <si>
    <t>Поощрения наилуч показат</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</si>
  <si>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</si>
  <si>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</si>
  <si>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Межбюджетные трансферты по переселению граждан из аварийного жилищного фонда в рамках подпрограммы «Переселение граждан из аврийного жилищного фонда в муниципальных образованиях Богучанского района"     муниципальной программы « Обеспечение доступным и комфортным жильем граждан Богучанского района»  в 2016 и 2017 годах</t>
  </si>
  <si>
    <t>9000</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</si>
  <si>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</si>
  <si>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32000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</si>
  <si>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</si>
  <si>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33050</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</si>
  <si>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</si>
  <si>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0220006400</t>
  </si>
  <si>
    <t>06300L0200</t>
  </si>
  <si>
    <t>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</si>
  <si>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0110073970</t>
  </si>
  <si>
    <t>0820000000</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</si>
  <si>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</si>
  <si>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</si>
  <si>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</si>
  <si>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</si>
  <si>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Гранты</t>
  </si>
  <si>
    <t>Межбюджетные трансферты для реализации проектов по благоустройству территорий поселений в рамках подпрограммы "Создание условий для эффиктивного и ответственного управления муниципальными финансами, повышения устойчивости бюджетов муниципальных образований" в рамках программы "Управление муниципальными финансами" в 2016 году</t>
  </si>
  <si>
    <t>2 18 05030 05 0000 180</t>
  </si>
  <si>
    <t>2 18 05030 05 9963 180</t>
  </si>
  <si>
    <t>2 18 05030 05 9964 180</t>
  </si>
  <si>
    <t>2 18 05030 05 9972 180</t>
  </si>
  <si>
    <t>2 18 05030 05 9965 180</t>
  </si>
  <si>
    <t>Доходы бюджетов муниципальных районов от возврата иными организациями остатков субсидий прошлых лет</t>
  </si>
  <si>
    <t>2 02 02999 05 7454 151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</si>
  <si>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</si>
  <si>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Ведомственная 16 год</t>
  </si>
  <si>
    <t>Ведомственная 17-18 год</t>
  </si>
  <si>
    <t>Функц разрез 16 год</t>
  </si>
  <si>
    <t>Функц разрез 17-18 год</t>
  </si>
  <si>
    <t>ЦСР 16 год</t>
  </si>
  <si>
    <t>ЦСР 17-18 год</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</si>
  <si>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</si>
  <si>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</si>
  <si>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</si>
  <si>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</si>
  <si>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   2017</t>
  </si>
  <si>
    <t>2018-2019</t>
  </si>
  <si>
    <t xml:space="preserve">    "   "                     2016</t>
  </si>
  <si>
    <t xml:space="preserve"> 2018 год</t>
  </si>
  <si>
    <t>2019 год</t>
  </si>
  <si>
    <t>Денежные взыскания (штрафы) за нарушения водного законодательства</t>
  </si>
  <si>
    <t>25085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</si>
  <si>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</si>
  <si>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06025</t>
  </si>
  <si>
    <t>15001</t>
  </si>
  <si>
    <t>20000</t>
  </si>
  <si>
    <t>29999</t>
  </si>
  <si>
    <t>30000</t>
  </si>
  <si>
    <t>35118</t>
  </si>
  <si>
    <t>30024</t>
  </si>
  <si>
    <t>0640</t>
  </si>
  <si>
    <t>30029</t>
  </si>
  <si>
    <t>35055</t>
  </si>
  <si>
    <t>39999</t>
  </si>
  <si>
    <t>40000</t>
  </si>
  <si>
    <t>40014</t>
  </si>
  <si>
    <t>45144</t>
  </si>
  <si>
    <t>88**</t>
  </si>
  <si>
    <t>2 18 05030 05 9933 180</t>
  </si>
  <si>
    <t>2 18 05030 05 9934 180</t>
  </si>
  <si>
    <t>2 18 05030 05 9935 180</t>
  </si>
  <si>
    <t>2 18 05030 05 9936 180</t>
  </si>
  <si>
    <t>2 18 05030 05 9937 180</t>
  </si>
  <si>
    <t>2 18 05030 05 9939 180</t>
  </si>
  <si>
    <t>2 18 05030 05 9940 180</t>
  </si>
  <si>
    <t>2 18 05030 05 9941 180</t>
  </si>
  <si>
    <t>2 18 05030 05 9942 180</t>
  </si>
  <si>
    <t>2 18 05030 05 9943 180</t>
  </si>
  <si>
    <t>2 18 05030 05 9944 180</t>
  </si>
  <si>
    <t>2 18 05030 05 9945 180</t>
  </si>
  <si>
    <t>2 18 05030 05 9946 180</t>
  </si>
  <si>
    <t>2 18 05030 05 9947 180</t>
  </si>
  <si>
    <t>2 18 05030 05 9948 180</t>
  </si>
  <si>
    <t>2 18 05030 05 9949 180</t>
  </si>
  <si>
    <t>2 18 05030 05 9982 180</t>
  </si>
  <si>
    <t>2 18 05030 05 9983 180</t>
  </si>
  <si>
    <t>2 18 05030 05 9984 180</t>
  </si>
  <si>
    <t>2 18 05030 05 9985 180</t>
  </si>
  <si>
    <t>2 18 05030 05 9986 180</t>
  </si>
  <si>
    <t>2 18 05030 05 9967 180</t>
  </si>
  <si>
    <t>Управление образования администрации Богучанского района Красноярского края ИНН2407004860 КПП240701001</t>
  </si>
  <si>
    <t>2 18 05030 05 9954 180</t>
  </si>
  <si>
    <t>2 18 05030 05 9955 180</t>
  </si>
  <si>
    <t>2 18 05030 05 9956 180</t>
  </si>
  <si>
    <t>2 18 05030 05 9957 180</t>
  </si>
  <si>
    <t>2 02 15001 05 2711 151</t>
  </si>
  <si>
    <t>2 02 15002 05 0000 151</t>
  </si>
  <si>
    <t>2 02 15009 05 0000 151</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</si>
  <si>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</si>
  <si>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2 02 25064 05 9000 151</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</si>
  <si>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</si>
  <si>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2 02 20051 05 0000 151</t>
  </si>
  <si>
    <t xml:space="preserve"> 2 02 20299 05 0000 151</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</si>
  <si>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</si>
  <si>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2 02 20302 05 0000 151</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</si>
  <si>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</si>
  <si>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</si>
  <si>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2 02 25097 05 9000 151</t>
  </si>
  <si>
    <t>2 02 25097 05 8000 151</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</si>
  <si>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</si>
  <si>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2 02 29999 05 1043 151</t>
  </si>
  <si>
    <t>2 02 29999 05 2654 151</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</si>
  <si>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края, согласно статье 15 Закона Красноярского края от 21 декабря 2010 года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и спорта»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</si>
  <si>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</si>
  <si>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2 02 29999 05 5020 151</t>
  </si>
  <si>
    <t>2 02 29999 05 5018 151</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</si>
  <si>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</si>
  <si>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</si>
  <si>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2 02 29999 05 7397 151</t>
  </si>
  <si>
    <t>2 02 29999 05 7398 151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</si>
  <si>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</si>
  <si>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2 02 29999 05 7412 151</t>
  </si>
  <si>
    <t>2 02 29999 05 7413 151</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</si>
  <si>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</si>
  <si>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</si>
  <si>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</si>
  <si>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</si>
  <si>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2 02 29999 05 7492 151</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</si>
  <si>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</si>
  <si>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2 02 29999 05 7488 151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</si>
  <si>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</si>
  <si>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2 02 29999 05 7508 151</t>
  </si>
  <si>
    <t>2 02 29999 05 7509 151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</si>
  <si>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</si>
  <si>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</si>
  <si>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2 02 29999 05 7555 151</t>
  </si>
  <si>
    <t>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</si>
  <si>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</si>
  <si>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2 02 29999 05 7562 151</t>
  </si>
  <si>
    <t>2 02 29999 05 7563 151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</si>
  <si>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</si>
  <si>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2 02 29999 05 7571 151</t>
  </si>
  <si>
    <t>2 02 29999 05 7591 151</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</si>
  <si>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</si>
  <si>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2 02 29999 05 7602 151</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</si>
  <si>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</si>
  <si>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2 02 29999 05 7741 151</t>
  </si>
  <si>
    <t>2 02 29999 05 7746 151</t>
  </si>
  <si>
    <t>2 02 35120 05 0000 151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</si>
  <si>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</si>
  <si>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2 02 35118 05 0000 151</t>
  </si>
  <si>
    <t>2 02 30024 05 0151 151</t>
  </si>
  <si>
    <t>2 02 30024 05 0640 151</t>
  </si>
  <si>
    <t>2 02 30024 05 7429 151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</si>
  <si>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инвестиционной политики и внешних связей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</si>
  <si>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</si>
  <si>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2 02 30024 05 7467 151</t>
  </si>
  <si>
    <t>2 02 30024 05 7513 151</t>
  </si>
  <si>
    <t>2 02 30024 05 7514 151</t>
  </si>
  <si>
    <t>2 02 30024 05 7517 151</t>
  </si>
  <si>
    <t>2 02 30024 05 7518 151</t>
  </si>
  <si>
    <t>2 02 30024 05 7519 151</t>
  </si>
  <si>
    <t>2 02 30024 05 7552 151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</si>
  <si>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</si>
  <si>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2 02 30024 05 7554 151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</si>
  <si>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</si>
  <si>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2 02 30024 05 7564 151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</si>
  <si>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</si>
  <si>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2 02 30024 05 7566 151</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</si>
  <si>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</si>
  <si>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2 02 30024 05 7570 151</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</si>
  <si>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</si>
  <si>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2 02 30024 05 7577 151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</si>
  <si>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</si>
  <si>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2 02 30024 05 7588 151</t>
  </si>
  <si>
    <t>2 02 30024 05 7601 151</t>
  </si>
  <si>
    <t xml:space="preserve"> 2 02 30024 05 7604 151</t>
  </si>
  <si>
    <t>2 02 30029 05 0000 151</t>
  </si>
  <si>
    <t>2 02 35055 05 9000 151</t>
  </si>
  <si>
    <t>2 02 35015 05 8000 151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</si>
  <si>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</si>
  <si>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</si>
  <si>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2 02 39999 05 7409 151</t>
  </si>
  <si>
    <t>2 02 39999 05 7408 151</t>
  </si>
  <si>
    <t>2 02 40014 05 0000 151</t>
  </si>
  <si>
    <t>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</si>
  <si>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</si>
  <si>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2 02 45147 05 0000 151</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</si>
  <si>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</si>
  <si>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2 02 45148 05 0000 151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</si>
  <si>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</si>
  <si>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2 02 49999 05 0000 151</t>
  </si>
  <si>
    <t>2 02 49999 05 7745 151</t>
  </si>
  <si>
    <t>2 02 90024 05 0000 151</t>
  </si>
  <si>
    <t>на 2019 год всего, в том числе:</t>
  </si>
  <si>
    <t>межбюджетные трансферты на осуществление полномочий по формированию, исполнению бюджетов поселений и контролю за их исполнением</t>
  </si>
  <si>
    <t xml:space="preserve"> на 2019 год всего, в том числе:</t>
  </si>
  <si>
    <t xml:space="preserve"> Софинансирование за счет средств местного бюджета  расходов на реализацию мероприятий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</si>
  <si>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муниципальной программы "Развитие сельского хозяйства в Богучанском районе"</t>
  </si>
  <si>
    <t>софин</t>
  </si>
  <si>
    <t>Оплата за электроэнергию в рамках непрограммных расходов органов местного самоуправления</t>
  </si>
  <si>
    <t>802006Э000</t>
  </si>
  <si>
    <t>0820081010</t>
  </si>
  <si>
    <t>Молодежная политика</t>
  </si>
  <si>
    <t>0610082160</t>
  </si>
  <si>
    <t>9070040000</t>
  </si>
  <si>
    <t>Дополнительное образование детей</t>
  </si>
  <si>
    <t>0703</t>
  </si>
  <si>
    <t>05300S1440</t>
  </si>
  <si>
    <t>12200S0183</t>
  </si>
  <si>
    <t>МЕЖБЮДЖЕТНЫЕ ТРАНСФЕРТЫ ОБЩЕГО ХАРАКТЕРА БЮДЖЕТАМ СУБЪЕКТОВ РОССИЙСКОЙ ФЕДЕРАЦИИ И МУНИЦИПАЛЬНЫХ ОБРАЗОВАНИЙ</t>
  </si>
  <si>
    <t>Физическая культура</t>
  </si>
  <si>
    <t>Муниципальная программа "Развитие физической культуры и спорта в Богучанском районе"</t>
  </si>
  <si>
    <t>Подпрограмма "Развитие инновационной деятельности на территории Богучанского района"</t>
  </si>
  <si>
    <t>Муниципальное казенное учреждение "Муниципальная пожарная часть № 1"</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</si>
  <si>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</si>
  <si>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</si>
  <si>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 xml:space="preserve">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 </t>
  </si>
  <si>
    <t>за счет собственных средств районного бюджета</t>
  </si>
  <si>
    <t>0620000000</t>
  </si>
</sst>
</file>

<file path=xl/styles.xml><?xml version="1.0" encoding="utf-8"?>
<styleSheet xmlns="http://schemas.openxmlformats.org/spreadsheetml/2006/main">
  <numFmts count="11">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s>
  <fonts count="47">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b/>
      <sz val="14"/>
      <name val="Arial"/>
      <family val="2"/>
      <charset val="204"/>
    </font>
    <font>
      <sz val="10"/>
      <color indexed="8"/>
      <name val="Arial"/>
      <family val="2"/>
      <charset val="204"/>
    </font>
    <font>
      <sz val="9"/>
      <color indexed="8"/>
      <name val="Arial"/>
      <family val="2"/>
      <charset val="204"/>
    </font>
    <font>
      <sz val="10"/>
      <name val="Times New Roman"/>
      <family val="1"/>
      <charset val="204"/>
    </font>
    <font>
      <sz val="16"/>
      <name val="Times New Roman"/>
      <family val="1"/>
      <charset val="204"/>
    </font>
    <font>
      <b/>
      <sz val="11"/>
      <name val="Times New Roman"/>
      <family val="1"/>
      <charset val="204"/>
    </font>
    <font>
      <sz val="11"/>
      <color theme="1"/>
      <name val="Times New Roman"/>
      <family val="1"/>
      <charset val="204"/>
    </font>
    <font>
      <sz val="11"/>
      <color indexed="8"/>
      <name val="Times New Roman"/>
      <family val="1"/>
      <charset val="204"/>
    </font>
    <font>
      <sz val="11"/>
      <name val="Times New Roman"/>
      <family val="1"/>
      <charset val="204"/>
    </font>
    <font>
      <sz val="10"/>
      <name val="Calibri"/>
      <family val="2"/>
      <charset val="204"/>
      <scheme val="minor"/>
    </font>
    <font>
      <b/>
      <sz val="11"/>
      <name val="Calibri"/>
      <family val="2"/>
      <charset val="204"/>
      <scheme val="minor"/>
    </font>
    <font>
      <sz val="11"/>
      <name val="Calibri"/>
      <family val="2"/>
      <charset val="204"/>
      <scheme val="minor"/>
    </font>
    <font>
      <sz val="12"/>
      <name val="Calibri"/>
      <family val="2"/>
      <charset val="204"/>
      <scheme val="minor"/>
    </font>
    <font>
      <b/>
      <sz val="10"/>
      <name val="Calibri"/>
      <family val="2"/>
      <charset val="204"/>
    </font>
    <font>
      <sz val="10"/>
      <name val="Calibri"/>
      <family val="2"/>
      <charset val="204"/>
    </font>
    <font>
      <sz val="10"/>
      <name val="Helv"/>
      <charset val="204"/>
    </font>
    <font>
      <b/>
      <sz val="11"/>
      <name val="Calibri"/>
      <family val="2"/>
      <charset val="204"/>
    </font>
    <font>
      <b/>
      <i/>
      <sz val="8"/>
      <name val="Arial"/>
      <family val="2"/>
      <charset val="204"/>
    </font>
    <font>
      <sz val="8"/>
      <name val="Arial"/>
      <family val="2"/>
      <charset val="204"/>
    </font>
    <font>
      <sz val="11"/>
      <name val="Calibri"/>
      <family val="2"/>
      <charset val="204"/>
    </font>
    <font>
      <sz val="10"/>
      <color theme="1"/>
      <name val="Arial"/>
      <family val="2"/>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style="thin">
        <color indexed="64"/>
      </top>
      <bottom/>
      <diagonal/>
    </border>
    <border>
      <left style="thin">
        <color indexed="8"/>
      </left>
      <right style="thin">
        <color indexed="8"/>
      </right>
      <top/>
      <bottom style="thin">
        <color indexed="8"/>
      </bottom>
      <diagonal/>
    </border>
  </borders>
  <cellStyleXfs count="23">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8" fillId="0" borderId="0"/>
  </cellStyleXfs>
  <cellXfs count="441">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horizontal="right"/>
    </xf>
    <xf numFmtId="0" fontId="5" fillId="0" borderId="1" xfId="0" applyFont="1" applyFill="1" applyBorder="1" applyAlignment="1">
      <alignment wrapText="1"/>
    </xf>
    <xf numFmtId="0" fontId="5" fillId="0" borderId="1" xfId="0" applyFont="1" applyBorder="1" applyAlignment="1">
      <alignment horizontal="right"/>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0" fontId="5" fillId="0" borderId="1" xfId="0" applyFont="1" applyBorder="1" applyAlignment="1">
      <alignment horizontal="center" vertical="center" wrapText="1"/>
    </xf>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166" fontId="19" fillId="0" borderId="2" xfId="3" applyNumberFormat="1" applyFont="1" applyFill="1" applyBorder="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166" fontId="9" fillId="0" borderId="1" xfId="19" applyNumberFormat="1" applyFont="1" applyBorder="1" applyAlignment="1">
      <alignment horizontal="right" vertical="center"/>
    </xf>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13" fillId="0" borderId="8" xfId="0" applyFont="1" applyBorder="1" applyAlignment="1">
      <alignment horizontal="right"/>
    </xf>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165" fontId="5" fillId="0" borderId="1" xfId="17" applyFont="1" applyBorder="1" applyAlignment="1">
      <alignment horizontal="right"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2" fontId="5"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174"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Fill="1" applyBorder="1" applyAlignment="1">
      <alignment horizontal="left" vertical="center" wrapText="1"/>
    </xf>
    <xf numFmtId="0" fontId="5" fillId="0" borderId="1" xfId="0" applyNumberFormat="1" applyFont="1" applyBorder="1" applyAlignment="1">
      <alignment horizontal="lef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8" fillId="0" borderId="1" xfId="0" applyFont="1" applyFill="1" applyBorder="1" applyAlignment="1">
      <alignment horizontal="left" vertical="center" wrapText="1"/>
    </xf>
    <xf numFmtId="0" fontId="26" fillId="0" borderId="0" xfId="0" applyFont="1"/>
    <xf numFmtId="49" fontId="26" fillId="0" borderId="0" xfId="0" applyNumberFormat="1" applyFont="1" applyAlignment="1">
      <alignment horizontal="right" vertical="center"/>
    </xf>
    <xf numFmtId="49" fontId="26" fillId="0" borderId="1" xfId="0" applyNumberFormat="1" applyFont="1" applyBorder="1" applyAlignment="1">
      <alignment horizontal="center" vertical="center" wrapText="1"/>
    </xf>
    <xf numFmtId="49" fontId="28" fillId="0" borderId="1" xfId="0" applyNumberFormat="1" applyFont="1" applyBorder="1" applyAlignment="1">
      <alignment horizontal="center" vertical="center"/>
    </xf>
    <xf numFmtId="166" fontId="28" fillId="0" borderId="1" xfId="20" applyNumberFormat="1" applyFont="1" applyBorder="1" applyAlignment="1">
      <alignment horizontal="right" vertical="center"/>
    </xf>
    <xf numFmtId="166" fontId="29" fillId="0" borderId="1" xfId="3" applyNumberFormat="1" applyFont="1" applyFill="1" applyBorder="1"/>
    <xf numFmtId="49" fontId="32" fillId="0" borderId="1" xfId="0" applyNumberFormat="1" applyFont="1" applyBorder="1" applyAlignment="1">
      <alignment horizontal="center"/>
    </xf>
    <xf numFmtId="0" fontId="33" fillId="0" borderId="1" xfId="0" applyFont="1" applyFill="1" applyBorder="1" applyAlignment="1">
      <alignment wrapText="1"/>
    </xf>
    <xf numFmtId="49" fontId="33" fillId="0" borderId="1" xfId="0" applyNumberFormat="1" applyFont="1" applyBorder="1" applyAlignment="1">
      <alignment horizontal="center"/>
    </xf>
    <xf numFmtId="49" fontId="33" fillId="0" borderId="1" xfId="0" applyNumberFormat="1" applyFont="1" applyBorder="1"/>
    <xf numFmtId="0" fontId="34" fillId="0" borderId="1" xfId="0" applyFont="1" applyFill="1" applyBorder="1" applyAlignment="1">
      <alignment wrapText="1"/>
    </xf>
    <xf numFmtId="49" fontId="34" fillId="0" borderId="1" xfId="0" applyNumberFormat="1" applyFont="1" applyBorder="1" applyAlignment="1">
      <alignment horizontal="center"/>
    </xf>
    <xf numFmtId="49" fontId="34" fillId="0" borderId="1" xfId="0" applyNumberFormat="1" applyFont="1" applyBorder="1"/>
    <xf numFmtId="0" fontId="35" fillId="0" borderId="1" xfId="0" applyFont="1" applyFill="1" applyBorder="1" applyAlignment="1">
      <alignment wrapText="1"/>
    </xf>
    <xf numFmtId="0" fontId="35" fillId="0" borderId="1" xfId="0" applyFont="1" applyBorder="1" applyAlignment="1">
      <alignment wrapText="1"/>
    </xf>
    <xf numFmtId="49" fontId="5" fillId="0" borderId="1" xfId="0" applyNumberFormat="1" applyFont="1" applyBorder="1" applyAlignment="1">
      <alignment horizontal="center"/>
    </xf>
    <xf numFmtId="49" fontId="5" fillId="0" borderId="1" xfId="0" applyNumberFormat="1" applyFont="1" applyBorder="1"/>
    <xf numFmtId="0" fontId="0" fillId="0" borderId="5" xfId="0" applyBorder="1" applyAlignment="1">
      <alignment wrapText="1"/>
    </xf>
    <xf numFmtId="0" fontId="36" fillId="0" borderId="1" xfId="0" applyFont="1" applyFill="1" applyBorder="1" applyAlignment="1">
      <alignment wrapText="1"/>
    </xf>
    <xf numFmtId="49" fontId="36" fillId="0" borderId="1" xfId="0" applyNumberFormat="1" applyFont="1" applyFill="1" applyBorder="1" applyAlignment="1">
      <alignment horizontal="center"/>
    </xf>
    <xf numFmtId="49" fontId="36" fillId="0" borderId="1" xfId="0" applyNumberFormat="1" applyFont="1" applyFill="1" applyBorder="1" applyAlignment="1"/>
    <xf numFmtId="4" fontId="36" fillId="0" borderId="1" xfId="0" applyNumberFormat="1" applyFont="1" applyBorder="1" applyAlignment="1">
      <alignment horizontal="right"/>
    </xf>
    <xf numFmtId="49" fontId="37" fillId="0" borderId="1" xfId="0" applyNumberFormat="1" applyFont="1" applyFill="1" applyBorder="1" applyAlignment="1"/>
    <xf numFmtId="4" fontId="37" fillId="0" borderId="1" xfId="0" applyNumberFormat="1" applyFont="1" applyBorder="1" applyAlignment="1">
      <alignment horizontal="right"/>
    </xf>
    <xf numFmtId="4" fontId="37" fillId="0" borderId="1" xfId="0" applyNumberFormat="1" applyFont="1" applyFill="1" applyBorder="1"/>
    <xf numFmtId="4" fontId="36" fillId="0" borderId="1" xfId="0" applyNumberFormat="1" applyFont="1" applyFill="1" applyBorder="1"/>
    <xf numFmtId="4" fontId="37" fillId="0" borderId="1" xfId="0" applyNumberFormat="1" applyFont="1" applyFill="1" applyBorder="1" applyAlignment="1">
      <alignment horizontal="right"/>
    </xf>
    <xf numFmtId="4" fontId="36" fillId="0" borderId="1" xfId="0" applyNumberFormat="1" applyFont="1" applyFill="1" applyBorder="1" applyAlignment="1">
      <alignment horizontal="right"/>
    </xf>
    <xf numFmtId="0" fontId="37" fillId="0" borderId="1" xfId="0" applyFont="1" applyFill="1" applyBorder="1" applyAlignment="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4"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5" fillId="0" borderId="1" xfId="0" applyFont="1" applyBorder="1" applyAlignment="1">
      <alignment horizontal="justify" vertical="top" wrapText="1"/>
    </xf>
    <xf numFmtId="0" fontId="13" fillId="0" borderId="1" xfId="22"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167" fontId="8" fillId="0" borderId="1" xfId="20" applyNumberFormat="1" applyFont="1" applyBorder="1" applyAlignment="1">
      <alignment horizontal="right" vertical="center"/>
    </xf>
    <xf numFmtId="49" fontId="5" fillId="0" borderId="1" xfId="0" applyNumberFormat="1" applyFont="1" applyFill="1" applyBorder="1" applyAlignment="1">
      <alignment horizontal="left" wrapText="1"/>
    </xf>
    <xf numFmtId="0" fontId="5" fillId="0" borderId="1" xfId="0" applyNumberFormat="1" applyFont="1" applyBorder="1" applyAlignment="1">
      <alignment horizontal="left" vertical="top" wrapText="1"/>
    </xf>
    <xf numFmtId="2" fontId="5" fillId="0" borderId="1" xfId="0" applyNumberFormat="1" applyFont="1" applyBorder="1" applyAlignment="1">
      <alignment wrapText="1"/>
    </xf>
    <xf numFmtId="49"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4" fontId="5" fillId="0" borderId="1" xfId="0" applyNumberFormat="1" applyFont="1" applyBorder="1" applyAlignment="1">
      <alignment horizontal="right" vertical="top"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4" fontId="8" fillId="0" borderId="1" xfId="19" applyNumberFormat="1" applyFont="1" applyBorder="1" applyAlignment="1">
      <alignment horizontal="right" vertical="center"/>
    </xf>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31" fillId="0" borderId="1" xfId="0" applyNumberFormat="1" applyFont="1" applyBorder="1" applyAlignment="1">
      <alignment horizontal="center" vertical="center" wrapText="1"/>
    </xf>
    <xf numFmtId="11" fontId="5" fillId="0" borderId="1" xfId="0" applyNumberFormat="1" applyFont="1" applyFill="1" applyBorder="1" applyAlignment="1">
      <alignment horizontal="left" vertical="top" wrapText="1"/>
    </xf>
    <xf numFmtId="49" fontId="40" fillId="0" borderId="1" xfId="0" applyNumberFormat="1" applyFont="1" applyFill="1" applyBorder="1" applyAlignment="1">
      <alignment horizontal="center" vertical="top" wrapText="1"/>
    </xf>
    <xf numFmtId="49" fontId="40" fillId="0" borderId="1" xfId="0" applyNumberFormat="1" applyFont="1" applyFill="1" applyBorder="1" applyAlignment="1">
      <alignment horizontal="left" vertical="top" wrapText="1"/>
    </xf>
    <xf numFmtId="49" fontId="41" fillId="0" borderId="10" xfId="0" applyNumberFormat="1" applyFont="1" applyFill="1" applyBorder="1" applyAlignment="1">
      <alignment horizontal="center" vertical="top" wrapText="1"/>
    </xf>
    <xf numFmtId="172" fontId="41" fillId="0" borderId="10" xfId="0" applyNumberFormat="1" applyFont="1" applyFill="1" applyBorder="1" applyAlignment="1">
      <alignment horizontal="left" vertical="top" wrapText="1"/>
    </xf>
    <xf numFmtId="49" fontId="41" fillId="0" borderId="10" xfId="0" applyNumberFormat="1" applyFont="1" applyFill="1" applyBorder="1" applyAlignment="1">
      <alignment horizontal="left" vertical="top" wrapText="1"/>
    </xf>
    <xf numFmtId="172" fontId="40" fillId="0" borderId="1" xfId="0" applyNumberFormat="1" applyFont="1" applyFill="1" applyBorder="1" applyAlignment="1">
      <alignment horizontal="left" vertical="top" wrapText="1"/>
    </xf>
    <xf numFmtId="49" fontId="41" fillId="0" borderId="11" xfId="0" applyNumberFormat="1" applyFont="1" applyFill="1" applyBorder="1" applyAlignment="1">
      <alignment horizontal="center" vertical="top" wrapText="1"/>
    </xf>
    <xf numFmtId="172" fontId="41"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34" fillId="0" borderId="1" xfId="0" applyFont="1" applyBorder="1" applyAlignment="1">
      <alignment wrapText="1"/>
    </xf>
    <xf numFmtId="0" fontId="34" fillId="0" borderId="1" xfId="0" applyNumberFormat="1" applyFont="1" applyBorder="1" applyAlignment="1">
      <alignment wrapText="1"/>
    </xf>
    <xf numFmtId="49" fontId="0" fillId="0" borderId="0" xfId="0" applyNumberFormat="1"/>
    <xf numFmtId="0" fontId="34" fillId="0" borderId="0" xfId="0" applyFont="1" applyAlignment="1">
      <alignment wrapText="1"/>
    </xf>
    <xf numFmtId="0" fontId="34"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xf>
    <xf numFmtId="0" fontId="5" fillId="0" borderId="1" xfId="0" applyNumberFormat="1" applyFont="1" applyFill="1" applyBorder="1" applyAlignment="1">
      <alignment wrapText="1"/>
    </xf>
    <xf numFmtId="0" fontId="26" fillId="0" borderId="1" xfId="0" applyFont="1" applyBorder="1" applyAlignment="1">
      <alignment horizontal="center" vertical="top" wrapText="1"/>
    </xf>
    <xf numFmtId="0" fontId="26" fillId="0" borderId="1" xfId="0" applyFont="1" applyFill="1" applyBorder="1" applyAlignment="1">
      <alignment horizontal="center" vertical="top" wrapText="1"/>
    </xf>
    <xf numFmtId="0" fontId="26" fillId="0" borderId="1" xfId="0" quotePrefix="1" applyFont="1" applyBorder="1" applyAlignment="1">
      <alignment horizontal="left" vertical="top" wrapText="1"/>
    </xf>
    <xf numFmtId="0" fontId="26" fillId="0" borderId="1" xfId="0" applyFont="1" applyBorder="1" applyAlignment="1">
      <alignment vertical="top" wrapText="1"/>
    </xf>
    <xf numFmtId="0" fontId="26" fillId="0" borderId="1" xfId="0" applyFont="1" applyBorder="1" applyAlignment="1">
      <alignment horizontal="center" vertical="top"/>
    </xf>
    <xf numFmtId="0" fontId="26"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6" fillId="0" borderId="1" xfId="0" applyFont="1" applyFill="1" applyBorder="1" applyAlignment="1">
      <alignment wrapText="1"/>
    </xf>
    <xf numFmtId="0" fontId="26" fillId="0" borderId="1" xfId="0" applyFont="1" applyFill="1" applyBorder="1" applyAlignment="1">
      <alignment horizontal="left" wrapText="1"/>
    </xf>
    <xf numFmtId="0" fontId="0" fillId="0" borderId="1" xfId="0" applyBorder="1"/>
    <xf numFmtId="0" fontId="26" fillId="0" borderId="1" xfId="0" applyFont="1" applyFill="1" applyBorder="1" applyAlignment="1">
      <alignment horizontal="center" vertical="top"/>
    </xf>
    <xf numFmtId="0" fontId="26" fillId="0" borderId="1" xfId="0" applyFont="1" applyFill="1" applyBorder="1" applyAlignment="1">
      <alignment vertical="top" wrapText="1"/>
    </xf>
    <xf numFmtId="0" fontId="26" fillId="0" borderId="4" xfId="0" applyNumberFormat="1" applyFont="1" applyFill="1" applyBorder="1" applyAlignment="1">
      <alignment vertical="center" wrapText="1"/>
    </xf>
    <xf numFmtId="0" fontId="26" fillId="0" borderId="1" xfId="0" applyFont="1" applyBorder="1"/>
    <xf numFmtId="0" fontId="26" fillId="0" borderId="0" xfId="0" applyNumberFormat="1" applyFont="1" applyFill="1" applyAlignment="1">
      <alignment wrapText="1"/>
    </xf>
    <xf numFmtId="0" fontId="26"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5" fillId="0" borderId="1" xfId="0" applyNumberFormat="1" applyFont="1" applyBorder="1"/>
    <xf numFmtId="0" fontId="5" fillId="0" borderId="1" xfId="0" applyNumberFormat="1" applyFont="1" applyFill="1" applyBorder="1"/>
    <xf numFmtId="11" fontId="5" fillId="0" borderId="1" xfId="0" applyNumberFormat="1" applyFont="1" applyBorder="1" applyAlignment="1">
      <alignment wrapText="1"/>
    </xf>
    <xf numFmtId="49" fontId="5" fillId="0" borderId="1" xfId="0" applyNumberFormat="1" applyFont="1" applyFill="1" applyBorder="1" applyAlignment="1">
      <alignment horizontal="center" vertical="top" wrapText="1"/>
    </xf>
    <xf numFmtId="167" fontId="29" fillId="0" borderId="1" xfId="0" applyNumberFormat="1" applyFont="1" applyFill="1" applyBorder="1" applyAlignment="1">
      <alignment wrapText="1"/>
    </xf>
    <xf numFmtId="167" fontId="31" fillId="0" borderId="1" xfId="0" applyNumberFormat="1" applyFont="1" applyFill="1" applyBorder="1" applyAlignment="1">
      <alignment horizontal="right" vertical="center" wrapText="1"/>
    </xf>
    <xf numFmtId="165" fontId="28" fillId="0" borderId="1" xfId="17" applyFont="1" applyBorder="1" applyAlignment="1">
      <alignment vertical="center"/>
    </xf>
    <xf numFmtId="165" fontId="5" fillId="0" borderId="1" xfId="17" applyFont="1" applyBorder="1" applyAlignment="1">
      <alignment horizontal="right"/>
    </xf>
    <xf numFmtId="0" fontId="31" fillId="0" borderId="1" xfId="0" applyFont="1" applyBorder="1" applyAlignment="1">
      <alignment horizontal="center" vertical="center"/>
    </xf>
    <xf numFmtId="0" fontId="28" fillId="0" borderId="1" xfId="0" applyFont="1" applyBorder="1" applyAlignment="1">
      <alignment horizontal="right"/>
    </xf>
    <xf numFmtId="49" fontId="29" fillId="0" borderId="1" xfId="1" applyNumberFormat="1" applyFont="1" applyFill="1" applyBorder="1" applyAlignment="1">
      <alignment vertical="center"/>
    </xf>
    <xf numFmtId="165" fontId="5" fillId="0" borderId="1" xfId="17" applyFont="1" applyBorder="1" applyAlignment="1">
      <alignment wrapText="1"/>
    </xf>
    <xf numFmtId="2" fontId="5" fillId="0" borderId="1" xfId="0" applyNumberFormat="1" applyFont="1" applyFill="1" applyBorder="1" applyAlignment="1">
      <alignment wrapText="1"/>
    </xf>
    <xf numFmtId="0" fontId="10"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0" fontId="9" fillId="0" borderId="1" xfId="0" applyFont="1" applyBorder="1" applyAlignment="1">
      <alignment horizontal="right"/>
    </xf>
    <xf numFmtId="49" fontId="43" fillId="0" borderId="1" xfId="0" applyNumberFormat="1" applyFont="1" applyBorder="1" applyAlignment="1">
      <alignment horizontal="left" wrapText="1"/>
    </xf>
    <xf numFmtId="4" fontId="8" fillId="0" borderId="1" xfId="0" applyNumberFormat="1" applyFont="1" applyBorder="1"/>
    <xf numFmtId="167" fontId="43" fillId="0" borderId="2" xfId="3" applyNumberFormat="1" applyFont="1" applyFill="1" applyBorder="1"/>
    <xf numFmtId="165" fontId="9" fillId="0" borderId="1" xfId="17" applyFont="1" applyBorder="1" applyAlignment="1">
      <alignment vertical="center"/>
    </xf>
    <xf numFmtId="167" fontId="43" fillId="0" borderId="1" xfId="0" applyNumberFormat="1" applyFont="1" applyFill="1" applyBorder="1" applyAlignment="1">
      <alignment wrapText="1"/>
    </xf>
    <xf numFmtId="167" fontId="5" fillId="0" borderId="1" xfId="0" applyNumberFormat="1" applyFont="1" applyFill="1" applyBorder="1" applyAlignment="1">
      <alignment horizontal="right" vertical="center" wrapText="1"/>
    </xf>
    <xf numFmtId="0" fontId="16" fillId="0" borderId="0" xfId="0" applyFont="1" applyBorder="1" applyAlignment="1">
      <alignment horizontal="center" vertical="center" wrapText="1"/>
    </xf>
    <xf numFmtId="4" fontId="0" fillId="0" borderId="0" xfId="0" applyNumberFormat="1"/>
    <xf numFmtId="4" fontId="0" fillId="0" borderId="1" xfId="0" applyNumberFormat="1" applyBorder="1" applyAlignment="1">
      <alignment horizontal="center"/>
    </xf>
    <xf numFmtId="0" fontId="42" fillId="0" borderId="0" xfId="0" applyFont="1" applyAlignment="1">
      <alignment wrapText="1"/>
    </xf>
    <xf numFmtId="0" fontId="42" fillId="0" borderId="1" xfId="0" applyFont="1" applyBorder="1" applyAlignment="1">
      <alignment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39" fillId="0" borderId="0" xfId="0" applyFont="1" applyAlignment="1">
      <alignment wrapText="1"/>
    </xf>
    <xf numFmtId="0" fontId="39" fillId="0" borderId="1" xfId="0" applyFont="1" applyBorder="1" applyAlignment="1">
      <alignment wrapText="1"/>
    </xf>
    <xf numFmtId="0" fontId="8" fillId="0" borderId="1" xfId="0" applyFont="1" applyFill="1" applyBorder="1" applyAlignment="1">
      <alignment horizontal="center" vertical="center" wrapText="1"/>
    </xf>
    <xf numFmtId="0" fontId="13" fillId="0" borderId="1" xfId="0" applyFont="1" applyFill="1" applyBorder="1" applyAlignment="1">
      <alignment horizontal="center"/>
    </xf>
    <xf numFmtId="0" fontId="16" fillId="0" borderId="0" xfId="0" applyFont="1" applyBorder="1" applyAlignment="1">
      <alignment horizontal="center" vertical="center" wrapText="1"/>
    </xf>
    <xf numFmtId="0" fontId="44" fillId="0" borderId="1" xfId="0" applyFont="1" applyBorder="1"/>
    <xf numFmtId="49" fontId="44" fillId="0" borderId="1" xfId="0" applyNumberFormat="1" applyFont="1" applyBorder="1" applyAlignment="1">
      <alignment horizontal="center" vertical="center" wrapText="1"/>
    </xf>
    <xf numFmtId="49" fontId="45" fillId="0" borderId="1" xfId="0" applyNumberFormat="1" applyFont="1" applyBorder="1" applyAlignment="1">
      <alignment horizontal="center" vertical="center"/>
    </xf>
    <xf numFmtId="167" fontId="45" fillId="0" borderId="1" xfId="20" applyNumberFormat="1" applyFont="1" applyBorder="1" applyAlignment="1">
      <alignment horizontal="right" vertical="center"/>
    </xf>
    <xf numFmtId="49" fontId="44" fillId="0" borderId="1" xfId="0" applyNumberFormat="1" applyFont="1" applyBorder="1" applyAlignment="1" applyProtection="1">
      <alignment horizontal="left" vertical="center" wrapText="1"/>
    </xf>
    <xf numFmtId="0" fontId="44" fillId="0" borderId="1" xfId="0" applyFont="1" applyBorder="1" applyAlignment="1">
      <alignment vertical="top" wrapText="1"/>
    </xf>
    <xf numFmtId="172" fontId="44" fillId="0" borderId="1" xfId="0" applyNumberFormat="1" applyFont="1" applyBorder="1" applyAlignment="1" applyProtection="1">
      <alignment horizontal="left" vertical="center" wrapText="1"/>
    </xf>
    <xf numFmtId="0" fontId="31" fillId="0" borderId="1" xfId="2" applyFont="1" applyFill="1" applyBorder="1" applyAlignment="1">
      <alignment horizontal="left" wrapText="1"/>
    </xf>
    <xf numFmtId="167" fontId="46" fillId="0" borderId="1" xfId="3" applyNumberFormat="1" applyFont="1" applyFill="1" applyBorder="1" applyAlignment="1">
      <alignment horizontal="center"/>
    </xf>
    <xf numFmtId="4" fontId="44" fillId="0" borderId="1" xfId="0" applyNumberFormat="1" applyFont="1" applyBorder="1" applyAlignment="1" applyProtection="1">
      <alignment horizontal="center" wrapText="1"/>
    </xf>
    <xf numFmtId="0" fontId="29" fillId="0" borderId="1" xfId="6" applyFont="1" applyFill="1" applyBorder="1" applyAlignment="1">
      <alignment horizontal="left" wrapText="1"/>
    </xf>
    <xf numFmtId="0" fontId="30" fillId="0" borderId="1" xfId="6" applyFont="1" applyFill="1" applyBorder="1" applyAlignment="1">
      <alignment horizontal="left" wrapText="1"/>
    </xf>
    <xf numFmtId="4" fontId="5" fillId="0" borderId="1" xfId="17" applyNumberFormat="1" applyFont="1" applyBorder="1" applyAlignment="1"/>
    <xf numFmtId="4" fontId="5" fillId="0" borderId="1" xfId="17" applyNumberFormat="1" applyFont="1" applyBorder="1" applyAlignment="1">
      <alignment horizontal="right"/>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28" fillId="0" borderId="1" xfId="20" applyNumberFormat="1" applyFont="1" applyBorder="1" applyAlignment="1">
      <alignment horizontal="right" vertical="center"/>
    </xf>
    <xf numFmtId="169" fontId="29" fillId="0" borderId="1" xfId="3" applyNumberFormat="1" applyFont="1" applyFill="1" applyBorder="1"/>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4" fontId="8" fillId="0" borderId="1" xfId="0" applyNumberFormat="1" applyFont="1" applyFill="1" applyBorder="1" applyAlignment="1">
      <alignment vertical="center" wrapText="1"/>
    </xf>
    <xf numFmtId="4" fontId="5" fillId="0" borderId="1" xfId="17" applyNumberFormat="1" applyFont="1" applyBorder="1" applyAlignment="1">
      <alignment wrapText="1"/>
    </xf>
    <xf numFmtId="165" fontId="5" fillId="0" borderId="1" xfId="17" applyFont="1" applyBorder="1" applyAlignment="1">
      <alignment horizontal="right" vertical="center"/>
    </xf>
    <xf numFmtId="0" fontId="19" fillId="0" borderId="13" xfId="2" applyFont="1" applyFill="1" applyBorder="1" applyAlignment="1">
      <alignment horizontal="left" wrapText="1"/>
    </xf>
    <xf numFmtId="169" fontId="7" fillId="0" borderId="13" xfId="1" applyNumberFormat="1" applyFont="1" applyFill="1" applyBorder="1" applyAlignment="1">
      <alignment vertical="center"/>
    </xf>
    <xf numFmtId="169" fontId="19" fillId="0" borderId="13"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0" fontId="16"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23"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4" fillId="0" borderId="12" xfId="0" applyFont="1" applyFill="1" applyBorder="1" applyAlignment="1">
      <alignment horizontal="left" vertical="center" wrapText="1"/>
    </xf>
    <xf numFmtId="168" fontId="16" fillId="0" borderId="0" xfId="0" applyNumberFormat="1" applyFont="1" applyFill="1" applyAlignment="1">
      <alignment horizontal="center" wrapText="1"/>
    </xf>
    <xf numFmtId="0" fontId="26" fillId="0" borderId="0" xfId="0" applyNumberFormat="1" applyFont="1" applyFill="1" applyAlignment="1">
      <alignment wrapText="1"/>
    </xf>
    <xf numFmtId="0" fontId="5" fillId="0" borderId="0" xfId="0" applyFont="1" applyFill="1" applyAlignment="1">
      <alignment horizontal="right" wrapText="1"/>
    </xf>
    <xf numFmtId="0" fontId="26" fillId="0" borderId="7" xfId="0" applyFont="1" applyBorder="1" applyAlignment="1">
      <alignment horizontal="center" vertical="top"/>
    </xf>
    <xf numFmtId="0" fontId="26" fillId="0" borderId="5" xfId="0" applyFont="1" applyBorder="1" applyAlignment="1">
      <alignment horizontal="center" vertical="top"/>
    </xf>
    <xf numFmtId="0" fontId="26" fillId="0" borderId="7" xfId="0" applyFont="1" applyBorder="1" applyAlignment="1">
      <alignment horizontal="center" vertical="top" wrapText="1"/>
    </xf>
    <xf numFmtId="0" fontId="26"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6" fillId="0" borderId="0" xfId="0" applyFont="1" applyFill="1" applyBorder="1" applyAlignment="1">
      <alignment horizontal="center" wrapText="1"/>
    </xf>
    <xf numFmtId="0" fontId="2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8" fillId="0" borderId="7"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0" fontId="16" fillId="0" borderId="0" xfId="0" applyFont="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0" fillId="0" borderId="9" xfId="0" applyBorder="1"/>
    <xf numFmtId="0" fontId="0" fillId="0" borderId="5" xfId="0" applyBorder="1"/>
    <xf numFmtId="0" fontId="5" fillId="0" borderId="9" xfId="0" applyFont="1" applyBorder="1" applyAlignment="1">
      <alignment horizontal="center"/>
    </xf>
    <xf numFmtId="0" fontId="5" fillId="0" borderId="1"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6" fillId="0" borderId="0" xfId="0" applyFont="1" applyAlignment="1">
      <alignment horizontal="center" vertical="center" wrapText="1"/>
    </xf>
    <xf numFmtId="0" fontId="10" fillId="0" borderId="1" xfId="0" applyFont="1" applyBorder="1" applyAlignment="1">
      <alignment horizontal="center"/>
    </xf>
    <xf numFmtId="0" fontId="27" fillId="0" borderId="0" xfId="0" applyFont="1" applyBorder="1" applyAlignment="1">
      <alignment horizont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6" fillId="0" borderId="0" xfId="0" applyFont="1" applyAlignment="1">
      <alignment horizontal="center" wrapText="1"/>
    </xf>
  </cellXfs>
  <cellStyles count="23">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5"/>
  <sheetViews>
    <sheetView topLeftCell="A2" workbookViewId="0">
      <selection activeCell="I8" sqref="I8"/>
    </sheetView>
  </sheetViews>
  <sheetFormatPr defaultRowHeight="12.75"/>
  <cols>
    <col min="1" max="1" width="28.5703125" style="58" customWidth="1"/>
    <col min="2" max="2" width="54.28515625" style="58" customWidth="1"/>
    <col min="3" max="3" width="17.7109375" style="58" customWidth="1"/>
    <col min="4" max="4" width="18" style="58" bestFit="1" customWidth="1"/>
    <col min="5" max="5" width="17.5703125" style="58" customWidth="1"/>
    <col min="6" max="16384" width="9.140625" style="58"/>
  </cols>
  <sheetData>
    <row r="1" spans="1:5" ht="45.75" hidden="1" customHeight="1">
      <c r="A1" s="382"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5" ht="44.25" customHeight="1">
      <c r="A2" s="382"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   "                     2016 года №</v>
      </c>
      <c r="B2" s="382"/>
      <c r="C2" s="382"/>
      <c r="D2" s="382"/>
      <c r="E2" s="382"/>
    </row>
    <row r="3" spans="1:5" ht="57" customHeight="1">
      <c r="A3" s="381"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2017 год и плановый период 2018-2019 годов</v>
      </c>
      <c r="B3" s="381"/>
      <c r="C3" s="381"/>
      <c r="D3" s="381"/>
      <c r="E3" s="381"/>
    </row>
    <row r="4" spans="1:5" ht="15.75">
      <c r="B4" s="128"/>
      <c r="C4" s="128"/>
      <c r="E4" s="129" t="s">
        <v>103</v>
      </c>
    </row>
    <row r="5" spans="1:5" ht="15">
      <c r="A5" s="85" t="s">
        <v>160</v>
      </c>
      <c r="B5" s="85" t="s">
        <v>161</v>
      </c>
      <c r="C5" s="86" t="s">
        <v>867</v>
      </c>
      <c r="D5" s="86" t="s">
        <v>1440</v>
      </c>
      <c r="E5" s="86" t="s">
        <v>1441</v>
      </c>
    </row>
    <row r="6" spans="1:5" ht="30">
      <c r="A6" s="51" t="s">
        <v>162</v>
      </c>
      <c r="B6" s="87" t="s">
        <v>163</v>
      </c>
      <c r="C6" s="33">
        <f>SUM(C7+C12)</f>
        <v>48001904</v>
      </c>
      <c r="D6" s="33">
        <f>SUM(D7+D12)</f>
        <v>-103000000</v>
      </c>
      <c r="E6" s="33">
        <f>SUM(E7+E12)</f>
        <v>0</v>
      </c>
    </row>
    <row r="7" spans="1:5" ht="30">
      <c r="A7" s="184" t="s">
        <v>614</v>
      </c>
      <c r="B7" s="87" t="s">
        <v>164</v>
      </c>
      <c r="C7" s="33">
        <f>C8-C10</f>
        <v>0</v>
      </c>
      <c r="D7" s="33">
        <f>D8-D10</f>
        <v>-103000000</v>
      </c>
      <c r="E7" s="33">
        <f>E8-E10</f>
        <v>0</v>
      </c>
    </row>
    <row r="8" spans="1:5" ht="42.75">
      <c r="A8" s="51" t="s">
        <v>165</v>
      </c>
      <c r="B8" s="20" t="s">
        <v>166</v>
      </c>
      <c r="C8" s="88">
        <f>C9</f>
        <v>123000000</v>
      </c>
      <c r="D8" s="88">
        <f>D9</f>
        <v>20000000</v>
      </c>
      <c r="E8" s="88">
        <f>E9</f>
        <v>20000000</v>
      </c>
    </row>
    <row r="9" spans="1:5" ht="57">
      <c r="A9" s="51" t="s">
        <v>167</v>
      </c>
      <c r="B9" s="20" t="s">
        <v>226</v>
      </c>
      <c r="C9" s="88">
        <v>123000000</v>
      </c>
      <c r="D9" s="88">
        <v>20000000</v>
      </c>
      <c r="E9" s="88">
        <v>20000000</v>
      </c>
    </row>
    <row r="10" spans="1:5" ht="42.75">
      <c r="A10" s="51" t="s">
        <v>227</v>
      </c>
      <c r="B10" s="20" t="s">
        <v>228</v>
      </c>
      <c r="C10" s="88">
        <f>C11</f>
        <v>123000000</v>
      </c>
      <c r="D10" s="88">
        <f>D11</f>
        <v>123000000</v>
      </c>
      <c r="E10" s="88">
        <v>20000000</v>
      </c>
    </row>
    <row r="11" spans="1:5" ht="57">
      <c r="A11" s="51" t="s">
        <v>229</v>
      </c>
      <c r="B11" s="20" t="s">
        <v>51</v>
      </c>
      <c r="C11" s="88">
        <v>123000000</v>
      </c>
      <c r="D11" s="88">
        <v>123000000</v>
      </c>
      <c r="E11" s="88">
        <v>20000000</v>
      </c>
    </row>
    <row r="12" spans="1:5" ht="28.5">
      <c r="A12" s="51" t="s">
        <v>230</v>
      </c>
      <c r="B12" s="20" t="s">
        <v>198</v>
      </c>
      <c r="C12" s="88">
        <f>-C13+C17</f>
        <v>48001904</v>
      </c>
      <c r="D12" s="88">
        <f>-D13+D17</f>
        <v>0</v>
      </c>
      <c r="E12" s="88">
        <f>-E13+E17</f>
        <v>0</v>
      </c>
    </row>
    <row r="13" spans="1:5" ht="14.25">
      <c r="A13" s="51" t="s">
        <v>199</v>
      </c>
      <c r="B13" s="20" t="s">
        <v>133</v>
      </c>
      <c r="C13" s="88">
        <f>C14</f>
        <v>1902167118</v>
      </c>
      <c r="D13" s="88">
        <f t="shared" ref="D13:E15" si="0">D14</f>
        <v>1822837690</v>
      </c>
      <c r="E13" s="88">
        <f t="shared" si="0"/>
        <v>1743366040</v>
      </c>
    </row>
    <row r="14" spans="1:5" ht="14.25">
      <c r="A14" s="51" t="s">
        <v>200</v>
      </c>
      <c r="B14" s="20" t="s">
        <v>134</v>
      </c>
      <c r="C14" s="89">
        <f>C15</f>
        <v>1902167118</v>
      </c>
      <c r="D14" s="89">
        <f t="shared" si="0"/>
        <v>1822837690</v>
      </c>
      <c r="E14" s="89">
        <f t="shared" si="0"/>
        <v>1743366040</v>
      </c>
    </row>
    <row r="15" spans="1:5" ht="28.5">
      <c r="A15" s="51" t="s">
        <v>201</v>
      </c>
      <c r="B15" s="20" t="s">
        <v>253</v>
      </c>
      <c r="C15" s="88">
        <f>C16</f>
        <v>1902167118</v>
      </c>
      <c r="D15" s="88">
        <f t="shared" si="0"/>
        <v>1822837690</v>
      </c>
      <c r="E15" s="88">
        <f t="shared" si="0"/>
        <v>1743366040</v>
      </c>
    </row>
    <row r="16" spans="1:5" ht="28.5">
      <c r="A16" s="51" t="s">
        <v>254</v>
      </c>
      <c r="B16" s="20" t="s">
        <v>205</v>
      </c>
      <c r="C16" s="88">
        <f>'Дох '!I147+C8</f>
        <v>1902167118</v>
      </c>
      <c r="D16" s="88">
        <f>'Дох '!J147+D8</f>
        <v>1822837690</v>
      </c>
      <c r="E16" s="88">
        <f>'Дох '!K147+E8</f>
        <v>1743366040</v>
      </c>
    </row>
    <row r="17" spans="1:5" ht="14.25">
      <c r="A17" s="51" t="s">
        <v>206</v>
      </c>
      <c r="B17" s="20" t="s">
        <v>135</v>
      </c>
      <c r="C17" s="88">
        <f>C18</f>
        <v>1950169022</v>
      </c>
      <c r="D17" s="88">
        <f t="shared" ref="D17:E19" si="1">D18</f>
        <v>1822837690</v>
      </c>
      <c r="E17" s="88">
        <f t="shared" si="1"/>
        <v>1743366040</v>
      </c>
    </row>
    <row r="18" spans="1:5" ht="14.25">
      <c r="A18" s="20" t="s">
        <v>207</v>
      </c>
      <c r="B18" s="20" t="s">
        <v>136</v>
      </c>
      <c r="C18" s="90">
        <f>C19</f>
        <v>1950169022</v>
      </c>
      <c r="D18" s="90">
        <f t="shared" si="1"/>
        <v>1822837690</v>
      </c>
      <c r="E18" s="90">
        <f t="shared" si="1"/>
        <v>1743366040</v>
      </c>
    </row>
    <row r="19" spans="1:5" ht="28.5">
      <c r="A19" s="20" t="s">
        <v>208</v>
      </c>
      <c r="B19" s="20" t="s">
        <v>209</v>
      </c>
      <c r="C19" s="90">
        <f>C20</f>
        <v>1950169022</v>
      </c>
      <c r="D19" s="90">
        <f t="shared" si="1"/>
        <v>1822837690</v>
      </c>
      <c r="E19" s="90">
        <f t="shared" si="1"/>
        <v>1743366040</v>
      </c>
    </row>
    <row r="20" spans="1:5" ht="28.5">
      <c r="A20" s="51" t="s">
        <v>210</v>
      </c>
      <c r="B20" s="20" t="s">
        <v>211</v>
      </c>
      <c r="C20" s="88">
        <f>Вед17!F7+C10</f>
        <v>1950169022</v>
      </c>
      <c r="D20" s="88">
        <f>'вед 18-19'!F7+D10</f>
        <v>1822837690</v>
      </c>
      <c r="E20" s="88">
        <f>'вед 18-19'!G7+E10</f>
        <v>1743366040</v>
      </c>
    </row>
    <row r="21" spans="1:5" ht="47.25" hidden="1">
      <c r="A21" s="91" t="s">
        <v>275</v>
      </c>
      <c r="B21" s="92" t="s">
        <v>276</v>
      </c>
      <c r="C21" s="93">
        <v>0</v>
      </c>
    </row>
    <row r="22" spans="1:5" ht="30" hidden="1">
      <c r="A22" s="91" t="s">
        <v>277</v>
      </c>
      <c r="B22" s="91" t="s">
        <v>243</v>
      </c>
      <c r="C22" s="94"/>
    </row>
    <row r="23" spans="1:5" ht="75" hidden="1">
      <c r="A23" s="95" t="s">
        <v>244</v>
      </c>
      <c r="B23" s="91" t="s">
        <v>245</v>
      </c>
      <c r="C23" s="96"/>
    </row>
    <row r="24" spans="1:5" ht="30" hidden="1">
      <c r="A24" s="97" t="s">
        <v>246</v>
      </c>
      <c r="B24" s="98" t="s">
        <v>247</v>
      </c>
      <c r="C24" s="99"/>
    </row>
    <row r="25" spans="1:5" ht="60" hidden="1">
      <c r="A25" s="97" t="s">
        <v>248</v>
      </c>
      <c r="B25" s="98" t="s">
        <v>126</v>
      </c>
      <c r="C25" s="99"/>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theme="6" tint="-0.249977111117893"/>
  </sheetPr>
  <dimension ref="A1:E810"/>
  <sheetViews>
    <sheetView tabSelected="1" topLeftCell="A2" workbookViewId="0">
      <selection activeCell="A492" sqref="A492"/>
    </sheetView>
  </sheetViews>
  <sheetFormatPr defaultRowHeight="12.75"/>
  <cols>
    <col min="1" max="1" width="55.85546875" style="4" customWidth="1"/>
    <col min="2" max="2" width="12.85546875" style="154" customWidth="1"/>
    <col min="3" max="3" width="6.42578125" style="4" customWidth="1"/>
    <col min="4" max="4" width="6.28515625" style="4" customWidth="1"/>
    <col min="5" max="5" width="17" style="24" customWidth="1"/>
    <col min="6" max="16384" width="9.140625" style="4"/>
  </cols>
  <sheetData>
    <row r="1" spans="1:5" ht="45.75" hidden="1" customHeight="1">
      <c r="A1" s="382"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5" ht="47.25" customHeight="1">
      <c r="A2" s="382" t="str">
        <f>"Приложение №"&amp;Н1цср&amp;" к решению
Богучанского районного Совета депутатов
от "&amp;Р1дата&amp;" года №"&amp;Р1номер</f>
        <v>Приложение №9 к решению
Богучанского районного Совета депутатов
от     "   "                     2016 года №</v>
      </c>
      <c r="B2" s="382"/>
      <c r="C2" s="382"/>
      <c r="D2" s="382"/>
      <c r="E2" s="382"/>
    </row>
    <row r="3" spans="1:5" ht="111.75" customHeight="1">
      <c r="A3" s="381"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2017 год</v>
      </c>
      <c r="B3" s="381"/>
      <c r="C3" s="381"/>
      <c r="D3" s="381"/>
      <c r="E3" s="381"/>
    </row>
    <row r="4" spans="1:5">
      <c r="E4" s="12" t="s">
        <v>103</v>
      </c>
    </row>
    <row r="5" spans="1:5" ht="12.75" customHeight="1">
      <c r="A5" s="412" t="s">
        <v>302</v>
      </c>
      <c r="B5" s="423" t="s">
        <v>232</v>
      </c>
      <c r="C5" s="427"/>
      <c r="D5" s="424"/>
      <c r="E5" s="412" t="s">
        <v>780</v>
      </c>
    </row>
    <row r="6" spans="1:5" ht="25.5">
      <c r="A6" s="413"/>
      <c r="B6" s="155" t="s">
        <v>233</v>
      </c>
      <c r="C6" s="308" t="s">
        <v>234</v>
      </c>
      <c r="D6" s="308" t="s">
        <v>303</v>
      </c>
      <c r="E6" s="413"/>
    </row>
    <row r="7" spans="1:5" s="15" customFormat="1">
      <c r="A7" s="420" t="s">
        <v>614</v>
      </c>
      <c r="B7" s="425"/>
      <c r="C7" s="425"/>
      <c r="D7" s="426"/>
      <c r="E7" s="250">
        <v>1827169022</v>
      </c>
    </row>
    <row r="8" spans="1:5" ht="25.5">
      <c r="A8" s="267" t="s">
        <v>622</v>
      </c>
      <c r="B8" s="313" t="s">
        <v>1277</v>
      </c>
      <c r="C8" s="313" t="s">
        <v>784</v>
      </c>
      <c r="D8" s="313"/>
      <c r="E8" s="100">
        <v>1083164090</v>
      </c>
    </row>
    <row r="9" spans="1:5" ht="25.5">
      <c r="A9" s="267" t="s">
        <v>623</v>
      </c>
      <c r="B9" s="313" t="s">
        <v>1278</v>
      </c>
      <c r="C9" s="313" t="s">
        <v>784</v>
      </c>
      <c r="D9" s="313"/>
      <c r="E9" s="100">
        <v>1038863217</v>
      </c>
    </row>
    <row r="10" spans="1:5" ht="96.75" customHeight="1">
      <c r="A10" s="267" t="s">
        <v>579</v>
      </c>
      <c r="B10" s="313" t="s">
        <v>1029</v>
      </c>
      <c r="C10" s="313" t="s">
        <v>784</v>
      </c>
      <c r="D10" s="313"/>
      <c r="E10" s="100">
        <v>40014712</v>
      </c>
    </row>
    <row r="11" spans="1:5" ht="25.5">
      <c r="A11" s="267" t="s">
        <v>505</v>
      </c>
      <c r="B11" s="313" t="s">
        <v>1029</v>
      </c>
      <c r="C11" s="313" t="s">
        <v>506</v>
      </c>
      <c r="D11" s="313"/>
      <c r="E11" s="100">
        <v>25217039</v>
      </c>
    </row>
    <row r="12" spans="1:5">
      <c r="A12" s="267" t="s">
        <v>203</v>
      </c>
      <c r="B12" s="313" t="s">
        <v>1029</v>
      </c>
      <c r="C12" s="313" t="s">
        <v>506</v>
      </c>
      <c r="D12" s="313" t="s">
        <v>577</v>
      </c>
      <c r="E12" s="100">
        <v>25217039</v>
      </c>
    </row>
    <row r="13" spans="1:5" ht="38.25">
      <c r="A13" s="267" t="s">
        <v>1372</v>
      </c>
      <c r="B13" s="313" t="s">
        <v>1029</v>
      </c>
      <c r="C13" s="313" t="s">
        <v>1373</v>
      </c>
      <c r="D13" s="313"/>
      <c r="E13" s="100">
        <v>7615548</v>
      </c>
    </row>
    <row r="14" spans="1:5">
      <c r="A14" s="267" t="s">
        <v>203</v>
      </c>
      <c r="B14" s="313" t="s">
        <v>1029</v>
      </c>
      <c r="C14" s="313" t="s">
        <v>1373</v>
      </c>
      <c r="D14" s="313" t="s">
        <v>577</v>
      </c>
      <c r="E14" s="100">
        <v>7615548</v>
      </c>
    </row>
    <row r="15" spans="1:5" ht="25.5">
      <c r="A15" s="267" t="s">
        <v>490</v>
      </c>
      <c r="B15" s="313" t="s">
        <v>1029</v>
      </c>
      <c r="C15" s="313" t="s">
        <v>491</v>
      </c>
      <c r="D15" s="313"/>
      <c r="E15" s="100">
        <v>7182125</v>
      </c>
    </row>
    <row r="16" spans="1:5">
      <c r="A16" s="267" t="s">
        <v>203</v>
      </c>
      <c r="B16" s="313" t="s">
        <v>1029</v>
      </c>
      <c r="C16" s="313" t="s">
        <v>491</v>
      </c>
      <c r="D16" s="313" t="s">
        <v>577</v>
      </c>
      <c r="E16" s="100">
        <v>7182125</v>
      </c>
    </row>
    <row r="17" spans="1:5" ht="102">
      <c r="A17" s="267" t="s">
        <v>582</v>
      </c>
      <c r="B17" s="313" t="s">
        <v>1037</v>
      </c>
      <c r="C17" s="313" t="s">
        <v>784</v>
      </c>
      <c r="D17" s="313"/>
      <c r="E17" s="100">
        <v>62320997</v>
      </c>
    </row>
    <row r="18" spans="1:5" ht="25.5">
      <c r="A18" s="267" t="s">
        <v>505</v>
      </c>
      <c r="B18" s="313" t="s">
        <v>1037</v>
      </c>
      <c r="C18" s="313" t="s">
        <v>506</v>
      </c>
      <c r="D18" s="313"/>
      <c r="E18" s="100">
        <v>37963200</v>
      </c>
    </row>
    <row r="19" spans="1:5">
      <c r="A19" s="267" t="s">
        <v>204</v>
      </c>
      <c r="B19" s="313" t="s">
        <v>1037</v>
      </c>
      <c r="C19" s="313" t="s">
        <v>506</v>
      </c>
      <c r="D19" s="313" t="s">
        <v>564</v>
      </c>
      <c r="E19" s="100">
        <v>37963200</v>
      </c>
    </row>
    <row r="20" spans="1:5" ht="38.25">
      <c r="A20" s="267" t="s">
        <v>1372</v>
      </c>
      <c r="B20" s="313" t="s">
        <v>1037</v>
      </c>
      <c r="C20" s="313" t="s">
        <v>1373</v>
      </c>
      <c r="D20" s="313"/>
      <c r="E20" s="100">
        <v>11464887</v>
      </c>
    </row>
    <row r="21" spans="1:5">
      <c r="A21" s="267" t="s">
        <v>204</v>
      </c>
      <c r="B21" s="313" t="s">
        <v>1037</v>
      </c>
      <c r="C21" s="313" t="s">
        <v>1373</v>
      </c>
      <c r="D21" s="313" t="s">
        <v>564</v>
      </c>
      <c r="E21" s="100">
        <v>11464887</v>
      </c>
    </row>
    <row r="22" spans="1:5" ht="25.5">
      <c r="A22" s="267" t="s">
        <v>490</v>
      </c>
      <c r="B22" s="313" t="s">
        <v>1037</v>
      </c>
      <c r="C22" s="313" t="s">
        <v>491</v>
      </c>
      <c r="D22" s="313"/>
      <c r="E22" s="100">
        <v>12892910</v>
      </c>
    </row>
    <row r="23" spans="1:5">
      <c r="A23" s="267" t="s">
        <v>204</v>
      </c>
      <c r="B23" s="313" t="s">
        <v>1037</v>
      </c>
      <c r="C23" s="313" t="s">
        <v>491</v>
      </c>
      <c r="D23" s="313" t="s">
        <v>564</v>
      </c>
      <c r="E23" s="100">
        <v>12892910</v>
      </c>
    </row>
    <row r="24" spans="1:5" ht="102">
      <c r="A24" s="267" t="s">
        <v>583</v>
      </c>
      <c r="B24" s="313" t="s">
        <v>1041</v>
      </c>
      <c r="C24" s="313" t="s">
        <v>784</v>
      </c>
      <c r="D24" s="313"/>
      <c r="E24" s="100">
        <v>29263102</v>
      </c>
    </row>
    <row r="25" spans="1:5" ht="25.5">
      <c r="A25" s="267" t="s">
        <v>505</v>
      </c>
      <c r="B25" s="313" t="s">
        <v>1041</v>
      </c>
      <c r="C25" s="313" t="s">
        <v>506</v>
      </c>
      <c r="D25" s="313"/>
      <c r="E25" s="100">
        <v>12840000</v>
      </c>
    </row>
    <row r="26" spans="1:5">
      <c r="A26" s="267" t="s">
        <v>1598</v>
      </c>
      <c r="B26" s="313" t="s">
        <v>1041</v>
      </c>
      <c r="C26" s="313" t="s">
        <v>506</v>
      </c>
      <c r="D26" s="313" t="s">
        <v>1599</v>
      </c>
      <c r="E26" s="100">
        <v>12840000</v>
      </c>
    </row>
    <row r="27" spans="1:5" ht="25.5">
      <c r="A27" s="267" t="s">
        <v>557</v>
      </c>
      <c r="B27" s="313" t="s">
        <v>1041</v>
      </c>
      <c r="C27" s="313" t="s">
        <v>558</v>
      </c>
      <c r="D27" s="313"/>
      <c r="E27" s="100">
        <v>120000</v>
      </c>
    </row>
    <row r="28" spans="1:5">
      <c r="A28" s="267" t="s">
        <v>1598</v>
      </c>
      <c r="B28" s="313" t="s">
        <v>1041</v>
      </c>
      <c r="C28" s="313" t="s">
        <v>558</v>
      </c>
      <c r="D28" s="313" t="s">
        <v>1599</v>
      </c>
      <c r="E28" s="100">
        <v>120000</v>
      </c>
    </row>
    <row r="29" spans="1:5" ht="38.25">
      <c r="A29" s="267" t="s">
        <v>1372</v>
      </c>
      <c r="B29" s="313" t="s">
        <v>1041</v>
      </c>
      <c r="C29" s="313" t="s">
        <v>1373</v>
      </c>
      <c r="D29" s="313"/>
      <c r="E29" s="100">
        <v>3877680</v>
      </c>
    </row>
    <row r="30" spans="1:5">
      <c r="A30" s="267" t="s">
        <v>1598</v>
      </c>
      <c r="B30" s="313" t="s">
        <v>1041</v>
      </c>
      <c r="C30" s="313" t="s">
        <v>1373</v>
      </c>
      <c r="D30" s="313" t="s">
        <v>1599</v>
      </c>
      <c r="E30" s="100">
        <v>3877680</v>
      </c>
    </row>
    <row r="31" spans="1:5" ht="25.5">
      <c r="A31" s="267" t="s">
        <v>490</v>
      </c>
      <c r="B31" s="313" t="s">
        <v>1041</v>
      </c>
      <c r="C31" s="313" t="s">
        <v>491</v>
      </c>
      <c r="D31" s="313"/>
      <c r="E31" s="100">
        <v>716990</v>
      </c>
    </row>
    <row r="32" spans="1:5">
      <c r="A32" s="267" t="s">
        <v>1598</v>
      </c>
      <c r="B32" s="313" t="s">
        <v>1041</v>
      </c>
      <c r="C32" s="313" t="s">
        <v>491</v>
      </c>
      <c r="D32" s="313" t="s">
        <v>1599</v>
      </c>
      <c r="E32" s="100">
        <v>716990</v>
      </c>
    </row>
    <row r="33" spans="1:5" ht="51">
      <c r="A33" s="267" t="s">
        <v>511</v>
      </c>
      <c r="B33" s="313" t="s">
        <v>1041</v>
      </c>
      <c r="C33" s="313" t="s">
        <v>512</v>
      </c>
      <c r="D33" s="313"/>
      <c r="E33" s="100">
        <v>11171432</v>
      </c>
    </row>
    <row r="34" spans="1:5">
      <c r="A34" s="267" t="s">
        <v>1598</v>
      </c>
      <c r="B34" s="313" t="s">
        <v>1041</v>
      </c>
      <c r="C34" s="313" t="s">
        <v>512</v>
      </c>
      <c r="D34" s="313" t="s">
        <v>1599</v>
      </c>
      <c r="E34" s="100">
        <v>11171432</v>
      </c>
    </row>
    <row r="35" spans="1:5">
      <c r="A35" s="267" t="s">
        <v>531</v>
      </c>
      <c r="B35" s="313" t="s">
        <v>1041</v>
      </c>
      <c r="C35" s="313" t="s">
        <v>532</v>
      </c>
      <c r="D35" s="313"/>
      <c r="E35" s="100">
        <v>537000</v>
      </c>
    </row>
    <row r="36" spans="1:5">
      <c r="A36" s="267" t="s">
        <v>1598</v>
      </c>
      <c r="B36" s="313" t="s">
        <v>1041</v>
      </c>
      <c r="C36" s="313" t="s">
        <v>532</v>
      </c>
      <c r="D36" s="313" t="s">
        <v>1599</v>
      </c>
      <c r="E36" s="100">
        <v>537000</v>
      </c>
    </row>
    <row r="37" spans="1:5" ht="102">
      <c r="A37" s="267" t="s">
        <v>586</v>
      </c>
      <c r="B37" s="313" t="s">
        <v>1054</v>
      </c>
      <c r="C37" s="313" t="s">
        <v>784</v>
      </c>
      <c r="D37" s="313"/>
      <c r="E37" s="100">
        <v>1229860</v>
      </c>
    </row>
    <row r="38" spans="1:5" ht="51">
      <c r="A38" s="267" t="s">
        <v>511</v>
      </c>
      <c r="B38" s="313" t="s">
        <v>1054</v>
      </c>
      <c r="C38" s="313" t="s">
        <v>512</v>
      </c>
      <c r="D38" s="313"/>
      <c r="E38" s="100">
        <v>1229860</v>
      </c>
    </row>
    <row r="39" spans="1:5">
      <c r="A39" s="267" t="s">
        <v>1595</v>
      </c>
      <c r="B39" s="313" t="s">
        <v>1054</v>
      </c>
      <c r="C39" s="313" t="s">
        <v>512</v>
      </c>
      <c r="D39" s="313" t="s">
        <v>530</v>
      </c>
      <c r="E39" s="100">
        <v>1229860</v>
      </c>
    </row>
    <row r="40" spans="1:5" ht="127.5">
      <c r="A40" s="267" t="s">
        <v>799</v>
      </c>
      <c r="B40" s="313" t="s">
        <v>1030</v>
      </c>
      <c r="C40" s="313" t="s">
        <v>784</v>
      </c>
      <c r="D40" s="313"/>
      <c r="E40" s="100">
        <v>30164900</v>
      </c>
    </row>
    <row r="41" spans="1:5" ht="25.5">
      <c r="A41" s="267" t="s">
        <v>505</v>
      </c>
      <c r="B41" s="313" t="s">
        <v>1030</v>
      </c>
      <c r="C41" s="313" t="s">
        <v>506</v>
      </c>
      <c r="D41" s="313"/>
      <c r="E41" s="100">
        <v>23168172</v>
      </c>
    </row>
    <row r="42" spans="1:5">
      <c r="A42" s="267" t="s">
        <v>203</v>
      </c>
      <c r="B42" s="313" t="s">
        <v>1030</v>
      </c>
      <c r="C42" s="313" t="s">
        <v>506</v>
      </c>
      <c r="D42" s="313" t="s">
        <v>577</v>
      </c>
      <c r="E42" s="100">
        <v>23168172</v>
      </c>
    </row>
    <row r="43" spans="1:5" ht="38.25">
      <c r="A43" s="267" t="s">
        <v>1372</v>
      </c>
      <c r="B43" s="313" t="s">
        <v>1030</v>
      </c>
      <c r="C43" s="313" t="s">
        <v>1373</v>
      </c>
      <c r="D43" s="313"/>
      <c r="E43" s="100">
        <v>6996728</v>
      </c>
    </row>
    <row r="44" spans="1:5">
      <c r="A44" s="267" t="s">
        <v>203</v>
      </c>
      <c r="B44" s="313" t="s">
        <v>1030</v>
      </c>
      <c r="C44" s="313" t="s">
        <v>1373</v>
      </c>
      <c r="D44" s="313" t="s">
        <v>577</v>
      </c>
      <c r="E44" s="100">
        <v>6996728</v>
      </c>
    </row>
    <row r="45" spans="1:5" ht="140.25">
      <c r="A45" s="267" t="s">
        <v>584</v>
      </c>
      <c r="B45" s="313" t="s">
        <v>1038</v>
      </c>
      <c r="C45" s="313" t="s">
        <v>784</v>
      </c>
      <c r="D45" s="313"/>
      <c r="E45" s="100">
        <v>44949200</v>
      </c>
    </row>
    <row r="46" spans="1:5" ht="25.5">
      <c r="A46" s="267" t="s">
        <v>505</v>
      </c>
      <c r="B46" s="313" t="s">
        <v>1038</v>
      </c>
      <c r="C46" s="313" t="s">
        <v>506</v>
      </c>
      <c r="D46" s="313"/>
      <c r="E46" s="100">
        <v>34523200</v>
      </c>
    </row>
    <row r="47" spans="1:5">
      <c r="A47" s="267" t="s">
        <v>204</v>
      </c>
      <c r="B47" s="313" t="s">
        <v>1038</v>
      </c>
      <c r="C47" s="313" t="s">
        <v>506</v>
      </c>
      <c r="D47" s="313" t="s">
        <v>564</v>
      </c>
      <c r="E47" s="100">
        <v>34523200</v>
      </c>
    </row>
    <row r="48" spans="1:5" ht="38.25">
      <c r="A48" s="267" t="s">
        <v>1372</v>
      </c>
      <c r="B48" s="313" t="s">
        <v>1038</v>
      </c>
      <c r="C48" s="313" t="s">
        <v>1373</v>
      </c>
      <c r="D48" s="313"/>
      <c r="E48" s="100">
        <v>10426000</v>
      </c>
    </row>
    <row r="49" spans="1:5">
      <c r="A49" s="267" t="s">
        <v>204</v>
      </c>
      <c r="B49" s="313" t="s">
        <v>1038</v>
      </c>
      <c r="C49" s="313" t="s">
        <v>1373</v>
      </c>
      <c r="D49" s="313" t="s">
        <v>564</v>
      </c>
      <c r="E49" s="100">
        <v>10426000</v>
      </c>
    </row>
    <row r="50" spans="1:5" ht="127.5">
      <c r="A50" s="267" t="s">
        <v>803</v>
      </c>
      <c r="B50" s="313" t="s">
        <v>1042</v>
      </c>
      <c r="C50" s="313" t="s">
        <v>784</v>
      </c>
      <c r="D50" s="313"/>
      <c r="E50" s="100">
        <v>2695400</v>
      </c>
    </row>
    <row r="51" spans="1:5" ht="25.5">
      <c r="A51" s="267" t="s">
        <v>505</v>
      </c>
      <c r="B51" s="313" t="s">
        <v>1042</v>
      </c>
      <c r="C51" s="313" t="s">
        <v>506</v>
      </c>
      <c r="D51" s="313"/>
      <c r="E51" s="100">
        <v>1839800</v>
      </c>
    </row>
    <row r="52" spans="1:5">
      <c r="A52" s="267" t="s">
        <v>1598</v>
      </c>
      <c r="B52" s="313" t="s">
        <v>1042</v>
      </c>
      <c r="C52" s="313" t="s">
        <v>506</v>
      </c>
      <c r="D52" s="313" t="s">
        <v>1599</v>
      </c>
      <c r="E52" s="100">
        <v>1839800</v>
      </c>
    </row>
    <row r="53" spans="1:5" ht="38.25">
      <c r="A53" s="267" t="s">
        <v>1372</v>
      </c>
      <c r="B53" s="313" t="s">
        <v>1042</v>
      </c>
      <c r="C53" s="313" t="s">
        <v>1373</v>
      </c>
      <c r="D53" s="313"/>
      <c r="E53" s="100">
        <v>555600</v>
      </c>
    </row>
    <row r="54" spans="1:5">
      <c r="A54" s="267" t="s">
        <v>1598</v>
      </c>
      <c r="B54" s="313" t="s">
        <v>1042</v>
      </c>
      <c r="C54" s="313" t="s">
        <v>1373</v>
      </c>
      <c r="D54" s="313" t="s">
        <v>1599</v>
      </c>
      <c r="E54" s="100">
        <v>555600</v>
      </c>
    </row>
    <row r="55" spans="1:5" ht="51">
      <c r="A55" s="267" t="s">
        <v>511</v>
      </c>
      <c r="B55" s="313" t="s">
        <v>1042</v>
      </c>
      <c r="C55" s="313" t="s">
        <v>512</v>
      </c>
      <c r="D55" s="313"/>
      <c r="E55" s="100">
        <v>300000</v>
      </c>
    </row>
    <row r="56" spans="1:5">
      <c r="A56" s="267" t="s">
        <v>1598</v>
      </c>
      <c r="B56" s="313" t="s">
        <v>1042</v>
      </c>
      <c r="C56" s="313" t="s">
        <v>512</v>
      </c>
      <c r="D56" s="313" t="s">
        <v>1599</v>
      </c>
      <c r="E56" s="100">
        <v>300000</v>
      </c>
    </row>
    <row r="57" spans="1:5" ht="140.25">
      <c r="A57" s="267" t="s">
        <v>587</v>
      </c>
      <c r="B57" s="313" t="s">
        <v>1055</v>
      </c>
      <c r="C57" s="313" t="s">
        <v>784</v>
      </c>
      <c r="D57" s="313"/>
      <c r="E57" s="100">
        <v>622500</v>
      </c>
    </row>
    <row r="58" spans="1:5" ht="51">
      <c r="A58" s="267" t="s">
        <v>511</v>
      </c>
      <c r="B58" s="313" t="s">
        <v>1055</v>
      </c>
      <c r="C58" s="313" t="s">
        <v>512</v>
      </c>
      <c r="D58" s="313"/>
      <c r="E58" s="100">
        <v>622500</v>
      </c>
    </row>
    <row r="59" spans="1:5">
      <c r="A59" s="267" t="s">
        <v>1595</v>
      </c>
      <c r="B59" s="313" t="s">
        <v>1055</v>
      </c>
      <c r="C59" s="313" t="s">
        <v>512</v>
      </c>
      <c r="D59" s="313" t="s">
        <v>530</v>
      </c>
      <c r="E59" s="100">
        <v>622500</v>
      </c>
    </row>
    <row r="60" spans="1:5" ht="114.75">
      <c r="A60" s="267" t="s">
        <v>714</v>
      </c>
      <c r="B60" s="313" t="s">
        <v>1044</v>
      </c>
      <c r="C60" s="313" t="s">
        <v>784</v>
      </c>
      <c r="D60" s="313"/>
      <c r="E60" s="100">
        <v>1800000</v>
      </c>
    </row>
    <row r="61" spans="1:5" ht="25.5">
      <c r="A61" s="267" t="s">
        <v>557</v>
      </c>
      <c r="B61" s="313" t="s">
        <v>1044</v>
      </c>
      <c r="C61" s="313" t="s">
        <v>558</v>
      </c>
      <c r="D61" s="313"/>
      <c r="E61" s="100">
        <v>200000</v>
      </c>
    </row>
    <row r="62" spans="1:5">
      <c r="A62" s="267" t="s">
        <v>204</v>
      </c>
      <c r="B62" s="313" t="s">
        <v>1044</v>
      </c>
      <c r="C62" s="313" t="s">
        <v>558</v>
      </c>
      <c r="D62" s="313" t="s">
        <v>564</v>
      </c>
      <c r="E62" s="100">
        <v>200000</v>
      </c>
    </row>
    <row r="63" spans="1:5" ht="25.5">
      <c r="A63" s="267" t="s">
        <v>490</v>
      </c>
      <c r="B63" s="313" t="s">
        <v>1044</v>
      </c>
      <c r="C63" s="313" t="s">
        <v>491</v>
      </c>
      <c r="D63" s="313"/>
      <c r="E63" s="100">
        <v>1160000</v>
      </c>
    </row>
    <row r="64" spans="1:5">
      <c r="A64" s="267" t="s">
        <v>204</v>
      </c>
      <c r="B64" s="313" t="s">
        <v>1044</v>
      </c>
      <c r="C64" s="313" t="s">
        <v>491</v>
      </c>
      <c r="D64" s="313" t="s">
        <v>564</v>
      </c>
      <c r="E64" s="100">
        <v>1160000</v>
      </c>
    </row>
    <row r="65" spans="1:5">
      <c r="A65" s="267" t="s">
        <v>715</v>
      </c>
      <c r="B65" s="313" t="s">
        <v>1044</v>
      </c>
      <c r="C65" s="313" t="s">
        <v>716</v>
      </c>
      <c r="D65" s="313"/>
      <c r="E65" s="100">
        <v>440000</v>
      </c>
    </row>
    <row r="66" spans="1:5">
      <c r="A66" s="267" t="s">
        <v>204</v>
      </c>
      <c r="B66" s="313" t="s">
        <v>1044</v>
      </c>
      <c r="C66" s="313" t="s">
        <v>716</v>
      </c>
      <c r="D66" s="313" t="s">
        <v>564</v>
      </c>
      <c r="E66" s="100">
        <v>440000</v>
      </c>
    </row>
    <row r="67" spans="1:5" ht="114.75">
      <c r="A67" s="267" t="s">
        <v>804</v>
      </c>
      <c r="B67" s="313" t="s">
        <v>1043</v>
      </c>
      <c r="C67" s="313" t="s">
        <v>784</v>
      </c>
      <c r="D67" s="313"/>
      <c r="E67" s="100">
        <v>69532</v>
      </c>
    </row>
    <row r="68" spans="1:5" ht="25.5">
      <c r="A68" s="267" t="s">
        <v>505</v>
      </c>
      <c r="B68" s="313" t="s">
        <v>1043</v>
      </c>
      <c r="C68" s="313" t="s">
        <v>506</v>
      </c>
      <c r="D68" s="313"/>
      <c r="E68" s="100">
        <v>13404</v>
      </c>
    </row>
    <row r="69" spans="1:5">
      <c r="A69" s="267" t="s">
        <v>1598</v>
      </c>
      <c r="B69" s="313" t="s">
        <v>1043</v>
      </c>
      <c r="C69" s="313" t="s">
        <v>506</v>
      </c>
      <c r="D69" s="313" t="s">
        <v>1599</v>
      </c>
      <c r="E69" s="100">
        <v>13404</v>
      </c>
    </row>
    <row r="70" spans="1:5" ht="38.25">
      <c r="A70" s="267" t="s">
        <v>1372</v>
      </c>
      <c r="B70" s="313" t="s">
        <v>1043</v>
      </c>
      <c r="C70" s="313" t="s">
        <v>1373</v>
      </c>
      <c r="D70" s="313"/>
      <c r="E70" s="100">
        <v>4048</v>
      </c>
    </row>
    <row r="71" spans="1:5">
      <c r="A71" s="267" t="s">
        <v>1598</v>
      </c>
      <c r="B71" s="313" t="s">
        <v>1043</v>
      </c>
      <c r="C71" s="313" t="s">
        <v>1373</v>
      </c>
      <c r="D71" s="313" t="s">
        <v>1599</v>
      </c>
      <c r="E71" s="100">
        <v>4048</v>
      </c>
    </row>
    <row r="72" spans="1:5" ht="51">
      <c r="A72" s="267" t="s">
        <v>511</v>
      </c>
      <c r="B72" s="313" t="s">
        <v>1043</v>
      </c>
      <c r="C72" s="313" t="s">
        <v>512</v>
      </c>
      <c r="D72" s="313"/>
      <c r="E72" s="100">
        <v>52080</v>
      </c>
    </row>
    <row r="73" spans="1:5">
      <c r="A73" s="267" t="s">
        <v>1598</v>
      </c>
      <c r="B73" s="313" t="s">
        <v>1043</v>
      </c>
      <c r="C73" s="313" t="s">
        <v>512</v>
      </c>
      <c r="D73" s="313" t="s">
        <v>1599</v>
      </c>
      <c r="E73" s="100">
        <v>52080</v>
      </c>
    </row>
    <row r="74" spans="1:5" ht="102">
      <c r="A74" s="267" t="s">
        <v>800</v>
      </c>
      <c r="B74" s="313" t="s">
        <v>1031</v>
      </c>
      <c r="C74" s="313" t="s">
        <v>784</v>
      </c>
      <c r="D74" s="313"/>
      <c r="E74" s="100">
        <v>1061173</v>
      </c>
    </row>
    <row r="75" spans="1:5" ht="25.5">
      <c r="A75" s="267" t="s">
        <v>557</v>
      </c>
      <c r="B75" s="313" t="s">
        <v>1031</v>
      </c>
      <c r="C75" s="313" t="s">
        <v>558</v>
      </c>
      <c r="D75" s="313"/>
      <c r="E75" s="100">
        <v>1061173</v>
      </c>
    </row>
    <row r="76" spans="1:5">
      <c r="A76" s="267" t="s">
        <v>203</v>
      </c>
      <c r="B76" s="313" t="s">
        <v>1031</v>
      </c>
      <c r="C76" s="313" t="s">
        <v>558</v>
      </c>
      <c r="D76" s="313" t="s">
        <v>577</v>
      </c>
      <c r="E76" s="100">
        <v>1061173</v>
      </c>
    </row>
    <row r="77" spans="1:5" ht="102">
      <c r="A77" s="267" t="s">
        <v>805</v>
      </c>
      <c r="B77" s="313" t="s">
        <v>1039</v>
      </c>
      <c r="C77" s="313" t="s">
        <v>784</v>
      </c>
      <c r="D77" s="313"/>
      <c r="E77" s="100">
        <v>1386225</v>
      </c>
    </row>
    <row r="78" spans="1:5" ht="25.5">
      <c r="A78" s="267" t="s">
        <v>557</v>
      </c>
      <c r="B78" s="313" t="s">
        <v>1039</v>
      </c>
      <c r="C78" s="313" t="s">
        <v>558</v>
      </c>
      <c r="D78" s="313"/>
      <c r="E78" s="100">
        <v>1386225</v>
      </c>
    </row>
    <row r="79" spans="1:5">
      <c r="A79" s="267" t="s">
        <v>204</v>
      </c>
      <c r="B79" s="313" t="s">
        <v>1039</v>
      </c>
      <c r="C79" s="313" t="s">
        <v>558</v>
      </c>
      <c r="D79" s="313" t="s">
        <v>564</v>
      </c>
      <c r="E79" s="100">
        <v>1386225</v>
      </c>
    </row>
    <row r="80" spans="1:5" ht="102">
      <c r="A80" s="267" t="s">
        <v>806</v>
      </c>
      <c r="B80" s="313" t="s">
        <v>1046</v>
      </c>
      <c r="C80" s="313" t="s">
        <v>784</v>
      </c>
      <c r="D80" s="313"/>
      <c r="E80" s="100">
        <v>280000</v>
      </c>
    </row>
    <row r="81" spans="1:5" ht="25.5">
      <c r="A81" s="267" t="s">
        <v>557</v>
      </c>
      <c r="B81" s="313" t="s">
        <v>1046</v>
      </c>
      <c r="C81" s="313" t="s">
        <v>558</v>
      </c>
      <c r="D81" s="313"/>
      <c r="E81" s="100">
        <v>200000</v>
      </c>
    </row>
    <row r="82" spans="1:5">
      <c r="A82" s="267" t="s">
        <v>1598</v>
      </c>
      <c r="B82" s="313" t="s">
        <v>1046</v>
      </c>
      <c r="C82" s="313" t="s">
        <v>558</v>
      </c>
      <c r="D82" s="313" t="s">
        <v>1599</v>
      </c>
      <c r="E82" s="100">
        <v>200000</v>
      </c>
    </row>
    <row r="83" spans="1:5">
      <c r="A83" s="267" t="s">
        <v>531</v>
      </c>
      <c r="B83" s="313" t="s">
        <v>1046</v>
      </c>
      <c r="C83" s="313" t="s">
        <v>532</v>
      </c>
      <c r="D83" s="313"/>
      <c r="E83" s="100">
        <v>80000</v>
      </c>
    </row>
    <row r="84" spans="1:5">
      <c r="A84" s="267" t="s">
        <v>1598</v>
      </c>
      <c r="B84" s="313" t="s">
        <v>1046</v>
      </c>
      <c r="C84" s="313" t="s">
        <v>532</v>
      </c>
      <c r="D84" s="313" t="s">
        <v>1599</v>
      </c>
      <c r="E84" s="100">
        <v>80000</v>
      </c>
    </row>
    <row r="85" spans="1:5" ht="102">
      <c r="A85" s="267" t="s">
        <v>1056</v>
      </c>
      <c r="B85" s="313" t="s">
        <v>1057</v>
      </c>
      <c r="C85" s="313" t="s">
        <v>784</v>
      </c>
      <c r="D85" s="313"/>
      <c r="E85" s="100">
        <v>30000</v>
      </c>
    </row>
    <row r="86" spans="1:5">
      <c r="A86" s="267" t="s">
        <v>531</v>
      </c>
      <c r="B86" s="313" t="s">
        <v>1057</v>
      </c>
      <c r="C86" s="313" t="s">
        <v>532</v>
      </c>
      <c r="D86" s="313"/>
      <c r="E86" s="100">
        <v>30000</v>
      </c>
    </row>
    <row r="87" spans="1:5">
      <c r="A87" s="267" t="s">
        <v>1595</v>
      </c>
      <c r="B87" s="313" t="s">
        <v>1057</v>
      </c>
      <c r="C87" s="313" t="s">
        <v>532</v>
      </c>
      <c r="D87" s="313" t="s">
        <v>530</v>
      </c>
      <c r="E87" s="100">
        <v>30000</v>
      </c>
    </row>
    <row r="88" spans="1:5" ht="102">
      <c r="A88" s="267" t="s">
        <v>801</v>
      </c>
      <c r="B88" s="313" t="s">
        <v>1032</v>
      </c>
      <c r="C88" s="313" t="s">
        <v>784</v>
      </c>
      <c r="D88" s="313"/>
      <c r="E88" s="100">
        <v>34945362</v>
      </c>
    </row>
    <row r="89" spans="1:5" ht="25.5">
      <c r="A89" s="267" t="s">
        <v>490</v>
      </c>
      <c r="B89" s="313" t="s">
        <v>1032</v>
      </c>
      <c r="C89" s="313" t="s">
        <v>491</v>
      </c>
      <c r="D89" s="313"/>
      <c r="E89" s="100">
        <v>34945362</v>
      </c>
    </row>
    <row r="90" spans="1:5">
      <c r="A90" s="267" t="s">
        <v>203</v>
      </c>
      <c r="B90" s="313" t="s">
        <v>1032</v>
      </c>
      <c r="C90" s="313" t="s">
        <v>491</v>
      </c>
      <c r="D90" s="313" t="s">
        <v>577</v>
      </c>
      <c r="E90" s="100">
        <v>34945362</v>
      </c>
    </row>
    <row r="91" spans="1:5" ht="114.75">
      <c r="A91" s="267" t="s">
        <v>807</v>
      </c>
      <c r="B91" s="313" t="s">
        <v>1040</v>
      </c>
      <c r="C91" s="313" t="s">
        <v>784</v>
      </c>
      <c r="D91" s="313"/>
      <c r="E91" s="100">
        <v>74413472</v>
      </c>
    </row>
    <row r="92" spans="1:5" ht="25.5">
      <c r="A92" s="267" t="s">
        <v>490</v>
      </c>
      <c r="B92" s="313" t="s">
        <v>1040</v>
      </c>
      <c r="C92" s="313" t="s">
        <v>491</v>
      </c>
      <c r="D92" s="313"/>
      <c r="E92" s="100">
        <v>74413472</v>
      </c>
    </row>
    <row r="93" spans="1:5">
      <c r="A93" s="267" t="s">
        <v>204</v>
      </c>
      <c r="B93" s="313" t="s">
        <v>1040</v>
      </c>
      <c r="C93" s="313" t="s">
        <v>491</v>
      </c>
      <c r="D93" s="313" t="s">
        <v>564</v>
      </c>
      <c r="E93" s="100">
        <v>74413472</v>
      </c>
    </row>
    <row r="94" spans="1:5" ht="102">
      <c r="A94" s="267" t="s">
        <v>808</v>
      </c>
      <c r="B94" s="313" t="s">
        <v>1047</v>
      </c>
      <c r="C94" s="313" t="s">
        <v>784</v>
      </c>
      <c r="D94" s="313"/>
      <c r="E94" s="100">
        <v>2157992</v>
      </c>
    </row>
    <row r="95" spans="1:5" ht="25.5">
      <c r="A95" s="267" t="s">
        <v>490</v>
      </c>
      <c r="B95" s="313" t="s">
        <v>1047</v>
      </c>
      <c r="C95" s="313" t="s">
        <v>491</v>
      </c>
      <c r="D95" s="313"/>
      <c r="E95" s="100">
        <v>975968</v>
      </c>
    </row>
    <row r="96" spans="1:5">
      <c r="A96" s="267" t="s">
        <v>1598</v>
      </c>
      <c r="B96" s="313" t="s">
        <v>1047</v>
      </c>
      <c r="C96" s="313" t="s">
        <v>491</v>
      </c>
      <c r="D96" s="313" t="s">
        <v>1599</v>
      </c>
      <c r="E96" s="100">
        <v>975968</v>
      </c>
    </row>
    <row r="97" spans="1:5" ht="51">
      <c r="A97" s="267" t="s">
        <v>511</v>
      </c>
      <c r="B97" s="313" t="s">
        <v>1047</v>
      </c>
      <c r="C97" s="313" t="s">
        <v>512</v>
      </c>
      <c r="D97" s="313"/>
      <c r="E97" s="100">
        <v>1182024</v>
      </c>
    </row>
    <row r="98" spans="1:5">
      <c r="A98" s="267" t="s">
        <v>1598</v>
      </c>
      <c r="B98" s="313" t="s">
        <v>1047</v>
      </c>
      <c r="C98" s="313" t="s">
        <v>512</v>
      </c>
      <c r="D98" s="313" t="s">
        <v>1599</v>
      </c>
      <c r="E98" s="100">
        <v>1182024</v>
      </c>
    </row>
    <row r="99" spans="1:5" ht="89.25">
      <c r="A99" s="267" t="s">
        <v>802</v>
      </c>
      <c r="B99" s="313" t="s">
        <v>1033</v>
      </c>
      <c r="C99" s="313" t="s">
        <v>784</v>
      </c>
      <c r="D99" s="313"/>
      <c r="E99" s="100">
        <v>35350284</v>
      </c>
    </row>
    <row r="100" spans="1:5" ht="25.5">
      <c r="A100" s="267" t="s">
        <v>490</v>
      </c>
      <c r="B100" s="313" t="s">
        <v>1033</v>
      </c>
      <c r="C100" s="313" t="s">
        <v>491</v>
      </c>
      <c r="D100" s="313"/>
      <c r="E100" s="100">
        <v>35350284</v>
      </c>
    </row>
    <row r="101" spans="1:5">
      <c r="A101" s="267" t="s">
        <v>203</v>
      </c>
      <c r="B101" s="313" t="s">
        <v>1033</v>
      </c>
      <c r="C101" s="313" t="s">
        <v>491</v>
      </c>
      <c r="D101" s="313" t="s">
        <v>577</v>
      </c>
      <c r="E101" s="100">
        <v>35350284</v>
      </c>
    </row>
    <row r="102" spans="1:5" ht="102">
      <c r="A102" s="267" t="s">
        <v>809</v>
      </c>
      <c r="B102" s="313" t="s">
        <v>1045</v>
      </c>
      <c r="C102" s="313" t="s">
        <v>784</v>
      </c>
      <c r="D102" s="313"/>
      <c r="E102" s="100">
        <v>3552600</v>
      </c>
    </row>
    <row r="103" spans="1:5" ht="25.5">
      <c r="A103" s="267" t="s">
        <v>490</v>
      </c>
      <c r="B103" s="313" t="s">
        <v>1045</v>
      </c>
      <c r="C103" s="313" t="s">
        <v>491</v>
      </c>
      <c r="D103" s="313"/>
      <c r="E103" s="100">
        <v>3552600</v>
      </c>
    </row>
    <row r="104" spans="1:5">
      <c r="A104" s="267" t="s">
        <v>204</v>
      </c>
      <c r="B104" s="313" t="s">
        <v>1045</v>
      </c>
      <c r="C104" s="313" t="s">
        <v>491</v>
      </c>
      <c r="D104" s="313" t="s">
        <v>564</v>
      </c>
      <c r="E104" s="100">
        <v>3552600</v>
      </c>
    </row>
    <row r="105" spans="1:5" ht="89.25">
      <c r="A105" s="267" t="s">
        <v>1264</v>
      </c>
      <c r="B105" s="313" t="s">
        <v>1265</v>
      </c>
      <c r="C105" s="313" t="s">
        <v>784</v>
      </c>
      <c r="D105" s="313"/>
      <c r="E105" s="100">
        <v>6614055</v>
      </c>
    </row>
    <row r="106" spans="1:5" ht="25.5">
      <c r="A106" s="267" t="s">
        <v>490</v>
      </c>
      <c r="B106" s="313" t="s">
        <v>1265</v>
      </c>
      <c r="C106" s="313" t="s">
        <v>491</v>
      </c>
      <c r="D106" s="313"/>
      <c r="E106" s="100">
        <v>6614055</v>
      </c>
    </row>
    <row r="107" spans="1:5">
      <c r="A107" s="267" t="s">
        <v>203</v>
      </c>
      <c r="B107" s="313" t="s">
        <v>1265</v>
      </c>
      <c r="C107" s="313" t="s">
        <v>491</v>
      </c>
      <c r="D107" s="313" t="s">
        <v>577</v>
      </c>
      <c r="E107" s="100">
        <v>6614055</v>
      </c>
    </row>
    <row r="108" spans="1:5" ht="102">
      <c r="A108" s="267" t="s">
        <v>1266</v>
      </c>
      <c r="B108" s="313" t="s">
        <v>1267</v>
      </c>
      <c r="C108" s="313" t="s">
        <v>784</v>
      </c>
      <c r="D108" s="313"/>
      <c r="E108" s="100">
        <v>8438829</v>
      </c>
    </row>
    <row r="109" spans="1:5" ht="25.5">
      <c r="A109" s="267" t="s">
        <v>490</v>
      </c>
      <c r="B109" s="313" t="s">
        <v>1267</v>
      </c>
      <c r="C109" s="313" t="s">
        <v>491</v>
      </c>
      <c r="D109" s="313"/>
      <c r="E109" s="100">
        <v>8438829</v>
      </c>
    </row>
    <row r="110" spans="1:5">
      <c r="A110" s="267" t="s">
        <v>204</v>
      </c>
      <c r="B110" s="313" t="s">
        <v>1267</v>
      </c>
      <c r="C110" s="313" t="s">
        <v>491</v>
      </c>
      <c r="D110" s="313" t="s">
        <v>564</v>
      </c>
      <c r="E110" s="100">
        <v>8438829</v>
      </c>
    </row>
    <row r="111" spans="1:5" ht="89.25">
      <c r="A111" s="267" t="s">
        <v>1268</v>
      </c>
      <c r="B111" s="313" t="s">
        <v>1269</v>
      </c>
      <c r="C111" s="313" t="s">
        <v>784</v>
      </c>
      <c r="D111" s="313"/>
      <c r="E111" s="100">
        <v>429720</v>
      </c>
    </row>
    <row r="112" spans="1:5" ht="25.5">
      <c r="A112" s="267" t="s">
        <v>490</v>
      </c>
      <c r="B112" s="313" t="s">
        <v>1269</v>
      </c>
      <c r="C112" s="313" t="s">
        <v>491</v>
      </c>
      <c r="D112" s="313"/>
      <c r="E112" s="100">
        <v>269380</v>
      </c>
    </row>
    <row r="113" spans="1:5">
      <c r="A113" s="267" t="s">
        <v>1598</v>
      </c>
      <c r="B113" s="313" t="s">
        <v>1269</v>
      </c>
      <c r="C113" s="313" t="s">
        <v>491</v>
      </c>
      <c r="D113" s="313" t="s">
        <v>1599</v>
      </c>
      <c r="E113" s="100">
        <v>269380</v>
      </c>
    </row>
    <row r="114" spans="1:5" ht="51">
      <c r="A114" s="267" t="s">
        <v>511</v>
      </c>
      <c r="B114" s="313" t="s">
        <v>1269</v>
      </c>
      <c r="C114" s="313" t="s">
        <v>512</v>
      </c>
      <c r="D114" s="313"/>
      <c r="E114" s="100">
        <v>160340</v>
      </c>
    </row>
    <row r="115" spans="1:5">
      <c r="A115" s="267" t="s">
        <v>1598</v>
      </c>
      <c r="B115" s="313" t="s">
        <v>1269</v>
      </c>
      <c r="C115" s="313" t="s">
        <v>512</v>
      </c>
      <c r="D115" s="313" t="s">
        <v>1599</v>
      </c>
      <c r="E115" s="100">
        <v>160340</v>
      </c>
    </row>
    <row r="116" spans="1:5" ht="51">
      <c r="A116" s="267" t="s">
        <v>1410</v>
      </c>
      <c r="B116" s="313" t="s">
        <v>1411</v>
      </c>
      <c r="C116" s="313" t="s">
        <v>784</v>
      </c>
      <c r="D116" s="313"/>
      <c r="E116" s="100">
        <v>6423600</v>
      </c>
    </row>
    <row r="117" spans="1:5" ht="25.5">
      <c r="A117" s="267" t="s">
        <v>490</v>
      </c>
      <c r="B117" s="313" t="s">
        <v>1411</v>
      </c>
      <c r="C117" s="313" t="s">
        <v>491</v>
      </c>
      <c r="D117" s="313"/>
      <c r="E117" s="100">
        <v>4548700</v>
      </c>
    </row>
    <row r="118" spans="1:5">
      <c r="A118" s="267" t="s">
        <v>1595</v>
      </c>
      <c r="B118" s="313" t="s">
        <v>1411</v>
      </c>
      <c r="C118" s="313" t="s">
        <v>491</v>
      </c>
      <c r="D118" s="313" t="s">
        <v>530</v>
      </c>
      <c r="E118" s="100">
        <v>4548700</v>
      </c>
    </row>
    <row r="119" spans="1:5" ht="51">
      <c r="A119" s="267" t="s">
        <v>511</v>
      </c>
      <c r="B119" s="313" t="s">
        <v>1411</v>
      </c>
      <c r="C119" s="313" t="s">
        <v>512</v>
      </c>
      <c r="D119" s="313"/>
      <c r="E119" s="100">
        <v>1874900</v>
      </c>
    </row>
    <row r="120" spans="1:5">
      <c r="A120" s="267" t="s">
        <v>1595</v>
      </c>
      <c r="B120" s="313" t="s">
        <v>1411</v>
      </c>
      <c r="C120" s="313" t="s">
        <v>512</v>
      </c>
      <c r="D120" s="313" t="s">
        <v>530</v>
      </c>
      <c r="E120" s="100">
        <v>1874900</v>
      </c>
    </row>
    <row r="121" spans="1:5" ht="127.5">
      <c r="A121" s="267" t="s">
        <v>718</v>
      </c>
      <c r="B121" s="313" t="s">
        <v>1072</v>
      </c>
      <c r="C121" s="313" t="s">
        <v>784</v>
      </c>
      <c r="D121" s="313"/>
      <c r="E121" s="100">
        <v>543100</v>
      </c>
    </row>
    <row r="122" spans="1:5" ht="25.5">
      <c r="A122" s="267" t="s">
        <v>490</v>
      </c>
      <c r="B122" s="313" t="s">
        <v>1072</v>
      </c>
      <c r="C122" s="313" t="s">
        <v>491</v>
      </c>
      <c r="D122" s="313"/>
      <c r="E122" s="100">
        <v>543100</v>
      </c>
    </row>
    <row r="123" spans="1:5">
      <c r="A123" s="267" t="s">
        <v>139</v>
      </c>
      <c r="B123" s="313" t="s">
        <v>1072</v>
      </c>
      <c r="C123" s="313" t="s">
        <v>491</v>
      </c>
      <c r="D123" s="313" t="s">
        <v>544</v>
      </c>
      <c r="E123" s="100">
        <v>543100</v>
      </c>
    </row>
    <row r="124" spans="1:5" ht="102">
      <c r="A124" s="267" t="s">
        <v>593</v>
      </c>
      <c r="B124" s="313" t="s">
        <v>1074</v>
      </c>
      <c r="C124" s="313" t="s">
        <v>784</v>
      </c>
      <c r="D124" s="313"/>
      <c r="E124" s="100">
        <v>10359400</v>
      </c>
    </row>
    <row r="125" spans="1:5" ht="25.5">
      <c r="A125" s="267" t="s">
        <v>545</v>
      </c>
      <c r="B125" s="313" t="s">
        <v>1074</v>
      </c>
      <c r="C125" s="313" t="s">
        <v>546</v>
      </c>
      <c r="D125" s="313"/>
      <c r="E125" s="100">
        <v>10156300</v>
      </c>
    </row>
    <row r="126" spans="1:5">
      <c r="A126" s="267" t="s">
        <v>27</v>
      </c>
      <c r="B126" s="313" t="s">
        <v>1074</v>
      </c>
      <c r="C126" s="313" t="s">
        <v>546</v>
      </c>
      <c r="D126" s="313" t="s">
        <v>592</v>
      </c>
      <c r="E126" s="100">
        <v>10156300</v>
      </c>
    </row>
    <row r="127" spans="1:5" ht="25.5">
      <c r="A127" s="267" t="s">
        <v>490</v>
      </c>
      <c r="B127" s="313" t="s">
        <v>1074</v>
      </c>
      <c r="C127" s="313" t="s">
        <v>491</v>
      </c>
      <c r="D127" s="313"/>
      <c r="E127" s="100">
        <v>203100</v>
      </c>
    </row>
    <row r="128" spans="1:5">
      <c r="A128" s="267" t="s">
        <v>27</v>
      </c>
      <c r="B128" s="313" t="s">
        <v>1074</v>
      </c>
      <c r="C128" s="313" t="s">
        <v>491</v>
      </c>
      <c r="D128" s="313" t="s">
        <v>592</v>
      </c>
      <c r="E128" s="100">
        <v>203100</v>
      </c>
    </row>
    <row r="129" spans="1:5" ht="127.5">
      <c r="A129" s="267" t="s">
        <v>581</v>
      </c>
      <c r="B129" s="313" t="s">
        <v>1034</v>
      </c>
      <c r="C129" s="313" t="s">
        <v>784</v>
      </c>
      <c r="D129" s="313"/>
      <c r="E129" s="100">
        <v>351836599.99999994</v>
      </c>
    </row>
    <row r="130" spans="1:5" ht="25.5">
      <c r="A130" s="267" t="s">
        <v>505</v>
      </c>
      <c r="B130" s="313" t="s">
        <v>1034</v>
      </c>
      <c r="C130" s="313" t="s">
        <v>506</v>
      </c>
      <c r="D130" s="313"/>
      <c r="E130" s="100">
        <v>244476286.07999998</v>
      </c>
    </row>
    <row r="131" spans="1:5">
      <c r="A131" s="267" t="s">
        <v>204</v>
      </c>
      <c r="B131" s="313" t="s">
        <v>1034</v>
      </c>
      <c r="C131" s="313" t="s">
        <v>506</v>
      </c>
      <c r="D131" s="313" t="s">
        <v>564</v>
      </c>
      <c r="E131" s="100">
        <v>244476286.07999998</v>
      </c>
    </row>
    <row r="132" spans="1:5" ht="25.5">
      <c r="A132" s="267" t="s">
        <v>557</v>
      </c>
      <c r="B132" s="313" t="s">
        <v>1034</v>
      </c>
      <c r="C132" s="313" t="s">
        <v>558</v>
      </c>
      <c r="D132" s="313"/>
      <c r="E132" s="100">
        <v>5000000</v>
      </c>
    </row>
    <row r="133" spans="1:5">
      <c r="A133" s="267" t="s">
        <v>204</v>
      </c>
      <c r="B133" s="313" t="s">
        <v>1034</v>
      </c>
      <c r="C133" s="313" t="s">
        <v>558</v>
      </c>
      <c r="D133" s="313" t="s">
        <v>564</v>
      </c>
      <c r="E133" s="100">
        <v>5000000</v>
      </c>
    </row>
    <row r="134" spans="1:5" ht="38.25">
      <c r="A134" s="267" t="s">
        <v>1372</v>
      </c>
      <c r="B134" s="313" t="s">
        <v>1034</v>
      </c>
      <c r="C134" s="313" t="s">
        <v>1373</v>
      </c>
      <c r="D134" s="313"/>
      <c r="E134" s="100">
        <v>73831838.399999991</v>
      </c>
    </row>
    <row r="135" spans="1:5">
      <c r="A135" s="267" t="s">
        <v>204</v>
      </c>
      <c r="B135" s="313" t="s">
        <v>1034</v>
      </c>
      <c r="C135" s="313" t="s">
        <v>1373</v>
      </c>
      <c r="D135" s="313" t="s">
        <v>564</v>
      </c>
      <c r="E135" s="100">
        <v>73831838.399999991</v>
      </c>
    </row>
    <row r="136" spans="1:5" ht="25.5">
      <c r="A136" s="267" t="s">
        <v>490</v>
      </c>
      <c r="B136" s="313" t="s">
        <v>1034</v>
      </c>
      <c r="C136" s="313" t="s">
        <v>491</v>
      </c>
      <c r="D136" s="313"/>
      <c r="E136" s="100">
        <v>28528475.52</v>
      </c>
    </row>
    <row r="137" spans="1:5">
      <c r="A137" s="267" t="s">
        <v>204</v>
      </c>
      <c r="B137" s="313" t="s">
        <v>1034</v>
      </c>
      <c r="C137" s="313" t="s">
        <v>491</v>
      </c>
      <c r="D137" s="313" t="s">
        <v>564</v>
      </c>
      <c r="E137" s="100">
        <v>28528475.52</v>
      </c>
    </row>
    <row r="138" spans="1:5" ht="165.75">
      <c r="A138" s="267" t="s">
        <v>1270</v>
      </c>
      <c r="B138" s="313" t="s">
        <v>1036</v>
      </c>
      <c r="C138" s="313"/>
      <c r="D138" s="313"/>
      <c r="E138" s="100">
        <v>69960700</v>
      </c>
    </row>
    <row r="139" spans="1:5" ht="25.5">
      <c r="A139" s="267" t="s">
        <v>505</v>
      </c>
      <c r="B139" s="313" t="s">
        <v>1036</v>
      </c>
      <c r="C139" s="313" t="s">
        <v>506</v>
      </c>
      <c r="D139" s="313"/>
      <c r="E139" s="100">
        <v>49098900.719999999</v>
      </c>
    </row>
    <row r="140" spans="1:5">
      <c r="A140" s="267" t="s">
        <v>204</v>
      </c>
      <c r="B140" s="313" t="s">
        <v>1036</v>
      </c>
      <c r="C140" s="313" t="s">
        <v>506</v>
      </c>
      <c r="D140" s="313" t="s">
        <v>564</v>
      </c>
      <c r="E140" s="100">
        <v>49098900.719999999</v>
      </c>
    </row>
    <row r="141" spans="1:5" ht="25.5">
      <c r="A141" s="267" t="s">
        <v>557</v>
      </c>
      <c r="B141" s="313" t="s">
        <v>1036</v>
      </c>
      <c r="C141" s="313" t="s">
        <v>558</v>
      </c>
      <c r="D141" s="313"/>
      <c r="E141" s="100">
        <v>1900000</v>
      </c>
    </row>
    <row r="142" spans="1:5">
      <c r="A142" s="267" t="s">
        <v>204</v>
      </c>
      <c r="B142" s="313" t="s">
        <v>1036</v>
      </c>
      <c r="C142" s="313" t="s">
        <v>558</v>
      </c>
      <c r="D142" s="313" t="s">
        <v>564</v>
      </c>
      <c r="E142" s="100">
        <v>1900000</v>
      </c>
    </row>
    <row r="143" spans="1:5" ht="38.25">
      <c r="A143" s="267" t="s">
        <v>1372</v>
      </c>
      <c r="B143" s="313" t="s">
        <v>1036</v>
      </c>
      <c r="C143" s="313" t="s">
        <v>1373</v>
      </c>
      <c r="D143" s="313"/>
      <c r="E143" s="100">
        <v>14827773.219999999</v>
      </c>
    </row>
    <row r="144" spans="1:5">
      <c r="A144" s="267" t="s">
        <v>204</v>
      </c>
      <c r="B144" s="313" t="s">
        <v>1036</v>
      </c>
      <c r="C144" s="313" t="s">
        <v>1373</v>
      </c>
      <c r="D144" s="313" t="s">
        <v>564</v>
      </c>
      <c r="E144" s="100">
        <v>14827773.219999999</v>
      </c>
    </row>
    <row r="145" spans="1:5" ht="25.5">
      <c r="A145" s="267" t="s">
        <v>490</v>
      </c>
      <c r="B145" s="313" t="s">
        <v>1036</v>
      </c>
      <c r="C145" s="313" t="s">
        <v>491</v>
      </c>
      <c r="D145" s="313"/>
      <c r="E145" s="100">
        <v>4134026.06</v>
      </c>
    </row>
    <row r="146" spans="1:5">
      <c r="A146" s="267" t="s">
        <v>204</v>
      </c>
      <c r="B146" s="313" t="s">
        <v>1036</v>
      </c>
      <c r="C146" s="313" t="s">
        <v>491</v>
      </c>
      <c r="D146" s="313" t="s">
        <v>564</v>
      </c>
      <c r="E146" s="100">
        <v>4134026.06</v>
      </c>
    </row>
    <row r="147" spans="1:5" ht="89.25">
      <c r="A147" s="267" t="s">
        <v>591</v>
      </c>
      <c r="B147" s="313" t="s">
        <v>1073</v>
      </c>
      <c r="C147" s="313" t="s">
        <v>784</v>
      </c>
      <c r="D147" s="313"/>
      <c r="E147" s="100">
        <v>25003900</v>
      </c>
    </row>
    <row r="148" spans="1:5" ht="25.5">
      <c r="A148" s="267" t="s">
        <v>505</v>
      </c>
      <c r="B148" s="313" t="s">
        <v>1073</v>
      </c>
      <c r="C148" s="313" t="s">
        <v>506</v>
      </c>
      <c r="D148" s="313"/>
      <c r="E148" s="100">
        <v>2165360</v>
      </c>
    </row>
    <row r="149" spans="1:5">
      <c r="A149" s="267" t="s">
        <v>139</v>
      </c>
      <c r="B149" s="313" t="s">
        <v>1073</v>
      </c>
      <c r="C149" s="313" t="s">
        <v>506</v>
      </c>
      <c r="D149" s="313" t="s">
        <v>544</v>
      </c>
      <c r="E149" s="100">
        <v>2165360</v>
      </c>
    </row>
    <row r="150" spans="1:5" ht="38.25">
      <c r="A150" s="267" t="s">
        <v>1372</v>
      </c>
      <c r="B150" s="313" t="s">
        <v>1073</v>
      </c>
      <c r="C150" s="313" t="s">
        <v>1373</v>
      </c>
      <c r="D150" s="313"/>
      <c r="E150" s="100">
        <v>653940</v>
      </c>
    </row>
    <row r="151" spans="1:5">
      <c r="A151" s="267" t="s">
        <v>139</v>
      </c>
      <c r="B151" s="313" t="s">
        <v>1073</v>
      </c>
      <c r="C151" s="313" t="s">
        <v>1373</v>
      </c>
      <c r="D151" s="313" t="s">
        <v>544</v>
      </c>
      <c r="E151" s="100">
        <v>653940</v>
      </c>
    </row>
    <row r="152" spans="1:5" ht="25.5">
      <c r="A152" s="267" t="s">
        <v>490</v>
      </c>
      <c r="B152" s="313" t="s">
        <v>1073</v>
      </c>
      <c r="C152" s="313" t="s">
        <v>491</v>
      </c>
      <c r="D152" s="313"/>
      <c r="E152" s="100">
        <v>21687200</v>
      </c>
    </row>
    <row r="153" spans="1:5">
      <c r="A153" s="267" t="s">
        <v>139</v>
      </c>
      <c r="B153" s="313" t="s">
        <v>1073</v>
      </c>
      <c r="C153" s="313" t="s">
        <v>491</v>
      </c>
      <c r="D153" s="313" t="s">
        <v>544</v>
      </c>
      <c r="E153" s="100">
        <v>21687200</v>
      </c>
    </row>
    <row r="154" spans="1:5" ht="25.5">
      <c r="A154" s="267" t="s">
        <v>545</v>
      </c>
      <c r="B154" s="313" t="s">
        <v>1073</v>
      </c>
      <c r="C154" s="313" t="s">
        <v>546</v>
      </c>
      <c r="D154" s="313"/>
      <c r="E154" s="100">
        <v>497400</v>
      </c>
    </row>
    <row r="155" spans="1:5">
      <c r="A155" s="267" t="s">
        <v>139</v>
      </c>
      <c r="B155" s="313" t="s">
        <v>1073</v>
      </c>
      <c r="C155" s="313" t="s">
        <v>546</v>
      </c>
      <c r="D155" s="313" t="s">
        <v>544</v>
      </c>
      <c r="E155" s="100">
        <v>497400</v>
      </c>
    </row>
    <row r="156" spans="1:5" ht="63.75">
      <c r="A156" s="267" t="s">
        <v>1060</v>
      </c>
      <c r="B156" s="313" t="s">
        <v>1061</v>
      </c>
      <c r="C156" s="313" t="s">
        <v>784</v>
      </c>
      <c r="D156" s="313"/>
      <c r="E156" s="100">
        <v>2915402</v>
      </c>
    </row>
    <row r="157" spans="1:5" ht="25.5">
      <c r="A157" s="267" t="s">
        <v>490</v>
      </c>
      <c r="B157" s="313" t="s">
        <v>1061</v>
      </c>
      <c r="C157" s="313" t="s">
        <v>491</v>
      </c>
      <c r="D157" s="313"/>
      <c r="E157" s="100">
        <v>2092402</v>
      </c>
    </row>
    <row r="158" spans="1:5">
      <c r="A158" s="267" t="s">
        <v>1595</v>
      </c>
      <c r="B158" s="313" t="s">
        <v>1061</v>
      </c>
      <c r="C158" s="313" t="s">
        <v>491</v>
      </c>
      <c r="D158" s="313" t="s">
        <v>530</v>
      </c>
      <c r="E158" s="100">
        <v>2092402</v>
      </c>
    </row>
    <row r="159" spans="1:5" ht="51">
      <c r="A159" s="267" t="s">
        <v>511</v>
      </c>
      <c r="B159" s="313" t="s">
        <v>1061</v>
      </c>
      <c r="C159" s="313" t="s">
        <v>512</v>
      </c>
      <c r="D159" s="313"/>
      <c r="E159" s="100">
        <v>823000</v>
      </c>
    </row>
    <row r="160" spans="1:5">
      <c r="A160" s="267" t="s">
        <v>1595</v>
      </c>
      <c r="B160" s="313" t="s">
        <v>1061</v>
      </c>
      <c r="C160" s="313" t="s">
        <v>512</v>
      </c>
      <c r="D160" s="313" t="s">
        <v>530</v>
      </c>
      <c r="E160" s="100">
        <v>823000</v>
      </c>
    </row>
    <row r="161" spans="1:5" ht="127.5">
      <c r="A161" s="267" t="s">
        <v>578</v>
      </c>
      <c r="B161" s="313" t="s">
        <v>1026</v>
      </c>
      <c r="C161" s="313" t="s">
        <v>784</v>
      </c>
      <c r="D161" s="313"/>
      <c r="E161" s="100">
        <v>125931800</v>
      </c>
    </row>
    <row r="162" spans="1:5" ht="25.5">
      <c r="A162" s="267" t="s">
        <v>505</v>
      </c>
      <c r="B162" s="313" t="s">
        <v>1026</v>
      </c>
      <c r="C162" s="313" t="s">
        <v>506</v>
      </c>
      <c r="D162" s="313"/>
      <c r="E162" s="100">
        <v>81001574.450000003</v>
      </c>
    </row>
    <row r="163" spans="1:5">
      <c r="A163" s="267" t="s">
        <v>203</v>
      </c>
      <c r="B163" s="313" t="s">
        <v>1026</v>
      </c>
      <c r="C163" s="313" t="s">
        <v>506</v>
      </c>
      <c r="D163" s="313" t="s">
        <v>577</v>
      </c>
      <c r="E163" s="100">
        <v>81001574.450000003</v>
      </c>
    </row>
    <row r="164" spans="1:5" ht="25.5">
      <c r="A164" s="267" t="s">
        <v>557</v>
      </c>
      <c r="B164" s="313" t="s">
        <v>1026</v>
      </c>
      <c r="C164" s="313" t="s">
        <v>558</v>
      </c>
      <c r="D164" s="313"/>
      <c r="E164" s="100">
        <v>2500000</v>
      </c>
    </row>
    <row r="165" spans="1:5">
      <c r="A165" s="267" t="s">
        <v>203</v>
      </c>
      <c r="B165" s="313" t="s">
        <v>1026</v>
      </c>
      <c r="C165" s="313" t="s">
        <v>558</v>
      </c>
      <c r="D165" s="313" t="s">
        <v>577</v>
      </c>
      <c r="E165" s="100">
        <v>2500000</v>
      </c>
    </row>
    <row r="166" spans="1:5" ht="38.25">
      <c r="A166" s="267" t="s">
        <v>1372</v>
      </c>
      <c r="B166" s="313" t="s">
        <v>1026</v>
      </c>
      <c r="C166" s="313" t="s">
        <v>1373</v>
      </c>
      <c r="D166" s="313"/>
      <c r="E166" s="100">
        <v>24462475.48</v>
      </c>
    </row>
    <row r="167" spans="1:5">
      <c r="A167" s="267" t="s">
        <v>203</v>
      </c>
      <c r="B167" s="313" t="s">
        <v>1026</v>
      </c>
      <c r="C167" s="313" t="s">
        <v>1373</v>
      </c>
      <c r="D167" s="313" t="s">
        <v>577</v>
      </c>
      <c r="E167" s="100">
        <v>24462475.48</v>
      </c>
    </row>
    <row r="168" spans="1:5" ht="25.5">
      <c r="A168" s="267" t="s">
        <v>490</v>
      </c>
      <c r="B168" s="313" t="s">
        <v>1026</v>
      </c>
      <c r="C168" s="313" t="s">
        <v>491</v>
      </c>
      <c r="D168" s="313"/>
      <c r="E168" s="100">
        <v>17967750.069999997</v>
      </c>
    </row>
    <row r="169" spans="1:5">
      <c r="A169" s="267" t="s">
        <v>203</v>
      </c>
      <c r="B169" s="313" t="s">
        <v>1026</v>
      </c>
      <c r="C169" s="313" t="s">
        <v>491</v>
      </c>
      <c r="D169" s="313" t="s">
        <v>577</v>
      </c>
      <c r="E169" s="100">
        <v>17967750.069999997</v>
      </c>
    </row>
    <row r="170" spans="1:5" ht="165.75">
      <c r="A170" s="267" t="s">
        <v>1027</v>
      </c>
      <c r="B170" s="313" t="s">
        <v>1028</v>
      </c>
      <c r="C170" s="313"/>
      <c r="D170" s="313"/>
      <c r="E170" s="100">
        <v>62470800</v>
      </c>
    </row>
    <row r="171" spans="1:5" ht="25.5">
      <c r="A171" s="267" t="s">
        <v>505</v>
      </c>
      <c r="B171" s="313" t="s">
        <v>1028</v>
      </c>
      <c r="C171" s="313" t="s">
        <v>506</v>
      </c>
      <c r="D171" s="313"/>
      <c r="E171" s="100">
        <v>44890427.159999996</v>
      </c>
    </row>
    <row r="172" spans="1:5">
      <c r="A172" s="267" t="s">
        <v>203</v>
      </c>
      <c r="B172" s="313" t="s">
        <v>1028</v>
      </c>
      <c r="C172" s="313" t="s">
        <v>506</v>
      </c>
      <c r="D172" s="313" t="s">
        <v>577</v>
      </c>
      <c r="E172" s="100">
        <v>44890427.159999996</v>
      </c>
    </row>
    <row r="173" spans="1:5" ht="25.5">
      <c r="A173" s="267" t="s">
        <v>557</v>
      </c>
      <c r="B173" s="313" t="s">
        <v>1028</v>
      </c>
      <c r="C173" s="313" t="s">
        <v>558</v>
      </c>
      <c r="D173" s="313"/>
      <c r="E173" s="100">
        <v>1467000</v>
      </c>
    </row>
    <row r="174" spans="1:5">
      <c r="A174" s="267" t="s">
        <v>203</v>
      </c>
      <c r="B174" s="313" t="s">
        <v>1028</v>
      </c>
      <c r="C174" s="313" t="s">
        <v>558</v>
      </c>
      <c r="D174" s="313" t="s">
        <v>577</v>
      </c>
      <c r="E174" s="100">
        <v>1467000</v>
      </c>
    </row>
    <row r="175" spans="1:5" ht="38.25">
      <c r="A175" s="267" t="s">
        <v>1372</v>
      </c>
      <c r="B175" s="313" t="s">
        <v>1028</v>
      </c>
      <c r="C175" s="313" t="s">
        <v>1373</v>
      </c>
      <c r="D175" s="313"/>
      <c r="E175" s="100">
        <v>13556913.800000001</v>
      </c>
    </row>
    <row r="176" spans="1:5">
      <c r="A176" s="267" t="s">
        <v>203</v>
      </c>
      <c r="B176" s="313" t="s">
        <v>1028</v>
      </c>
      <c r="C176" s="313" t="s">
        <v>1373</v>
      </c>
      <c r="D176" s="313" t="s">
        <v>577</v>
      </c>
      <c r="E176" s="100">
        <v>13556913.800000001</v>
      </c>
    </row>
    <row r="177" spans="1:5" ht="25.5">
      <c r="A177" s="267" t="s">
        <v>490</v>
      </c>
      <c r="B177" s="313" t="s">
        <v>1028</v>
      </c>
      <c r="C177" s="313" t="s">
        <v>491</v>
      </c>
      <c r="D177" s="313"/>
      <c r="E177" s="100">
        <v>2556459.04</v>
      </c>
    </row>
    <row r="178" spans="1:5">
      <c r="A178" s="267" t="s">
        <v>203</v>
      </c>
      <c r="B178" s="313" t="s">
        <v>1028</v>
      </c>
      <c r="C178" s="313" t="s">
        <v>491</v>
      </c>
      <c r="D178" s="313" t="s">
        <v>577</v>
      </c>
      <c r="E178" s="100">
        <v>2556459.04</v>
      </c>
    </row>
    <row r="179" spans="1:5" ht="63.75">
      <c r="A179" s="267" t="s">
        <v>580</v>
      </c>
      <c r="B179" s="313" t="s">
        <v>1048</v>
      </c>
      <c r="C179" s="313" t="s">
        <v>784</v>
      </c>
      <c r="D179" s="313"/>
      <c r="E179" s="100">
        <v>1421000</v>
      </c>
    </row>
    <row r="180" spans="1:5" ht="25.5">
      <c r="A180" s="267" t="s">
        <v>490</v>
      </c>
      <c r="B180" s="313" t="s">
        <v>1048</v>
      </c>
      <c r="C180" s="313" t="s">
        <v>491</v>
      </c>
      <c r="D180" s="313"/>
      <c r="E180" s="100">
        <v>736000</v>
      </c>
    </row>
    <row r="181" spans="1:5">
      <c r="A181" s="267" t="s">
        <v>204</v>
      </c>
      <c r="B181" s="313" t="s">
        <v>1048</v>
      </c>
      <c r="C181" s="313" t="s">
        <v>491</v>
      </c>
      <c r="D181" s="313" t="s">
        <v>564</v>
      </c>
      <c r="E181" s="100">
        <v>433000</v>
      </c>
    </row>
    <row r="182" spans="1:5">
      <c r="A182" s="267" t="s">
        <v>1598</v>
      </c>
      <c r="B182" s="313" t="s">
        <v>1048</v>
      </c>
      <c r="C182" s="313" t="s">
        <v>491</v>
      </c>
      <c r="D182" s="313" t="s">
        <v>1599</v>
      </c>
      <c r="E182" s="100">
        <v>83000</v>
      </c>
    </row>
    <row r="183" spans="1:5">
      <c r="A183" s="267" t="s">
        <v>4</v>
      </c>
      <c r="B183" s="313" t="s">
        <v>1048</v>
      </c>
      <c r="C183" s="313" t="s">
        <v>491</v>
      </c>
      <c r="D183" s="313" t="s">
        <v>589</v>
      </c>
      <c r="E183" s="100">
        <v>220000</v>
      </c>
    </row>
    <row r="184" spans="1:5">
      <c r="A184" s="267" t="s">
        <v>715</v>
      </c>
      <c r="B184" s="313" t="s">
        <v>1048</v>
      </c>
      <c r="C184" s="313" t="s">
        <v>716</v>
      </c>
      <c r="D184" s="313"/>
      <c r="E184" s="100">
        <v>105000</v>
      </c>
    </row>
    <row r="185" spans="1:5">
      <c r="A185" s="267" t="s">
        <v>1598</v>
      </c>
      <c r="B185" s="313" t="s">
        <v>1048</v>
      </c>
      <c r="C185" s="313" t="s">
        <v>716</v>
      </c>
      <c r="D185" s="313" t="s">
        <v>1599</v>
      </c>
      <c r="E185" s="100">
        <v>105000</v>
      </c>
    </row>
    <row r="186" spans="1:5">
      <c r="A186" s="267" t="s">
        <v>531</v>
      </c>
      <c r="B186" s="313" t="s">
        <v>1048</v>
      </c>
      <c r="C186" s="313" t="s">
        <v>532</v>
      </c>
      <c r="D186" s="313"/>
      <c r="E186" s="100">
        <v>580000</v>
      </c>
    </row>
    <row r="187" spans="1:5">
      <c r="A187" s="267" t="s">
        <v>1598</v>
      </c>
      <c r="B187" s="313" t="s">
        <v>1048</v>
      </c>
      <c r="C187" s="313" t="s">
        <v>532</v>
      </c>
      <c r="D187" s="313" t="s">
        <v>1599</v>
      </c>
      <c r="E187" s="100">
        <v>580000</v>
      </c>
    </row>
    <row r="188" spans="1:5" ht="51">
      <c r="A188" s="267" t="s">
        <v>717</v>
      </c>
      <c r="B188" s="313" t="s">
        <v>1051</v>
      </c>
      <c r="C188" s="313" t="s">
        <v>784</v>
      </c>
      <c r="D188" s="313"/>
      <c r="E188" s="100">
        <v>172000</v>
      </c>
    </row>
    <row r="189" spans="1:5" ht="25.5">
      <c r="A189" s="267" t="s">
        <v>501</v>
      </c>
      <c r="B189" s="313" t="s">
        <v>1051</v>
      </c>
      <c r="C189" s="313" t="s">
        <v>502</v>
      </c>
      <c r="D189" s="313"/>
      <c r="E189" s="100">
        <v>172000</v>
      </c>
    </row>
    <row r="190" spans="1:5">
      <c r="A190" s="267" t="s">
        <v>1598</v>
      </c>
      <c r="B190" s="313" t="s">
        <v>1051</v>
      </c>
      <c r="C190" s="313" t="s">
        <v>502</v>
      </c>
      <c r="D190" s="313" t="s">
        <v>1599</v>
      </c>
      <c r="E190" s="100">
        <v>172000</v>
      </c>
    </row>
    <row r="191" spans="1:5" ht="51">
      <c r="A191" s="267" t="s">
        <v>811</v>
      </c>
      <c r="B191" s="313" t="s">
        <v>1050</v>
      </c>
      <c r="C191" s="313" t="s">
        <v>784</v>
      </c>
      <c r="D191" s="313"/>
      <c r="E191" s="100">
        <v>35000</v>
      </c>
    </row>
    <row r="192" spans="1:5" ht="25.5">
      <c r="A192" s="267" t="s">
        <v>490</v>
      </c>
      <c r="B192" s="313" t="s">
        <v>1050</v>
      </c>
      <c r="C192" s="313" t="s">
        <v>491</v>
      </c>
      <c r="D192" s="313"/>
      <c r="E192" s="100">
        <v>35000</v>
      </c>
    </row>
    <row r="193" spans="1:5">
      <c r="A193" s="267" t="s">
        <v>204</v>
      </c>
      <c r="B193" s="313" t="s">
        <v>1050</v>
      </c>
      <c r="C193" s="313" t="s">
        <v>491</v>
      </c>
      <c r="D193" s="313" t="s">
        <v>564</v>
      </c>
      <c r="E193" s="100">
        <v>35000</v>
      </c>
    </row>
    <row r="194" spans="1:5" ht="38.25">
      <c r="A194" s="267" t="s">
        <v>625</v>
      </c>
      <c r="B194" s="313" t="s">
        <v>1279</v>
      </c>
      <c r="C194" s="313" t="s">
        <v>784</v>
      </c>
      <c r="D194" s="313"/>
      <c r="E194" s="100">
        <v>1362700</v>
      </c>
    </row>
    <row r="195" spans="1:5" ht="89.25">
      <c r="A195" s="267" t="s">
        <v>590</v>
      </c>
      <c r="B195" s="313" t="s">
        <v>1064</v>
      </c>
      <c r="C195" s="313" t="s">
        <v>784</v>
      </c>
      <c r="D195" s="313"/>
      <c r="E195" s="100">
        <v>1362700</v>
      </c>
    </row>
    <row r="196" spans="1:5" ht="25.5">
      <c r="A196" s="267" t="s">
        <v>1243</v>
      </c>
      <c r="B196" s="313" t="s">
        <v>1064</v>
      </c>
      <c r="C196" s="313" t="s">
        <v>485</v>
      </c>
      <c r="D196" s="313"/>
      <c r="E196" s="100">
        <v>741928</v>
      </c>
    </row>
    <row r="197" spans="1:5">
      <c r="A197" s="267" t="s">
        <v>4</v>
      </c>
      <c r="B197" s="313" t="s">
        <v>1064</v>
      </c>
      <c r="C197" s="313" t="s">
        <v>485</v>
      </c>
      <c r="D197" s="313" t="s">
        <v>589</v>
      </c>
      <c r="E197" s="100">
        <v>741928</v>
      </c>
    </row>
    <row r="198" spans="1:5" ht="25.5">
      <c r="A198" s="267" t="s">
        <v>486</v>
      </c>
      <c r="B198" s="313" t="s">
        <v>1064</v>
      </c>
      <c r="C198" s="313" t="s">
        <v>487</v>
      </c>
      <c r="D198" s="313"/>
      <c r="E198" s="100">
        <v>145000</v>
      </c>
    </row>
    <row r="199" spans="1:5">
      <c r="A199" s="267" t="s">
        <v>4</v>
      </c>
      <c r="B199" s="313" t="s">
        <v>1064</v>
      </c>
      <c r="C199" s="313" t="s">
        <v>487</v>
      </c>
      <c r="D199" s="313" t="s">
        <v>589</v>
      </c>
      <c r="E199" s="100">
        <v>145000</v>
      </c>
    </row>
    <row r="200" spans="1:5" ht="38.25">
      <c r="A200" s="267" t="s">
        <v>1370</v>
      </c>
      <c r="B200" s="313" t="s">
        <v>1064</v>
      </c>
      <c r="C200" s="313" t="s">
        <v>1371</v>
      </c>
      <c r="D200" s="313"/>
      <c r="E200" s="100">
        <v>224062</v>
      </c>
    </row>
    <row r="201" spans="1:5">
      <c r="A201" s="267" t="s">
        <v>4</v>
      </c>
      <c r="B201" s="313" t="s">
        <v>1064</v>
      </c>
      <c r="C201" s="313" t="s">
        <v>1371</v>
      </c>
      <c r="D201" s="313" t="s">
        <v>589</v>
      </c>
      <c r="E201" s="100">
        <v>224062</v>
      </c>
    </row>
    <row r="202" spans="1:5" ht="25.5">
      <c r="A202" s="267" t="s">
        <v>490</v>
      </c>
      <c r="B202" s="313" t="s">
        <v>1064</v>
      </c>
      <c r="C202" s="313" t="s">
        <v>491</v>
      </c>
      <c r="D202" s="313"/>
      <c r="E202" s="100">
        <v>251710</v>
      </c>
    </row>
    <row r="203" spans="1:5">
      <c r="A203" s="267" t="s">
        <v>4</v>
      </c>
      <c r="B203" s="313" t="s">
        <v>1064</v>
      </c>
      <c r="C203" s="313" t="s">
        <v>491</v>
      </c>
      <c r="D203" s="313" t="s">
        <v>589</v>
      </c>
      <c r="E203" s="100">
        <v>251710</v>
      </c>
    </row>
    <row r="204" spans="1:5" ht="25.5">
      <c r="A204" s="267" t="s">
        <v>847</v>
      </c>
      <c r="B204" s="313" t="s">
        <v>1280</v>
      </c>
      <c r="C204" s="313" t="s">
        <v>784</v>
      </c>
      <c r="D204" s="313"/>
      <c r="E204" s="100">
        <v>42938173</v>
      </c>
    </row>
    <row r="205" spans="1:5" ht="63.75">
      <c r="A205" s="267" t="s">
        <v>841</v>
      </c>
      <c r="B205" s="313" t="s">
        <v>1065</v>
      </c>
      <c r="C205" s="313" t="s">
        <v>784</v>
      </c>
      <c r="D205" s="313"/>
      <c r="E205" s="100">
        <v>34562776</v>
      </c>
    </row>
    <row r="206" spans="1:5" ht="25.5">
      <c r="A206" s="267" t="s">
        <v>505</v>
      </c>
      <c r="B206" s="313" t="s">
        <v>1065</v>
      </c>
      <c r="C206" s="313" t="s">
        <v>506</v>
      </c>
      <c r="D206" s="313"/>
      <c r="E206" s="100">
        <v>21688000</v>
      </c>
    </row>
    <row r="207" spans="1:5">
      <c r="A207" s="267" t="s">
        <v>4</v>
      </c>
      <c r="B207" s="313" t="s">
        <v>1065</v>
      </c>
      <c r="C207" s="313" t="s">
        <v>506</v>
      </c>
      <c r="D207" s="313" t="s">
        <v>589</v>
      </c>
      <c r="E207" s="100">
        <v>21688000</v>
      </c>
    </row>
    <row r="208" spans="1:5" ht="25.5">
      <c r="A208" s="267" t="s">
        <v>557</v>
      </c>
      <c r="B208" s="313" t="s">
        <v>1065</v>
      </c>
      <c r="C208" s="313" t="s">
        <v>558</v>
      </c>
      <c r="D208" s="313"/>
      <c r="E208" s="100">
        <v>325000</v>
      </c>
    </row>
    <row r="209" spans="1:5">
      <c r="A209" s="267" t="s">
        <v>4</v>
      </c>
      <c r="B209" s="313" t="s">
        <v>1065</v>
      </c>
      <c r="C209" s="313" t="s">
        <v>558</v>
      </c>
      <c r="D209" s="313" t="s">
        <v>589</v>
      </c>
      <c r="E209" s="100">
        <v>325000</v>
      </c>
    </row>
    <row r="210" spans="1:5" ht="38.25">
      <c r="A210" s="267" t="s">
        <v>1372</v>
      </c>
      <c r="B210" s="313" t="s">
        <v>1065</v>
      </c>
      <c r="C210" s="313" t="s">
        <v>1373</v>
      </c>
      <c r="D210" s="313"/>
      <c r="E210" s="100">
        <v>6549776</v>
      </c>
    </row>
    <row r="211" spans="1:5">
      <c r="A211" s="267" t="s">
        <v>4</v>
      </c>
      <c r="B211" s="313" t="s">
        <v>1065</v>
      </c>
      <c r="C211" s="313" t="s">
        <v>1373</v>
      </c>
      <c r="D211" s="313" t="s">
        <v>589</v>
      </c>
      <c r="E211" s="100">
        <v>6549776</v>
      </c>
    </row>
    <row r="212" spans="1:5" ht="25.5">
      <c r="A212" s="267" t="s">
        <v>490</v>
      </c>
      <c r="B212" s="313" t="s">
        <v>1065</v>
      </c>
      <c r="C212" s="313" t="s">
        <v>491</v>
      </c>
      <c r="D212" s="313"/>
      <c r="E212" s="100">
        <v>6000000</v>
      </c>
    </row>
    <row r="213" spans="1:5">
      <c r="A213" s="267" t="s">
        <v>4</v>
      </c>
      <c r="B213" s="313" t="s">
        <v>1065</v>
      </c>
      <c r="C213" s="313" t="s">
        <v>491</v>
      </c>
      <c r="D213" s="313" t="s">
        <v>589</v>
      </c>
      <c r="E213" s="100">
        <v>6000000</v>
      </c>
    </row>
    <row r="214" spans="1:5" ht="89.25">
      <c r="A214" s="267" t="s">
        <v>856</v>
      </c>
      <c r="B214" s="313" t="s">
        <v>1066</v>
      </c>
      <c r="C214" s="313" t="s">
        <v>784</v>
      </c>
      <c r="D214" s="313"/>
      <c r="E214" s="100">
        <v>1060000</v>
      </c>
    </row>
    <row r="215" spans="1:5" ht="25.5">
      <c r="A215" s="267" t="s">
        <v>505</v>
      </c>
      <c r="B215" s="313" t="s">
        <v>1066</v>
      </c>
      <c r="C215" s="313" t="s">
        <v>506</v>
      </c>
      <c r="D215" s="313"/>
      <c r="E215" s="100">
        <v>815000</v>
      </c>
    </row>
    <row r="216" spans="1:5">
      <c r="A216" s="267" t="s">
        <v>4</v>
      </c>
      <c r="B216" s="313" t="s">
        <v>1066</v>
      </c>
      <c r="C216" s="313" t="s">
        <v>506</v>
      </c>
      <c r="D216" s="313" t="s">
        <v>589</v>
      </c>
      <c r="E216" s="100">
        <v>815000</v>
      </c>
    </row>
    <row r="217" spans="1:5" ht="38.25">
      <c r="A217" s="267" t="s">
        <v>1372</v>
      </c>
      <c r="B217" s="313" t="s">
        <v>1066</v>
      </c>
      <c r="C217" s="313" t="s">
        <v>1373</v>
      </c>
      <c r="D217" s="313"/>
      <c r="E217" s="100">
        <v>245000</v>
      </c>
    </row>
    <row r="218" spans="1:5">
      <c r="A218" s="267" t="s">
        <v>4</v>
      </c>
      <c r="B218" s="313" t="s">
        <v>1066</v>
      </c>
      <c r="C218" s="313" t="s">
        <v>1373</v>
      </c>
      <c r="D218" s="313" t="s">
        <v>589</v>
      </c>
      <c r="E218" s="100">
        <v>245000</v>
      </c>
    </row>
    <row r="219" spans="1:5" ht="63.75">
      <c r="A219" s="267" t="s">
        <v>844</v>
      </c>
      <c r="B219" s="313" t="s">
        <v>1068</v>
      </c>
      <c r="C219" s="313" t="s">
        <v>784</v>
      </c>
      <c r="D219" s="313"/>
      <c r="E219" s="100">
        <v>200000</v>
      </c>
    </row>
    <row r="220" spans="1:5" ht="25.5">
      <c r="A220" s="267" t="s">
        <v>490</v>
      </c>
      <c r="B220" s="313" t="s">
        <v>1068</v>
      </c>
      <c r="C220" s="313" t="s">
        <v>491</v>
      </c>
      <c r="D220" s="313"/>
      <c r="E220" s="100">
        <v>200000</v>
      </c>
    </row>
    <row r="221" spans="1:5">
      <c r="A221" s="267" t="s">
        <v>4</v>
      </c>
      <c r="B221" s="313" t="s">
        <v>1068</v>
      </c>
      <c r="C221" s="313" t="s">
        <v>491</v>
      </c>
      <c r="D221" s="313" t="s">
        <v>589</v>
      </c>
      <c r="E221" s="100">
        <v>200000</v>
      </c>
    </row>
    <row r="222" spans="1:5" ht="51">
      <c r="A222" s="267" t="s">
        <v>1271</v>
      </c>
      <c r="B222" s="313" t="s">
        <v>1272</v>
      </c>
      <c r="C222" s="313" t="s">
        <v>784</v>
      </c>
      <c r="D222" s="313"/>
      <c r="E222" s="100">
        <v>1142000</v>
      </c>
    </row>
    <row r="223" spans="1:5" ht="25.5">
      <c r="A223" s="267" t="s">
        <v>490</v>
      </c>
      <c r="B223" s="313" t="s">
        <v>1272</v>
      </c>
      <c r="C223" s="313" t="s">
        <v>491</v>
      </c>
      <c r="D223" s="313"/>
      <c r="E223" s="100">
        <v>1142000</v>
      </c>
    </row>
    <row r="224" spans="1:5">
      <c r="A224" s="267" t="s">
        <v>4</v>
      </c>
      <c r="B224" s="313" t="s">
        <v>1272</v>
      </c>
      <c r="C224" s="313" t="s">
        <v>491</v>
      </c>
      <c r="D224" s="313" t="s">
        <v>589</v>
      </c>
      <c r="E224" s="100">
        <v>1142000</v>
      </c>
    </row>
    <row r="225" spans="1:5" ht="63.75">
      <c r="A225" s="267" t="s">
        <v>845</v>
      </c>
      <c r="B225" s="313" t="s">
        <v>1069</v>
      </c>
      <c r="C225" s="313" t="s">
        <v>784</v>
      </c>
      <c r="D225" s="313"/>
      <c r="E225" s="100">
        <v>4450930</v>
      </c>
    </row>
    <row r="226" spans="1:5" ht="25.5">
      <c r="A226" s="267" t="s">
        <v>1243</v>
      </c>
      <c r="B226" s="313" t="s">
        <v>1069</v>
      </c>
      <c r="C226" s="313" t="s">
        <v>485</v>
      </c>
      <c r="D226" s="313"/>
      <c r="E226" s="100">
        <v>3198410</v>
      </c>
    </row>
    <row r="227" spans="1:5">
      <c r="A227" s="267" t="s">
        <v>4</v>
      </c>
      <c r="B227" s="313" t="s">
        <v>1069</v>
      </c>
      <c r="C227" s="313" t="s">
        <v>485</v>
      </c>
      <c r="D227" s="313" t="s">
        <v>589</v>
      </c>
      <c r="E227" s="100">
        <v>3198410</v>
      </c>
    </row>
    <row r="228" spans="1:5" ht="25.5">
      <c r="A228" s="267" t="s">
        <v>486</v>
      </c>
      <c r="B228" s="313" t="s">
        <v>1069</v>
      </c>
      <c r="C228" s="313" t="s">
        <v>487</v>
      </c>
      <c r="D228" s="313"/>
      <c r="E228" s="100">
        <v>140000</v>
      </c>
    </row>
    <row r="229" spans="1:5">
      <c r="A229" s="267" t="s">
        <v>4</v>
      </c>
      <c r="B229" s="313" t="s">
        <v>1069</v>
      </c>
      <c r="C229" s="313" t="s">
        <v>487</v>
      </c>
      <c r="D229" s="313" t="s">
        <v>589</v>
      </c>
      <c r="E229" s="100">
        <v>140000</v>
      </c>
    </row>
    <row r="230" spans="1:5" ht="38.25">
      <c r="A230" s="267" t="s">
        <v>1370</v>
      </c>
      <c r="B230" s="313" t="s">
        <v>1069</v>
      </c>
      <c r="C230" s="313" t="s">
        <v>1371</v>
      </c>
      <c r="D230" s="313"/>
      <c r="E230" s="100">
        <v>965920</v>
      </c>
    </row>
    <row r="231" spans="1:5">
      <c r="A231" s="267" t="s">
        <v>4</v>
      </c>
      <c r="B231" s="313" t="s">
        <v>1069</v>
      </c>
      <c r="C231" s="313" t="s">
        <v>1371</v>
      </c>
      <c r="D231" s="313" t="s">
        <v>589</v>
      </c>
      <c r="E231" s="100">
        <v>965920</v>
      </c>
    </row>
    <row r="232" spans="1:5" ht="25.5">
      <c r="A232" s="267" t="s">
        <v>490</v>
      </c>
      <c r="B232" s="313" t="s">
        <v>1069</v>
      </c>
      <c r="C232" s="313" t="s">
        <v>491</v>
      </c>
      <c r="D232" s="313"/>
      <c r="E232" s="100">
        <v>146600</v>
      </c>
    </row>
    <row r="233" spans="1:5">
      <c r="A233" s="267" t="s">
        <v>4</v>
      </c>
      <c r="B233" s="313" t="s">
        <v>1069</v>
      </c>
      <c r="C233" s="313" t="s">
        <v>491</v>
      </c>
      <c r="D233" s="313" t="s">
        <v>589</v>
      </c>
      <c r="E233" s="100">
        <v>146600</v>
      </c>
    </row>
    <row r="234" spans="1:5" ht="89.25">
      <c r="A234" s="267" t="s">
        <v>846</v>
      </c>
      <c r="B234" s="313" t="s">
        <v>1070</v>
      </c>
      <c r="C234" s="313" t="s">
        <v>784</v>
      </c>
      <c r="D234" s="313"/>
      <c r="E234" s="100">
        <v>207300</v>
      </c>
    </row>
    <row r="235" spans="1:5" ht="25.5">
      <c r="A235" s="267" t="s">
        <v>486</v>
      </c>
      <c r="B235" s="313" t="s">
        <v>1070</v>
      </c>
      <c r="C235" s="313" t="s">
        <v>487</v>
      </c>
      <c r="D235" s="313"/>
      <c r="E235" s="100">
        <v>207300</v>
      </c>
    </row>
    <row r="236" spans="1:5">
      <c r="A236" s="267" t="s">
        <v>4</v>
      </c>
      <c r="B236" s="313" t="s">
        <v>1070</v>
      </c>
      <c r="C236" s="313" t="s">
        <v>487</v>
      </c>
      <c r="D236" s="313" t="s">
        <v>589</v>
      </c>
      <c r="E236" s="100">
        <v>207300</v>
      </c>
    </row>
    <row r="237" spans="1:5" ht="63.75">
      <c r="A237" s="267" t="s">
        <v>839</v>
      </c>
      <c r="B237" s="313" t="s">
        <v>1062</v>
      </c>
      <c r="C237" s="313" t="s">
        <v>784</v>
      </c>
      <c r="D237" s="313"/>
      <c r="E237" s="100">
        <v>62450</v>
      </c>
    </row>
    <row r="238" spans="1:5" ht="25.5">
      <c r="A238" s="267" t="s">
        <v>505</v>
      </c>
      <c r="B238" s="313" t="s">
        <v>1062</v>
      </c>
      <c r="C238" s="313" t="s">
        <v>506</v>
      </c>
      <c r="D238" s="313"/>
      <c r="E238" s="100">
        <v>45315</v>
      </c>
    </row>
    <row r="239" spans="1:5">
      <c r="A239" s="267" t="s">
        <v>1595</v>
      </c>
      <c r="B239" s="313" t="s">
        <v>1062</v>
      </c>
      <c r="C239" s="313" t="s">
        <v>506</v>
      </c>
      <c r="D239" s="313" t="s">
        <v>530</v>
      </c>
      <c r="E239" s="100">
        <v>45315</v>
      </c>
    </row>
    <row r="240" spans="1:5" ht="38.25">
      <c r="A240" s="267" t="s">
        <v>1372</v>
      </c>
      <c r="B240" s="313" t="s">
        <v>1062</v>
      </c>
      <c r="C240" s="313" t="s">
        <v>1373</v>
      </c>
      <c r="D240" s="313"/>
      <c r="E240" s="100">
        <v>13685</v>
      </c>
    </row>
    <row r="241" spans="1:5">
      <c r="A241" s="267" t="s">
        <v>1595</v>
      </c>
      <c r="B241" s="313" t="s">
        <v>1062</v>
      </c>
      <c r="C241" s="313" t="s">
        <v>1373</v>
      </c>
      <c r="D241" s="313" t="s">
        <v>530</v>
      </c>
      <c r="E241" s="100">
        <v>13685</v>
      </c>
    </row>
    <row r="242" spans="1:5" ht="25.5">
      <c r="A242" s="267" t="s">
        <v>490</v>
      </c>
      <c r="B242" s="313" t="s">
        <v>1062</v>
      </c>
      <c r="C242" s="313" t="s">
        <v>491</v>
      </c>
      <c r="D242" s="313"/>
      <c r="E242" s="100">
        <v>3450</v>
      </c>
    </row>
    <row r="243" spans="1:5">
      <c r="A243" s="267" t="s">
        <v>1595</v>
      </c>
      <c r="B243" s="313" t="s">
        <v>1062</v>
      </c>
      <c r="C243" s="313" t="s">
        <v>491</v>
      </c>
      <c r="D243" s="313" t="s">
        <v>530</v>
      </c>
      <c r="E243" s="100">
        <v>3450</v>
      </c>
    </row>
    <row r="244" spans="1:5" ht="76.5">
      <c r="A244" s="267" t="s">
        <v>840</v>
      </c>
      <c r="B244" s="313" t="s">
        <v>1093</v>
      </c>
      <c r="C244" s="313" t="s">
        <v>784</v>
      </c>
      <c r="D244" s="313"/>
      <c r="E244" s="100">
        <v>194350</v>
      </c>
    </row>
    <row r="245" spans="1:5" ht="25.5">
      <c r="A245" s="267" t="s">
        <v>490</v>
      </c>
      <c r="B245" s="313" t="s">
        <v>1093</v>
      </c>
      <c r="C245" s="313" t="s">
        <v>491</v>
      </c>
      <c r="D245" s="313"/>
      <c r="E245" s="100">
        <v>194350</v>
      </c>
    </row>
    <row r="246" spans="1:5">
      <c r="A246" s="267" t="s">
        <v>1595</v>
      </c>
      <c r="B246" s="313" t="s">
        <v>1093</v>
      </c>
      <c r="C246" s="313" t="s">
        <v>491</v>
      </c>
      <c r="D246" s="313" t="s">
        <v>530</v>
      </c>
      <c r="E246" s="100">
        <v>194350</v>
      </c>
    </row>
    <row r="247" spans="1:5" ht="76.5">
      <c r="A247" s="267" t="s">
        <v>843</v>
      </c>
      <c r="B247" s="313" t="s">
        <v>1067</v>
      </c>
      <c r="C247" s="313" t="s">
        <v>784</v>
      </c>
      <c r="D247" s="313"/>
      <c r="E247" s="100">
        <v>445000</v>
      </c>
    </row>
    <row r="248" spans="1:5" ht="25.5">
      <c r="A248" s="267" t="s">
        <v>557</v>
      </c>
      <c r="B248" s="313" t="s">
        <v>1067</v>
      </c>
      <c r="C248" s="313" t="s">
        <v>558</v>
      </c>
      <c r="D248" s="313"/>
      <c r="E248" s="100">
        <v>445000</v>
      </c>
    </row>
    <row r="249" spans="1:5">
      <c r="A249" s="267" t="s">
        <v>4</v>
      </c>
      <c r="B249" s="313" t="s">
        <v>1067</v>
      </c>
      <c r="C249" s="313" t="s">
        <v>558</v>
      </c>
      <c r="D249" s="313" t="s">
        <v>589</v>
      </c>
      <c r="E249" s="100">
        <v>445000</v>
      </c>
    </row>
    <row r="250" spans="1:5" ht="76.5">
      <c r="A250" s="267" t="s">
        <v>842</v>
      </c>
      <c r="B250" s="313" t="s">
        <v>1071</v>
      </c>
      <c r="C250" s="313" t="s">
        <v>784</v>
      </c>
      <c r="D250" s="313"/>
      <c r="E250" s="100">
        <v>613367</v>
      </c>
    </row>
    <row r="251" spans="1:5" ht="25.5">
      <c r="A251" s="267" t="s">
        <v>505</v>
      </c>
      <c r="B251" s="313" t="s">
        <v>1071</v>
      </c>
      <c r="C251" s="313" t="s">
        <v>506</v>
      </c>
      <c r="D251" s="313"/>
      <c r="E251" s="100">
        <v>471096</v>
      </c>
    </row>
    <row r="252" spans="1:5">
      <c r="A252" s="267" t="s">
        <v>4</v>
      </c>
      <c r="B252" s="313" t="s">
        <v>1071</v>
      </c>
      <c r="C252" s="313" t="s">
        <v>506</v>
      </c>
      <c r="D252" s="313" t="s">
        <v>589</v>
      </c>
      <c r="E252" s="100">
        <v>471096</v>
      </c>
    </row>
    <row r="253" spans="1:5" ht="38.25">
      <c r="A253" s="267" t="s">
        <v>1372</v>
      </c>
      <c r="B253" s="313" t="s">
        <v>1071</v>
      </c>
      <c r="C253" s="313" t="s">
        <v>1373</v>
      </c>
      <c r="D253" s="313"/>
      <c r="E253" s="100">
        <v>142271</v>
      </c>
    </row>
    <row r="254" spans="1:5">
      <c r="A254" s="267" t="s">
        <v>4</v>
      </c>
      <c r="B254" s="313" t="s">
        <v>1071</v>
      </c>
      <c r="C254" s="313" t="s">
        <v>1373</v>
      </c>
      <c r="D254" s="313" t="s">
        <v>589</v>
      </c>
      <c r="E254" s="100">
        <v>142271</v>
      </c>
    </row>
    <row r="255" spans="1:5" ht="25.5">
      <c r="A255" s="267" t="s">
        <v>814</v>
      </c>
      <c r="B255" s="313" t="s">
        <v>1281</v>
      </c>
      <c r="C255" s="313" t="s">
        <v>784</v>
      </c>
      <c r="D255" s="313"/>
      <c r="E255" s="100">
        <v>57476246</v>
      </c>
    </row>
    <row r="256" spans="1:5" ht="38.25">
      <c r="A256" s="267" t="s">
        <v>815</v>
      </c>
      <c r="B256" s="313" t="s">
        <v>1282</v>
      </c>
      <c r="C256" s="313" t="s">
        <v>784</v>
      </c>
      <c r="D256" s="313"/>
      <c r="E256" s="100">
        <v>960846</v>
      </c>
    </row>
    <row r="257" spans="1:5" ht="89.25">
      <c r="A257" s="267" t="s">
        <v>687</v>
      </c>
      <c r="B257" s="313" t="s">
        <v>974</v>
      </c>
      <c r="C257" s="313" t="s">
        <v>784</v>
      </c>
      <c r="D257" s="313"/>
      <c r="E257" s="100">
        <v>960846</v>
      </c>
    </row>
    <row r="258" spans="1:5">
      <c r="A258" s="267" t="s">
        <v>542</v>
      </c>
      <c r="B258" s="313" t="s">
        <v>974</v>
      </c>
      <c r="C258" s="313" t="s">
        <v>543</v>
      </c>
      <c r="D258" s="313"/>
      <c r="E258" s="100">
        <v>960846</v>
      </c>
    </row>
    <row r="259" spans="1:5">
      <c r="A259" s="267" t="s">
        <v>137</v>
      </c>
      <c r="B259" s="313" t="s">
        <v>974</v>
      </c>
      <c r="C259" s="313" t="s">
        <v>543</v>
      </c>
      <c r="D259" s="313" t="s">
        <v>541</v>
      </c>
      <c r="E259" s="100">
        <v>960846</v>
      </c>
    </row>
    <row r="260" spans="1:5" ht="25.5">
      <c r="A260" s="267" t="s">
        <v>816</v>
      </c>
      <c r="B260" s="313" t="s">
        <v>1283</v>
      </c>
      <c r="C260" s="313" t="s">
        <v>784</v>
      </c>
      <c r="D260" s="313"/>
      <c r="E260" s="100">
        <v>337500</v>
      </c>
    </row>
    <row r="261" spans="1:5" ht="76.5">
      <c r="A261" s="267" t="s">
        <v>1407</v>
      </c>
      <c r="B261" s="313" t="s">
        <v>1408</v>
      </c>
      <c r="C261" s="313" t="s">
        <v>784</v>
      </c>
      <c r="D261" s="313"/>
      <c r="E261" s="100">
        <v>337500</v>
      </c>
    </row>
    <row r="262" spans="1:5" ht="25.5">
      <c r="A262" s="267" t="s">
        <v>490</v>
      </c>
      <c r="B262" s="313" t="s">
        <v>1408</v>
      </c>
      <c r="C262" s="313" t="s">
        <v>491</v>
      </c>
      <c r="D262" s="313"/>
      <c r="E262" s="100">
        <v>337500</v>
      </c>
    </row>
    <row r="263" spans="1:5">
      <c r="A263" s="267" t="s">
        <v>139</v>
      </c>
      <c r="B263" s="313" t="s">
        <v>1408</v>
      </c>
      <c r="C263" s="313" t="s">
        <v>491</v>
      </c>
      <c r="D263" s="313" t="s">
        <v>544</v>
      </c>
      <c r="E263" s="100">
        <v>337500</v>
      </c>
    </row>
    <row r="264" spans="1:5" ht="25.5">
      <c r="A264" s="267" t="s">
        <v>630</v>
      </c>
      <c r="B264" s="313" t="s">
        <v>1284</v>
      </c>
      <c r="C264" s="313" t="s">
        <v>784</v>
      </c>
      <c r="D264" s="313"/>
      <c r="E264" s="100">
        <v>38038600</v>
      </c>
    </row>
    <row r="265" spans="1:5" ht="76.5">
      <c r="A265" s="267" t="s">
        <v>691</v>
      </c>
      <c r="B265" s="313" t="s">
        <v>986</v>
      </c>
      <c r="C265" s="313" t="s">
        <v>784</v>
      </c>
      <c r="D265" s="313"/>
      <c r="E265" s="100">
        <v>38038600</v>
      </c>
    </row>
    <row r="266" spans="1:5" ht="51">
      <c r="A266" s="267" t="s">
        <v>511</v>
      </c>
      <c r="B266" s="313" t="s">
        <v>986</v>
      </c>
      <c r="C266" s="313" t="s">
        <v>512</v>
      </c>
      <c r="D266" s="313"/>
      <c r="E266" s="100">
        <v>38038600</v>
      </c>
    </row>
    <row r="267" spans="1:5">
      <c r="A267" s="267" t="s">
        <v>138</v>
      </c>
      <c r="B267" s="313" t="s">
        <v>986</v>
      </c>
      <c r="C267" s="313" t="s">
        <v>512</v>
      </c>
      <c r="D267" s="313" t="s">
        <v>562</v>
      </c>
      <c r="E267" s="100">
        <v>38038600</v>
      </c>
    </row>
    <row r="268" spans="1:5" ht="63.75">
      <c r="A268" s="267" t="s">
        <v>817</v>
      </c>
      <c r="B268" s="313" t="s">
        <v>1285</v>
      </c>
      <c r="C268" s="313" t="s">
        <v>784</v>
      </c>
      <c r="D268" s="313"/>
      <c r="E268" s="100">
        <v>18139300</v>
      </c>
    </row>
    <row r="269" spans="1:5" ht="114.75">
      <c r="A269" s="267" t="s">
        <v>792</v>
      </c>
      <c r="B269" s="313" t="s">
        <v>988</v>
      </c>
      <c r="C269" s="313" t="s">
        <v>784</v>
      </c>
      <c r="D269" s="313"/>
      <c r="E269" s="100">
        <v>18139300</v>
      </c>
    </row>
    <row r="270" spans="1:5" ht="25.5">
      <c r="A270" s="267" t="s">
        <v>1243</v>
      </c>
      <c r="B270" s="313" t="s">
        <v>988</v>
      </c>
      <c r="C270" s="313" t="s">
        <v>485</v>
      </c>
      <c r="D270" s="313"/>
      <c r="E270" s="100">
        <v>11608100</v>
      </c>
    </row>
    <row r="271" spans="1:5">
      <c r="A271" s="267" t="s">
        <v>89</v>
      </c>
      <c r="B271" s="313" t="s">
        <v>988</v>
      </c>
      <c r="C271" s="313" t="s">
        <v>485</v>
      </c>
      <c r="D271" s="313" t="s">
        <v>563</v>
      </c>
      <c r="E271" s="100">
        <v>11608100</v>
      </c>
    </row>
    <row r="272" spans="1:5" ht="25.5">
      <c r="A272" s="267" t="s">
        <v>486</v>
      </c>
      <c r="B272" s="313" t="s">
        <v>988</v>
      </c>
      <c r="C272" s="313" t="s">
        <v>487</v>
      </c>
      <c r="D272" s="313"/>
      <c r="E272" s="100">
        <v>161900</v>
      </c>
    </row>
    <row r="273" spans="1:5">
      <c r="A273" s="267" t="s">
        <v>89</v>
      </c>
      <c r="B273" s="313" t="s">
        <v>988</v>
      </c>
      <c r="C273" s="313" t="s">
        <v>487</v>
      </c>
      <c r="D273" s="313" t="s">
        <v>563</v>
      </c>
      <c r="E273" s="100">
        <v>161900</v>
      </c>
    </row>
    <row r="274" spans="1:5" ht="38.25">
      <c r="A274" s="267" t="s">
        <v>1370</v>
      </c>
      <c r="B274" s="313" t="s">
        <v>988</v>
      </c>
      <c r="C274" s="313" t="s">
        <v>1371</v>
      </c>
      <c r="D274" s="313"/>
      <c r="E274" s="100">
        <v>3505600</v>
      </c>
    </row>
    <row r="275" spans="1:5">
      <c r="A275" s="267" t="s">
        <v>89</v>
      </c>
      <c r="B275" s="313" t="s">
        <v>988</v>
      </c>
      <c r="C275" s="313" t="s">
        <v>1371</v>
      </c>
      <c r="D275" s="313" t="s">
        <v>563</v>
      </c>
      <c r="E275" s="100">
        <v>3505600</v>
      </c>
    </row>
    <row r="276" spans="1:5" ht="25.5">
      <c r="A276" s="267" t="s">
        <v>490</v>
      </c>
      <c r="B276" s="313" t="s">
        <v>988</v>
      </c>
      <c r="C276" s="313" t="s">
        <v>491</v>
      </c>
      <c r="D276" s="313"/>
      <c r="E276" s="100">
        <v>2863699.9999999991</v>
      </c>
    </row>
    <row r="277" spans="1:5">
      <c r="A277" s="267" t="s">
        <v>89</v>
      </c>
      <c r="B277" s="313" t="s">
        <v>988</v>
      </c>
      <c r="C277" s="313" t="s">
        <v>491</v>
      </c>
      <c r="D277" s="313" t="s">
        <v>563</v>
      </c>
      <c r="E277" s="100">
        <v>2863699.9999999991</v>
      </c>
    </row>
    <row r="278" spans="1:5" ht="38.25">
      <c r="A278" s="267" t="s">
        <v>632</v>
      </c>
      <c r="B278" s="313" t="s">
        <v>1286</v>
      </c>
      <c r="C278" s="313" t="s">
        <v>784</v>
      </c>
      <c r="D278" s="313"/>
      <c r="E278" s="100">
        <v>223359900</v>
      </c>
    </row>
    <row r="279" spans="1:5" ht="38.25">
      <c r="A279" s="267" t="s">
        <v>818</v>
      </c>
      <c r="B279" s="313" t="s">
        <v>1287</v>
      </c>
      <c r="C279" s="313" t="s">
        <v>784</v>
      </c>
      <c r="D279" s="313"/>
      <c r="E279" s="100">
        <v>212649900</v>
      </c>
    </row>
    <row r="280" spans="1:5" ht="114.75">
      <c r="A280" s="267" t="s">
        <v>789</v>
      </c>
      <c r="B280" s="313" t="s">
        <v>966</v>
      </c>
      <c r="C280" s="313" t="s">
        <v>784</v>
      </c>
      <c r="D280" s="313"/>
      <c r="E280" s="100">
        <v>192759900</v>
      </c>
    </row>
    <row r="281" spans="1:5" ht="38.25">
      <c r="A281" s="267" t="s">
        <v>518</v>
      </c>
      <c r="B281" s="313" t="s">
        <v>966</v>
      </c>
      <c r="C281" s="313" t="s">
        <v>519</v>
      </c>
      <c r="D281" s="313"/>
      <c r="E281" s="100">
        <v>192759900</v>
      </c>
    </row>
    <row r="282" spans="1:5">
      <c r="A282" s="267" t="s">
        <v>197</v>
      </c>
      <c r="B282" s="313" t="s">
        <v>966</v>
      </c>
      <c r="C282" s="313" t="s">
        <v>519</v>
      </c>
      <c r="D282" s="313" t="s">
        <v>529</v>
      </c>
      <c r="E282" s="100">
        <v>192759900</v>
      </c>
    </row>
    <row r="283" spans="1:5" ht="140.25">
      <c r="A283" s="267" t="s">
        <v>686</v>
      </c>
      <c r="B283" s="313" t="s">
        <v>965</v>
      </c>
      <c r="C283" s="313" t="s">
        <v>784</v>
      </c>
      <c r="D283" s="313"/>
      <c r="E283" s="100">
        <v>19890000</v>
      </c>
    </row>
    <row r="284" spans="1:5" ht="38.25">
      <c r="A284" s="267" t="s">
        <v>518</v>
      </c>
      <c r="B284" s="313" t="s">
        <v>965</v>
      </c>
      <c r="C284" s="313" t="s">
        <v>519</v>
      </c>
      <c r="D284" s="313"/>
      <c r="E284" s="100">
        <v>19890000</v>
      </c>
    </row>
    <row r="285" spans="1:5">
      <c r="A285" s="267" t="s">
        <v>197</v>
      </c>
      <c r="B285" s="313" t="s">
        <v>965</v>
      </c>
      <c r="C285" s="313" t="s">
        <v>519</v>
      </c>
      <c r="D285" s="313" t="s">
        <v>529</v>
      </c>
      <c r="E285" s="100">
        <v>19890000</v>
      </c>
    </row>
    <row r="286" spans="1:5" ht="38.25">
      <c r="A286" s="267" t="s">
        <v>819</v>
      </c>
      <c r="B286" s="313" t="s">
        <v>1288</v>
      </c>
      <c r="C286" s="313" t="s">
        <v>784</v>
      </c>
      <c r="D286" s="313"/>
      <c r="E286" s="100">
        <v>110000</v>
      </c>
    </row>
    <row r="287" spans="1:5" ht="89.25">
      <c r="A287" s="267" t="s">
        <v>713</v>
      </c>
      <c r="B287" s="313" t="s">
        <v>1024</v>
      </c>
      <c r="C287" s="313" t="s">
        <v>784</v>
      </c>
      <c r="D287" s="313"/>
      <c r="E287" s="100">
        <v>110000</v>
      </c>
    </row>
    <row r="288" spans="1:5" ht="25.5">
      <c r="A288" s="267" t="s">
        <v>490</v>
      </c>
      <c r="B288" s="313" t="s">
        <v>1024</v>
      </c>
      <c r="C288" s="313" t="s">
        <v>491</v>
      </c>
      <c r="D288" s="313"/>
      <c r="E288" s="100">
        <v>110000</v>
      </c>
    </row>
    <row r="289" spans="1:5">
      <c r="A289" s="267" t="s">
        <v>3</v>
      </c>
      <c r="B289" s="313" t="s">
        <v>1024</v>
      </c>
      <c r="C289" s="313" t="s">
        <v>491</v>
      </c>
      <c r="D289" s="313" t="s">
        <v>552</v>
      </c>
      <c r="E289" s="100">
        <v>110000</v>
      </c>
    </row>
    <row r="290" spans="1:5" ht="38.25">
      <c r="A290" s="267" t="s">
        <v>820</v>
      </c>
      <c r="B290" s="313" t="s">
        <v>1289</v>
      </c>
      <c r="C290" s="313" t="s">
        <v>784</v>
      </c>
      <c r="D290" s="313"/>
      <c r="E290" s="100">
        <v>10000000</v>
      </c>
    </row>
    <row r="291" spans="1:5" ht="76.5">
      <c r="A291" s="267" t="s">
        <v>553</v>
      </c>
      <c r="B291" s="313" t="s">
        <v>980</v>
      </c>
      <c r="C291" s="313" t="s">
        <v>784</v>
      </c>
      <c r="D291" s="313"/>
      <c r="E291" s="100">
        <v>10000000</v>
      </c>
    </row>
    <row r="292" spans="1:5" ht="25.5">
      <c r="A292" s="267" t="s">
        <v>507</v>
      </c>
      <c r="B292" s="313" t="s">
        <v>980</v>
      </c>
      <c r="C292" s="313" t="s">
        <v>508</v>
      </c>
      <c r="D292" s="313"/>
      <c r="E292" s="100">
        <v>10000000</v>
      </c>
    </row>
    <row r="293" spans="1:5">
      <c r="A293" s="267" t="s">
        <v>197</v>
      </c>
      <c r="B293" s="313" t="s">
        <v>980</v>
      </c>
      <c r="C293" s="313" t="s">
        <v>508</v>
      </c>
      <c r="D293" s="313" t="s">
        <v>529</v>
      </c>
      <c r="E293" s="100">
        <v>10000000</v>
      </c>
    </row>
    <row r="294" spans="1:5" ht="25.5">
      <c r="A294" s="267" t="s">
        <v>1111</v>
      </c>
      <c r="B294" s="313" t="s">
        <v>1384</v>
      </c>
      <c r="C294" s="313" t="s">
        <v>784</v>
      </c>
      <c r="D294" s="313"/>
      <c r="E294" s="100">
        <v>600000</v>
      </c>
    </row>
    <row r="295" spans="1:5" ht="63.75">
      <c r="A295" s="267" t="s">
        <v>1236</v>
      </c>
      <c r="B295" s="313" t="s">
        <v>1092</v>
      </c>
      <c r="C295" s="313" t="s">
        <v>784</v>
      </c>
      <c r="D295" s="313"/>
      <c r="E295" s="100">
        <v>600000</v>
      </c>
    </row>
    <row r="296" spans="1:5" ht="25.5">
      <c r="A296" s="267" t="s">
        <v>490</v>
      </c>
      <c r="B296" s="313" t="s">
        <v>1092</v>
      </c>
      <c r="C296" s="313" t="s">
        <v>491</v>
      </c>
      <c r="D296" s="313"/>
      <c r="E296" s="100">
        <v>600000</v>
      </c>
    </row>
    <row r="297" spans="1:5">
      <c r="A297" s="267" t="s">
        <v>52</v>
      </c>
      <c r="B297" s="313" t="s">
        <v>1092</v>
      </c>
      <c r="C297" s="313" t="s">
        <v>491</v>
      </c>
      <c r="D297" s="313" t="s">
        <v>554</v>
      </c>
      <c r="E297" s="100">
        <v>600000</v>
      </c>
    </row>
    <row r="298" spans="1:5" ht="38.25">
      <c r="A298" s="267" t="s">
        <v>636</v>
      </c>
      <c r="B298" s="313" t="s">
        <v>1290</v>
      </c>
      <c r="C298" s="313" t="s">
        <v>784</v>
      </c>
      <c r="D298" s="313"/>
      <c r="E298" s="100">
        <v>24752963</v>
      </c>
    </row>
    <row r="299" spans="1:5" ht="51">
      <c r="A299" s="267" t="s">
        <v>637</v>
      </c>
      <c r="B299" s="313" t="s">
        <v>1291</v>
      </c>
      <c r="C299" s="313" t="s">
        <v>784</v>
      </c>
      <c r="D299" s="313"/>
      <c r="E299" s="100">
        <v>2548363</v>
      </c>
    </row>
    <row r="300" spans="1:5" ht="114.75">
      <c r="A300" s="267" t="s">
        <v>504</v>
      </c>
      <c r="B300" s="313" t="s">
        <v>943</v>
      </c>
      <c r="C300" s="313" t="s">
        <v>784</v>
      </c>
      <c r="D300" s="313"/>
      <c r="E300" s="100">
        <v>2451500</v>
      </c>
    </row>
    <row r="301" spans="1:5" ht="25.5">
      <c r="A301" s="267" t="s">
        <v>505</v>
      </c>
      <c r="B301" s="313" t="s">
        <v>943</v>
      </c>
      <c r="C301" s="313" t="s">
        <v>506</v>
      </c>
      <c r="D301" s="313"/>
      <c r="E301" s="100">
        <v>2451500</v>
      </c>
    </row>
    <row r="302" spans="1:5" ht="25.5">
      <c r="A302" s="267" t="s">
        <v>335</v>
      </c>
      <c r="B302" s="313" t="s">
        <v>943</v>
      </c>
      <c r="C302" s="313" t="s">
        <v>506</v>
      </c>
      <c r="D302" s="313" t="s">
        <v>503</v>
      </c>
      <c r="E302" s="100">
        <v>2451500</v>
      </c>
    </row>
    <row r="303" spans="1:5" ht="140.25">
      <c r="A303" s="267" t="s">
        <v>863</v>
      </c>
      <c r="B303" s="313" t="s">
        <v>944</v>
      </c>
      <c r="C303" s="313" t="s">
        <v>784</v>
      </c>
      <c r="D303" s="313"/>
      <c r="E303" s="100">
        <v>96863</v>
      </c>
    </row>
    <row r="304" spans="1:5" ht="25.5">
      <c r="A304" s="267" t="s">
        <v>505</v>
      </c>
      <c r="B304" s="313" t="s">
        <v>944</v>
      </c>
      <c r="C304" s="313" t="s">
        <v>506</v>
      </c>
      <c r="D304" s="313"/>
      <c r="E304" s="100">
        <v>96863</v>
      </c>
    </row>
    <row r="305" spans="1:5" ht="25.5">
      <c r="A305" s="267" t="s">
        <v>335</v>
      </c>
      <c r="B305" s="313" t="s">
        <v>944</v>
      </c>
      <c r="C305" s="313" t="s">
        <v>506</v>
      </c>
      <c r="D305" s="313" t="s">
        <v>503</v>
      </c>
      <c r="E305" s="100">
        <v>96863</v>
      </c>
    </row>
    <row r="306" spans="1:5" ht="25.5">
      <c r="A306" s="267" t="s">
        <v>639</v>
      </c>
      <c r="B306" s="313" t="s">
        <v>1292</v>
      </c>
      <c r="C306" s="313" t="s">
        <v>784</v>
      </c>
      <c r="D306" s="313"/>
      <c r="E306" s="100">
        <v>22204600</v>
      </c>
    </row>
    <row r="307" spans="1:5" ht="114.75">
      <c r="A307" s="267" t="s">
        <v>510</v>
      </c>
      <c r="B307" s="313" t="s">
        <v>945</v>
      </c>
      <c r="C307" s="313" t="s">
        <v>784</v>
      </c>
      <c r="D307" s="313"/>
      <c r="E307" s="100">
        <v>14733913</v>
      </c>
    </row>
    <row r="308" spans="1:5" ht="25.5">
      <c r="A308" s="267" t="s">
        <v>505</v>
      </c>
      <c r="B308" s="313" t="s">
        <v>945</v>
      </c>
      <c r="C308" s="313" t="s">
        <v>506</v>
      </c>
      <c r="D308" s="313"/>
      <c r="E308" s="100">
        <v>11163328</v>
      </c>
    </row>
    <row r="309" spans="1:5">
      <c r="A309" s="267" t="s">
        <v>148</v>
      </c>
      <c r="B309" s="313" t="s">
        <v>945</v>
      </c>
      <c r="C309" s="313" t="s">
        <v>506</v>
      </c>
      <c r="D309" s="313" t="s">
        <v>509</v>
      </c>
      <c r="E309" s="100">
        <v>11163328</v>
      </c>
    </row>
    <row r="310" spans="1:5" ht="25.5">
      <c r="A310" s="267" t="s">
        <v>557</v>
      </c>
      <c r="B310" s="313" t="s">
        <v>945</v>
      </c>
      <c r="C310" s="313" t="s">
        <v>558</v>
      </c>
      <c r="D310" s="313"/>
      <c r="E310" s="100">
        <v>186260</v>
      </c>
    </row>
    <row r="311" spans="1:5">
      <c r="A311" s="267" t="s">
        <v>148</v>
      </c>
      <c r="B311" s="313" t="s">
        <v>945</v>
      </c>
      <c r="C311" s="313" t="s">
        <v>558</v>
      </c>
      <c r="D311" s="313" t="s">
        <v>509</v>
      </c>
      <c r="E311" s="100">
        <v>186260</v>
      </c>
    </row>
    <row r="312" spans="1:5" ht="38.25">
      <c r="A312" s="267" t="s">
        <v>1372</v>
      </c>
      <c r="B312" s="313" t="s">
        <v>945</v>
      </c>
      <c r="C312" s="313" t="s">
        <v>1373</v>
      </c>
      <c r="D312" s="313"/>
      <c r="E312" s="100">
        <v>3371325</v>
      </c>
    </row>
    <row r="313" spans="1:5">
      <c r="A313" s="267" t="s">
        <v>148</v>
      </c>
      <c r="B313" s="313" t="s">
        <v>945</v>
      </c>
      <c r="C313" s="313" t="s">
        <v>1373</v>
      </c>
      <c r="D313" s="313" t="s">
        <v>509</v>
      </c>
      <c r="E313" s="100">
        <v>3371325</v>
      </c>
    </row>
    <row r="314" spans="1:5">
      <c r="A314" s="267" t="s">
        <v>1246</v>
      </c>
      <c r="B314" s="313" t="s">
        <v>945</v>
      </c>
      <c r="C314" s="313" t="s">
        <v>680</v>
      </c>
      <c r="D314" s="313"/>
      <c r="E314" s="100">
        <v>12000</v>
      </c>
    </row>
    <row r="315" spans="1:5">
      <c r="A315" s="267" t="s">
        <v>148</v>
      </c>
      <c r="B315" s="313" t="s">
        <v>945</v>
      </c>
      <c r="C315" s="313" t="s">
        <v>680</v>
      </c>
      <c r="D315" s="313" t="s">
        <v>509</v>
      </c>
      <c r="E315" s="100">
        <v>12000</v>
      </c>
    </row>
    <row r="316" spans="1:5">
      <c r="A316" s="267" t="s">
        <v>1378</v>
      </c>
      <c r="B316" s="313" t="s">
        <v>945</v>
      </c>
      <c r="C316" s="313" t="s">
        <v>1379</v>
      </c>
      <c r="D316" s="313"/>
      <c r="E316" s="100">
        <v>1000</v>
      </c>
    </row>
    <row r="317" spans="1:5">
      <c r="A317" s="267" t="s">
        <v>148</v>
      </c>
      <c r="B317" s="313" t="s">
        <v>945</v>
      </c>
      <c r="C317" s="313" t="s">
        <v>1379</v>
      </c>
      <c r="D317" s="313" t="s">
        <v>509</v>
      </c>
      <c r="E317" s="100">
        <v>1000</v>
      </c>
    </row>
    <row r="318" spans="1:5" ht="114.75">
      <c r="A318" s="267" t="s">
        <v>946</v>
      </c>
      <c r="B318" s="313" t="s">
        <v>947</v>
      </c>
      <c r="C318" s="313" t="s">
        <v>784</v>
      </c>
      <c r="D318" s="313"/>
      <c r="E318" s="100">
        <v>3073997</v>
      </c>
    </row>
    <row r="319" spans="1:5" ht="25.5">
      <c r="A319" s="267" t="s">
        <v>490</v>
      </c>
      <c r="B319" s="313" t="s">
        <v>947</v>
      </c>
      <c r="C319" s="313" t="s">
        <v>491</v>
      </c>
      <c r="D319" s="313"/>
      <c r="E319" s="100">
        <v>3073997</v>
      </c>
    </row>
    <row r="320" spans="1:5">
      <c r="A320" s="267" t="s">
        <v>148</v>
      </c>
      <c r="B320" s="313" t="s">
        <v>947</v>
      </c>
      <c r="C320" s="313" t="s">
        <v>491</v>
      </c>
      <c r="D320" s="313" t="s">
        <v>509</v>
      </c>
      <c r="E320" s="100">
        <v>3073997</v>
      </c>
    </row>
    <row r="321" spans="1:5" ht="114.75">
      <c r="A321" s="267" t="s">
        <v>1273</v>
      </c>
      <c r="B321" s="313" t="s">
        <v>1274</v>
      </c>
      <c r="C321" s="313" t="s">
        <v>784</v>
      </c>
      <c r="D321" s="313"/>
      <c r="E321" s="100">
        <v>358690</v>
      </c>
    </row>
    <row r="322" spans="1:5" ht="25.5">
      <c r="A322" s="267" t="s">
        <v>490</v>
      </c>
      <c r="B322" s="313" t="s">
        <v>1274</v>
      </c>
      <c r="C322" s="313" t="s">
        <v>491</v>
      </c>
      <c r="D322" s="313"/>
      <c r="E322" s="100">
        <v>358690</v>
      </c>
    </row>
    <row r="323" spans="1:5">
      <c r="A323" s="267" t="s">
        <v>148</v>
      </c>
      <c r="B323" s="313" t="s">
        <v>1274</v>
      </c>
      <c r="C323" s="313" t="s">
        <v>491</v>
      </c>
      <c r="D323" s="313" t="s">
        <v>509</v>
      </c>
      <c r="E323" s="100">
        <v>358690</v>
      </c>
    </row>
    <row r="324" spans="1:5" ht="127.5">
      <c r="A324" s="267" t="s">
        <v>950</v>
      </c>
      <c r="B324" s="313" t="s">
        <v>951</v>
      </c>
      <c r="C324" s="313" t="s">
        <v>784</v>
      </c>
      <c r="D324" s="313"/>
      <c r="E324" s="100">
        <v>3232840</v>
      </c>
    </row>
    <row r="325" spans="1:5" ht="25.5">
      <c r="A325" s="267" t="s">
        <v>505</v>
      </c>
      <c r="B325" s="313" t="s">
        <v>951</v>
      </c>
      <c r="C325" s="313" t="s">
        <v>506</v>
      </c>
      <c r="D325" s="313"/>
      <c r="E325" s="100">
        <v>1787140</v>
      </c>
    </row>
    <row r="326" spans="1:5">
      <c r="A326" s="267" t="s">
        <v>148</v>
      </c>
      <c r="B326" s="313" t="s">
        <v>951</v>
      </c>
      <c r="C326" s="313" t="s">
        <v>506</v>
      </c>
      <c r="D326" s="313" t="s">
        <v>509</v>
      </c>
      <c r="E326" s="100">
        <v>1787140</v>
      </c>
    </row>
    <row r="327" spans="1:5" ht="38.25">
      <c r="A327" s="267" t="s">
        <v>1372</v>
      </c>
      <c r="B327" s="313" t="s">
        <v>951</v>
      </c>
      <c r="C327" s="313" t="s">
        <v>1373</v>
      </c>
      <c r="D327" s="313"/>
      <c r="E327" s="100">
        <v>539710</v>
      </c>
    </row>
    <row r="328" spans="1:5">
      <c r="A328" s="267" t="s">
        <v>148</v>
      </c>
      <c r="B328" s="313" t="s">
        <v>951</v>
      </c>
      <c r="C328" s="313" t="s">
        <v>1373</v>
      </c>
      <c r="D328" s="313" t="s">
        <v>509</v>
      </c>
      <c r="E328" s="100">
        <v>539710</v>
      </c>
    </row>
    <row r="329" spans="1:5" ht="25.5">
      <c r="A329" s="267" t="s">
        <v>490</v>
      </c>
      <c r="B329" s="313" t="s">
        <v>951</v>
      </c>
      <c r="C329" s="313" t="s">
        <v>491</v>
      </c>
      <c r="D329" s="313"/>
      <c r="E329" s="100">
        <v>797300</v>
      </c>
    </row>
    <row r="330" spans="1:5">
      <c r="A330" s="267" t="s">
        <v>148</v>
      </c>
      <c r="B330" s="313" t="s">
        <v>951</v>
      </c>
      <c r="C330" s="313" t="s">
        <v>491</v>
      </c>
      <c r="D330" s="313" t="s">
        <v>509</v>
      </c>
      <c r="E330" s="100">
        <v>797300</v>
      </c>
    </row>
    <row r="331" spans="1:5">
      <c r="A331" s="267" t="s">
        <v>1246</v>
      </c>
      <c r="B331" s="313" t="s">
        <v>951</v>
      </c>
      <c r="C331" s="313" t="s">
        <v>680</v>
      </c>
      <c r="D331" s="313"/>
      <c r="E331" s="100">
        <v>105000</v>
      </c>
    </row>
    <row r="332" spans="1:5">
      <c r="A332" s="267" t="s">
        <v>148</v>
      </c>
      <c r="B332" s="313" t="s">
        <v>951</v>
      </c>
      <c r="C332" s="313" t="s">
        <v>680</v>
      </c>
      <c r="D332" s="313" t="s">
        <v>509</v>
      </c>
      <c r="E332" s="100">
        <v>105000</v>
      </c>
    </row>
    <row r="333" spans="1:5">
      <c r="A333" s="267" t="s">
        <v>1378</v>
      </c>
      <c r="B333" s="313" t="s">
        <v>951</v>
      </c>
      <c r="C333" s="313" t="s">
        <v>1379</v>
      </c>
      <c r="D333" s="313"/>
      <c r="E333" s="100">
        <v>3690</v>
      </c>
    </row>
    <row r="334" spans="1:5">
      <c r="A334" s="267" t="s">
        <v>148</v>
      </c>
      <c r="B334" s="313" t="s">
        <v>951</v>
      </c>
      <c r="C334" s="313" t="s">
        <v>1379</v>
      </c>
      <c r="D334" s="313" t="s">
        <v>509</v>
      </c>
      <c r="E334" s="100">
        <v>3690</v>
      </c>
    </row>
    <row r="335" spans="1:5" ht="140.25">
      <c r="A335" s="267" t="s">
        <v>952</v>
      </c>
      <c r="B335" s="313" t="s">
        <v>953</v>
      </c>
      <c r="C335" s="313" t="s">
        <v>784</v>
      </c>
      <c r="D335" s="313"/>
      <c r="E335" s="100">
        <v>554660</v>
      </c>
    </row>
    <row r="336" spans="1:5" ht="25.5">
      <c r="A336" s="267" t="s">
        <v>490</v>
      </c>
      <c r="B336" s="313" t="s">
        <v>953</v>
      </c>
      <c r="C336" s="313" t="s">
        <v>491</v>
      </c>
      <c r="D336" s="313"/>
      <c r="E336" s="100">
        <v>554660</v>
      </c>
    </row>
    <row r="337" spans="1:5">
      <c r="A337" s="267" t="s">
        <v>148</v>
      </c>
      <c r="B337" s="313" t="s">
        <v>953</v>
      </c>
      <c r="C337" s="313" t="s">
        <v>491</v>
      </c>
      <c r="D337" s="313" t="s">
        <v>509</v>
      </c>
      <c r="E337" s="100">
        <v>554660</v>
      </c>
    </row>
    <row r="338" spans="1:5" ht="89.25">
      <c r="A338" s="267" t="s">
        <v>513</v>
      </c>
      <c r="B338" s="313" t="s">
        <v>948</v>
      </c>
      <c r="C338" s="313" t="s">
        <v>784</v>
      </c>
      <c r="D338" s="313"/>
      <c r="E338" s="100">
        <v>100000</v>
      </c>
    </row>
    <row r="339" spans="1:5" ht="25.5">
      <c r="A339" s="267" t="s">
        <v>490</v>
      </c>
      <c r="B339" s="313" t="s">
        <v>948</v>
      </c>
      <c r="C339" s="313" t="s">
        <v>491</v>
      </c>
      <c r="D339" s="313"/>
      <c r="E339" s="100">
        <v>100000</v>
      </c>
    </row>
    <row r="340" spans="1:5">
      <c r="A340" s="267" t="s">
        <v>148</v>
      </c>
      <c r="B340" s="313" t="s">
        <v>948</v>
      </c>
      <c r="C340" s="313" t="s">
        <v>491</v>
      </c>
      <c r="D340" s="313" t="s">
        <v>509</v>
      </c>
      <c r="E340" s="100">
        <v>100000</v>
      </c>
    </row>
    <row r="341" spans="1:5" ht="89.25">
      <c r="A341" s="267" t="s">
        <v>514</v>
      </c>
      <c r="B341" s="313" t="s">
        <v>949</v>
      </c>
      <c r="C341" s="313" t="s">
        <v>784</v>
      </c>
      <c r="D341" s="313"/>
      <c r="E341" s="100">
        <v>77105</v>
      </c>
    </row>
    <row r="342" spans="1:5" ht="25.5">
      <c r="A342" s="267" t="s">
        <v>490</v>
      </c>
      <c r="B342" s="313" t="s">
        <v>949</v>
      </c>
      <c r="C342" s="313" t="s">
        <v>491</v>
      </c>
      <c r="D342" s="313"/>
      <c r="E342" s="100">
        <v>77105</v>
      </c>
    </row>
    <row r="343" spans="1:5">
      <c r="A343" s="267" t="s">
        <v>148</v>
      </c>
      <c r="B343" s="313" t="s">
        <v>949</v>
      </c>
      <c r="C343" s="313" t="s">
        <v>491</v>
      </c>
      <c r="D343" s="313" t="s">
        <v>509</v>
      </c>
      <c r="E343" s="100">
        <v>77105</v>
      </c>
    </row>
    <row r="344" spans="1:5" ht="76.5">
      <c r="A344" s="267" t="s">
        <v>496</v>
      </c>
      <c r="B344" s="313" t="s">
        <v>932</v>
      </c>
      <c r="C344" s="313" t="s">
        <v>784</v>
      </c>
      <c r="D344" s="313"/>
      <c r="E344" s="100">
        <v>73395</v>
      </c>
    </row>
    <row r="345" spans="1:5" ht="25.5">
      <c r="A345" s="267" t="s">
        <v>490</v>
      </c>
      <c r="B345" s="313" t="s">
        <v>932</v>
      </c>
      <c r="C345" s="313" t="s">
        <v>491</v>
      </c>
      <c r="D345" s="313"/>
      <c r="E345" s="100">
        <v>73395</v>
      </c>
    </row>
    <row r="346" spans="1:5" ht="38.25">
      <c r="A346" s="267" t="s">
        <v>306</v>
      </c>
      <c r="B346" s="313" t="s">
        <v>932</v>
      </c>
      <c r="C346" s="313" t="s">
        <v>491</v>
      </c>
      <c r="D346" s="313" t="s">
        <v>495</v>
      </c>
      <c r="E346" s="100">
        <v>73395</v>
      </c>
    </row>
    <row r="347" spans="1:5" ht="25.5">
      <c r="A347" s="267" t="s">
        <v>641</v>
      </c>
      <c r="B347" s="313" t="s">
        <v>1293</v>
      </c>
      <c r="C347" s="313" t="s">
        <v>784</v>
      </c>
      <c r="D347" s="313"/>
      <c r="E347" s="100">
        <v>175412800</v>
      </c>
    </row>
    <row r="348" spans="1:5">
      <c r="A348" s="267" t="s">
        <v>642</v>
      </c>
      <c r="B348" s="313" t="s">
        <v>1294</v>
      </c>
      <c r="C348" s="313" t="s">
        <v>784</v>
      </c>
      <c r="D348" s="313"/>
      <c r="E348" s="100">
        <v>36735296</v>
      </c>
    </row>
    <row r="349" spans="1:5" ht="89.25">
      <c r="A349" s="267" t="s">
        <v>566</v>
      </c>
      <c r="B349" s="313" t="s">
        <v>995</v>
      </c>
      <c r="C349" s="313" t="s">
        <v>784</v>
      </c>
      <c r="D349" s="313"/>
      <c r="E349" s="100">
        <v>26175625</v>
      </c>
    </row>
    <row r="350" spans="1:5" ht="51">
      <c r="A350" s="267" t="s">
        <v>511</v>
      </c>
      <c r="B350" s="313" t="s">
        <v>995</v>
      </c>
      <c r="C350" s="313" t="s">
        <v>512</v>
      </c>
      <c r="D350" s="313"/>
      <c r="E350" s="100">
        <v>26175625</v>
      </c>
    </row>
    <row r="351" spans="1:5">
      <c r="A351" s="267" t="s">
        <v>274</v>
      </c>
      <c r="B351" s="313" t="s">
        <v>995</v>
      </c>
      <c r="C351" s="313" t="s">
        <v>512</v>
      </c>
      <c r="D351" s="313" t="s">
        <v>559</v>
      </c>
      <c r="E351" s="100">
        <v>26175625</v>
      </c>
    </row>
    <row r="352" spans="1:5" ht="102">
      <c r="A352" s="267" t="s">
        <v>567</v>
      </c>
      <c r="B352" s="313" t="s">
        <v>996</v>
      </c>
      <c r="C352" s="313" t="s">
        <v>784</v>
      </c>
      <c r="D352" s="313"/>
      <c r="E352" s="100">
        <v>3675000</v>
      </c>
    </row>
    <row r="353" spans="1:5" ht="51">
      <c r="A353" s="267" t="s">
        <v>511</v>
      </c>
      <c r="B353" s="313" t="s">
        <v>996</v>
      </c>
      <c r="C353" s="313" t="s">
        <v>512</v>
      </c>
      <c r="D353" s="313"/>
      <c r="E353" s="100">
        <v>3675000</v>
      </c>
    </row>
    <row r="354" spans="1:5">
      <c r="A354" s="267" t="s">
        <v>274</v>
      </c>
      <c r="B354" s="313" t="s">
        <v>996</v>
      </c>
      <c r="C354" s="313" t="s">
        <v>512</v>
      </c>
      <c r="D354" s="313" t="s">
        <v>559</v>
      </c>
      <c r="E354" s="100">
        <v>3675000</v>
      </c>
    </row>
    <row r="355" spans="1:5" ht="89.25">
      <c r="A355" s="267" t="s">
        <v>1399</v>
      </c>
      <c r="B355" s="313" t="s">
        <v>1400</v>
      </c>
      <c r="C355" s="313" t="s">
        <v>784</v>
      </c>
      <c r="D355" s="313"/>
      <c r="E355" s="100">
        <v>12000</v>
      </c>
    </row>
    <row r="356" spans="1:5" ht="51">
      <c r="A356" s="267" t="s">
        <v>511</v>
      </c>
      <c r="B356" s="313" t="s">
        <v>1400</v>
      </c>
      <c r="C356" s="313" t="s">
        <v>512</v>
      </c>
      <c r="D356" s="313"/>
      <c r="E356" s="100">
        <v>12000</v>
      </c>
    </row>
    <row r="357" spans="1:5">
      <c r="A357" s="267" t="s">
        <v>274</v>
      </c>
      <c r="B357" s="313" t="s">
        <v>1400</v>
      </c>
      <c r="C357" s="313" t="s">
        <v>512</v>
      </c>
      <c r="D357" s="313" t="s">
        <v>559</v>
      </c>
      <c r="E357" s="100">
        <v>12000</v>
      </c>
    </row>
    <row r="358" spans="1:5" ht="76.5">
      <c r="A358" s="267" t="s">
        <v>697</v>
      </c>
      <c r="B358" s="313" t="s">
        <v>997</v>
      </c>
      <c r="C358" s="313" t="s">
        <v>784</v>
      </c>
      <c r="D358" s="313"/>
      <c r="E358" s="100">
        <v>308000</v>
      </c>
    </row>
    <row r="359" spans="1:5">
      <c r="A359" s="267" t="s">
        <v>531</v>
      </c>
      <c r="B359" s="313" t="s">
        <v>997</v>
      </c>
      <c r="C359" s="313" t="s">
        <v>532</v>
      </c>
      <c r="D359" s="313"/>
      <c r="E359" s="100">
        <v>308000</v>
      </c>
    </row>
    <row r="360" spans="1:5">
      <c r="A360" s="267" t="s">
        <v>274</v>
      </c>
      <c r="B360" s="313" t="s">
        <v>997</v>
      </c>
      <c r="C360" s="313" t="s">
        <v>532</v>
      </c>
      <c r="D360" s="313" t="s">
        <v>559</v>
      </c>
      <c r="E360" s="100">
        <v>308000</v>
      </c>
    </row>
    <row r="361" spans="1:5" ht="76.5">
      <c r="A361" s="267" t="s">
        <v>795</v>
      </c>
      <c r="B361" s="313" t="s">
        <v>998</v>
      </c>
      <c r="C361" s="313" t="s">
        <v>784</v>
      </c>
      <c r="D361" s="313"/>
      <c r="E361" s="100">
        <v>3627251</v>
      </c>
    </row>
    <row r="362" spans="1:5" ht="51">
      <c r="A362" s="267" t="s">
        <v>511</v>
      </c>
      <c r="B362" s="313" t="s">
        <v>998</v>
      </c>
      <c r="C362" s="313" t="s">
        <v>512</v>
      </c>
      <c r="D362" s="313"/>
      <c r="E362" s="100">
        <v>3627251</v>
      </c>
    </row>
    <row r="363" spans="1:5">
      <c r="A363" s="267" t="s">
        <v>274</v>
      </c>
      <c r="B363" s="313" t="s">
        <v>998</v>
      </c>
      <c r="C363" s="313" t="s">
        <v>512</v>
      </c>
      <c r="D363" s="313" t="s">
        <v>559</v>
      </c>
      <c r="E363" s="100">
        <v>3627251</v>
      </c>
    </row>
    <row r="364" spans="1:5" ht="76.5">
      <c r="A364" s="267" t="s">
        <v>1253</v>
      </c>
      <c r="B364" s="313" t="s">
        <v>1254</v>
      </c>
      <c r="C364" s="313" t="s">
        <v>784</v>
      </c>
      <c r="D364" s="313"/>
      <c r="E364" s="100">
        <v>658000</v>
      </c>
    </row>
    <row r="365" spans="1:5" ht="51">
      <c r="A365" s="267" t="s">
        <v>511</v>
      </c>
      <c r="B365" s="313" t="s">
        <v>1254</v>
      </c>
      <c r="C365" s="313" t="s">
        <v>512</v>
      </c>
      <c r="D365" s="313"/>
      <c r="E365" s="100">
        <v>658000</v>
      </c>
    </row>
    <row r="366" spans="1:5">
      <c r="A366" s="267" t="s">
        <v>274</v>
      </c>
      <c r="B366" s="313" t="s">
        <v>1254</v>
      </c>
      <c r="C366" s="313" t="s">
        <v>512</v>
      </c>
      <c r="D366" s="313" t="s">
        <v>559</v>
      </c>
      <c r="E366" s="100">
        <v>658000</v>
      </c>
    </row>
    <row r="367" spans="1:5" ht="63.75">
      <c r="A367" s="267" t="s">
        <v>1175</v>
      </c>
      <c r="B367" s="313" t="s">
        <v>1174</v>
      </c>
      <c r="C367" s="313" t="s">
        <v>784</v>
      </c>
      <c r="D367" s="313"/>
      <c r="E367" s="100">
        <v>21000</v>
      </c>
    </row>
    <row r="368" spans="1:5">
      <c r="A368" s="267" t="s">
        <v>531</v>
      </c>
      <c r="B368" s="313" t="s">
        <v>1174</v>
      </c>
      <c r="C368" s="313" t="s">
        <v>532</v>
      </c>
      <c r="D368" s="313"/>
      <c r="E368" s="100">
        <v>21000</v>
      </c>
    </row>
    <row r="369" spans="1:5">
      <c r="A369" s="267" t="s">
        <v>274</v>
      </c>
      <c r="B369" s="313" t="s">
        <v>1174</v>
      </c>
      <c r="C369" s="313" t="s">
        <v>532</v>
      </c>
      <c r="D369" s="313" t="s">
        <v>559</v>
      </c>
      <c r="E369" s="100">
        <v>21000</v>
      </c>
    </row>
    <row r="370" spans="1:5" ht="38.25">
      <c r="A370" s="267" t="s">
        <v>570</v>
      </c>
      <c r="B370" s="313" t="s">
        <v>1005</v>
      </c>
      <c r="C370" s="313" t="s">
        <v>784</v>
      </c>
      <c r="D370" s="313"/>
      <c r="E370" s="100">
        <v>100000</v>
      </c>
    </row>
    <row r="371" spans="1:5">
      <c r="A371" s="267" t="s">
        <v>531</v>
      </c>
      <c r="B371" s="313" t="s">
        <v>1005</v>
      </c>
      <c r="C371" s="313" t="s">
        <v>532</v>
      </c>
      <c r="D371" s="313"/>
      <c r="E371" s="100">
        <v>100000</v>
      </c>
    </row>
    <row r="372" spans="1:5">
      <c r="A372" s="267" t="s">
        <v>274</v>
      </c>
      <c r="B372" s="313" t="s">
        <v>1005</v>
      </c>
      <c r="C372" s="313" t="s">
        <v>532</v>
      </c>
      <c r="D372" s="313" t="s">
        <v>559</v>
      </c>
      <c r="E372" s="100">
        <v>100000</v>
      </c>
    </row>
    <row r="373" spans="1:5" ht="51">
      <c r="A373" s="267" t="s">
        <v>569</v>
      </c>
      <c r="B373" s="313" t="s">
        <v>1004</v>
      </c>
      <c r="C373" s="313" t="s">
        <v>784</v>
      </c>
      <c r="D373" s="313"/>
      <c r="E373" s="100">
        <v>162000</v>
      </c>
    </row>
    <row r="374" spans="1:5">
      <c r="A374" s="267" t="s">
        <v>531</v>
      </c>
      <c r="B374" s="313" t="s">
        <v>1004</v>
      </c>
      <c r="C374" s="313" t="s">
        <v>532</v>
      </c>
      <c r="D374" s="313"/>
      <c r="E374" s="100">
        <v>162000</v>
      </c>
    </row>
    <row r="375" spans="1:5">
      <c r="A375" s="267" t="s">
        <v>274</v>
      </c>
      <c r="B375" s="313" t="s">
        <v>1004</v>
      </c>
      <c r="C375" s="313" t="s">
        <v>532</v>
      </c>
      <c r="D375" s="313" t="s">
        <v>559</v>
      </c>
      <c r="E375" s="100">
        <v>162000</v>
      </c>
    </row>
    <row r="376" spans="1:5" ht="51">
      <c r="A376" s="267" t="s">
        <v>568</v>
      </c>
      <c r="B376" s="313" t="s">
        <v>1000</v>
      </c>
      <c r="C376" s="313" t="s">
        <v>784</v>
      </c>
      <c r="D376" s="313"/>
      <c r="E376" s="100">
        <v>1642519</v>
      </c>
    </row>
    <row r="377" spans="1:5" ht="51">
      <c r="A377" s="267" t="s">
        <v>511</v>
      </c>
      <c r="B377" s="313" t="s">
        <v>1000</v>
      </c>
      <c r="C377" s="313" t="s">
        <v>512</v>
      </c>
      <c r="D377" s="313"/>
      <c r="E377" s="100">
        <v>1612519</v>
      </c>
    </row>
    <row r="378" spans="1:5">
      <c r="A378" s="267" t="s">
        <v>274</v>
      </c>
      <c r="B378" s="313" t="s">
        <v>1000</v>
      </c>
      <c r="C378" s="313" t="s">
        <v>512</v>
      </c>
      <c r="D378" s="313" t="s">
        <v>559</v>
      </c>
      <c r="E378" s="100">
        <v>1612519</v>
      </c>
    </row>
    <row r="379" spans="1:5">
      <c r="A379" s="267" t="s">
        <v>531</v>
      </c>
      <c r="B379" s="313" t="s">
        <v>1000</v>
      </c>
      <c r="C379" s="313" t="s">
        <v>532</v>
      </c>
      <c r="D379" s="313"/>
      <c r="E379" s="100">
        <v>30000</v>
      </c>
    </row>
    <row r="380" spans="1:5">
      <c r="A380" s="267" t="s">
        <v>274</v>
      </c>
      <c r="B380" s="313" t="s">
        <v>1000</v>
      </c>
      <c r="C380" s="313" t="s">
        <v>532</v>
      </c>
      <c r="D380" s="313" t="s">
        <v>559</v>
      </c>
      <c r="E380" s="100">
        <v>30000</v>
      </c>
    </row>
    <row r="381" spans="1:5" ht="102">
      <c r="A381" s="267" t="s">
        <v>864</v>
      </c>
      <c r="B381" s="313" t="s">
        <v>1001</v>
      </c>
      <c r="C381" s="313" t="s">
        <v>784</v>
      </c>
      <c r="D381" s="313"/>
      <c r="E381" s="100">
        <v>59843</v>
      </c>
    </row>
    <row r="382" spans="1:5">
      <c r="A382" s="267" t="s">
        <v>531</v>
      </c>
      <c r="B382" s="313" t="s">
        <v>1001</v>
      </c>
      <c r="C382" s="313" t="s">
        <v>532</v>
      </c>
      <c r="D382" s="313"/>
      <c r="E382" s="100">
        <v>59843</v>
      </c>
    </row>
    <row r="383" spans="1:5">
      <c r="A383" s="267" t="s">
        <v>274</v>
      </c>
      <c r="B383" s="313" t="s">
        <v>1001</v>
      </c>
      <c r="C383" s="313" t="s">
        <v>532</v>
      </c>
      <c r="D383" s="313" t="s">
        <v>559</v>
      </c>
      <c r="E383" s="100">
        <v>59843</v>
      </c>
    </row>
    <row r="384" spans="1:5" ht="76.5">
      <c r="A384" s="267" t="s">
        <v>699</v>
      </c>
      <c r="B384" s="313" t="s">
        <v>1002</v>
      </c>
      <c r="C384" s="313" t="s">
        <v>784</v>
      </c>
      <c r="D384" s="313"/>
      <c r="E384" s="100">
        <v>100000</v>
      </c>
    </row>
    <row r="385" spans="1:5">
      <c r="A385" s="267" t="s">
        <v>531</v>
      </c>
      <c r="B385" s="313" t="s">
        <v>1002</v>
      </c>
      <c r="C385" s="313" t="s">
        <v>532</v>
      </c>
      <c r="D385" s="313"/>
      <c r="E385" s="100">
        <v>100000</v>
      </c>
    </row>
    <row r="386" spans="1:5">
      <c r="A386" s="267" t="s">
        <v>274</v>
      </c>
      <c r="B386" s="313" t="s">
        <v>1002</v>
      </c>
      <c r="C386" s="313" t="s">
        <v>532</v>
      </c>
      <c r="D386" s="313" t="s">
        <v>559</v>
      </c>
      <c r="E386" s="100">
        <v>100000</v>
      </c>
    </row>
    <row r="387" spans="1:5" ht="76.5">
      <c r="A387" s="267" t="s">
        <v>796</v>
      </c>
      <c r="B387" s="313" t="s">
        <v>1003</v>
      </c>
      <c r="C387" s="313" t="s">
        <v>784</v>
      </c>
      <c r="D387" s="313"/>
      <c r="E387" s="100">
        <v>56634</v>
      </c>
    </row>
    <row r="388" spans="1:5" ht="51">
      <c r="A388" s="267" t="s">
        <v>511</v>
      </c>
      <c r="B388" s="313" t="s">
        <v>1003</v>
      </c>
      <c r="C388" s="313" t="s">
        <v>512</v>
      </c>
      <c r="D388" s="313"/>
      <c r="E388" s="100">
        <v>56634</v>
      </c>
    </row>
    <row r="389" spans="1:5">
      <c r="A389" s="267" t="s">
        <v>274</v>
      </c>
      <c r="B389" s="313" t="s">
        <v>1003</v>
      </c>
      <c r="C389" s="313" t="s">
        <v>512</v>
      </c>
      <c r="D389" s="313" t="s">
        <v>559</v>
      </c>
      <c r="E389" s="100">
        <v>56634</v>
      </c>
    </row>
    <row r="390" spans="1:5" ht="76.5">
      <c r="A390" s="267" t="s">
        <v>1256</v>
      </c>
      <c r="B390" s="313" t="s">
        <v>1257</v>
      </c>
      <c r="C390" s="313" t="s">
        <v>784</v>
      </c>
      <c r="D390" s="313"/>
      <c r="E390" s="100">
        <v>137214</v>
      </c>
    </row>
    <row r="391" spans="1:5" ht="51">
      <c r="A391" s="267" t="s">
        <v>511</v>
      </c>
      <c r="B391" s="313" t="s">
        <v>1257</v>
      </c>
      <c r="C391" s="313" t="s">
        <v>512</v>
      </c>
      <c r="D391" s="313"/>
      <c r="E391" s="100">
        <v>137214</v>
      </c>
    </row>
    <row r="392" spans="1:5">
      <c r="A392" s="267" t="s">
        <v>274</v>
      </c>
      <c r="B392" s="313" t="s">
        <v>1257</v>
      </c>
      <c r="C392" s="313" t="s">
        <v>512</v>
      </c>
      <c r="D392" s="313" t="s">
        <v>559</v>
      </c>
      <c r="E392" s="100">
        <v>137214</v>
      </c>
    </row>
    <row r="393" spans="1:5" ht="76.5">
      <c r="A393" s="267" t="s">
        <v>1179</v>
      </c>
      <c r="B393" s="313" t="s">
        <v>1255</v>
      </c>
      <c r="C393" s="313" t="s">
        <v>784</v>
      </c>
      <c r="D393" s="313"/>
      <c r="E393" s="100">
        <v>210</v>
      </c>
    </row>
    <row r="394" spans="1:5">
      <c r="A394" s="267" t="s">
        <v>531</v>
      </c>
      <c r="B394" s="313" t="s">
        <v>1255</v>
      </c>
      <c r="C394" s="313" t="s">
        <v>532</v>
      </c>
      <c r="D394" s="313"/>
      <c r="E394" s="100">
        <v>210</v>
      </c>
    </row>
    <row r="395" spans="1:5">
      <c r="A395" s="267" t="s">
        <v>274</v>
      </c>
      <c r="B395" s="313" t="s">
        <v>1255</v>
      </c>
      <c r="C395" s="313" t="s">
        <v>532</v>
      </c>
      <c r="D395" s="313" t="s">
        <v>559</v>
      </c>
      <c r="E395" s="100">
        <v>210</v>
      </c>
    </row>
    <row r="396" spans="1:5">
      <c r="A396" s="267" t="s">
        <v>821</v>
      </c>
      <c r="B396" s="313" t="s">
        <v>1295</v>
      </c>
      <c r="C396" s="313" t="s">
        <v>784</v>
      </c>
      <c r="D396" s="313"/>
      <c r="E396" s="100">
        <v>86076371</v>
      </c>
    </row>
    <row r="397" spans="1:5" ht="89.25">
      <c r="A397" s="267" t="s">
        <v>700</v>
      </c>
      <c r="B397" s="313" t="s">
        <v>1007</v>
      </c>
      <c r="C397" s="313" t="s">
        <v>784</v>
      </c>
      <c r="D397" s="313"/>
      <c r="E397" s="100">
        <v>33848684</v>
      </c>
    </row>
    <row r="398" spans="1:5" ht="51">
      <c r="A398" s="267" t="s">
        <v>511</v>
      </c>
      <c r="B398" s="313" t="s">
        <v>1007</v>
      </c>
      <c r="C398" s="313" t="s">
        <v>512</v>
      </c>
      <c r="D398" s="313"/>
      <c r="E398" s="100">
        <v>33848684</v>
      </c>
    </row>
    <row r="399" spans="1:5">
      <c r="A399" s="267" t="s">
        <v>274</v>
      </c>
      <c r="B399" s="313" t="s">
        <v>1007</v>
      </c>
      <c r="C399" s="313" t="s">
        <v>512</v>
      </c>
      <c r="D399" s="313" t="s">
        <v>559</v>
      </c>
      <c r="E399" s="100">
        <v>33848684</v>
      </c>
    </row>
    <row r="400" spans="1:5" ht="114.75">
      <c r="A400" s="267" t="s">
        <v>701</v>
      </c>
      <c r="B400" s="313" t="s">
        <v>1008</v>
      </c>
      <c r="C400" s="313" t="s">
        <v>784</v>
      </c>
      <c r="D400" s="313"/>
      <c r="E400" s="100">
        <v>7237122</v>
      </c>
    </row>
    <row r="401" spans="1:5" ht="51">
      <c r="A401" s="267" t="s">
        <v>511</v>
      </c>
      <c r="B401" s="313" t="s">
        <v>1008</v>
      </c>
      <c r="C401" s="313" t="s">
        <v>512</v>
      </c>
      <c r="D401" s="313"/>
      <c r="E401" s="100">
        <v>7237122</v>
      </c>
    </row>
    <row r="402" spans="1:5">
      <c r="A402" s="267" t="s">
        <v>274</v>
      </c>
      <c r="B402" s="313" t="s">
        <v>1008</v>
      </c>
      <c r="C402" s="313" t="s">
        <v>512</v>
      </c>
      <c r="D402" s="313" t="s">
        <v>559</v>
      </c>
      <c r="E402" s="100">
        <v>7237122</v>
      </c>
    </row>
    <row r="403" spans="1:5" ht="89.25">
      <c r="A403" s="267" t="s">
        <v>702</v>
      </c>
      <c r="B403" s="313" t="s">
        <v>1009</v>
      </c>
      <c r="C403" s="313" t="s">
        <v>784</v>
      </c>
      <c r="D403" s="313"/>
      <c r="E403" s="100">
        <v>25900</v>
      </c>
    </row>
    <row r="404" spans="1:5" ht="51">
      <c r="A404" s="267" t="s">
        <v>511</v>
      </c>
      <c r="B404" s="313" t="s">
        <v>1009</v>
      </c>
      <c r="C404" s="313" t="s">
        <v>512</v>
      </c>
      <c r="D404" s="313"/>
      <c r="E404" s="100">
        <v>25900</v>
      </c>
    </row>
    <row r="405" spans="1:5">
      <c r="A405" s="267" t="s">
        <v>274</v>
      </c>
      <c r="B405" s="313" t="s">
        <v>1009</v>
      </c>
      <c r="C405" s="313" t="s">
        <v>512</v>
      </c>
      <c r="D405" s="313" t="s">
        <v>559</v>
      </c>
      <c r="E405" s="100">
        <v>25900</v>
      </c>
    </row>
    <row r="406" spans="1:5" ht="76.5">
      <c r="A406" s="267" t="s">
        <v>703</v>
      </c>
      <c r="B406" s="313" t="s">
        <v>1010</v>
      </c>
      <c r="C406" s="313" t="s">
        <v>784</v>
      </c>
      <c r="D406" s="313"/>
      <c r="E406" s="100">
        <v>460000</v>
      </c>
    </row>
    <row r="407" spans="1:5">
      <c r="A407" s="267" t="s">
        <v>531</v>
      </c>
      <c r="B407" s="313" t="s">
        <v>1010</v>
      </c>
      <c r="C407" s="313" t="s">
        <v>532</v>
      </c>
      <c r="D407" s="313"/>
      <c r="E407" s="100">
        <v>460000</v>
      </c>
    </row>
    <row r="408" spans="1:5">
      <c r="A408" s="267" t="s">
        <v>274</v>
      </c>
      <c r="B408" s="313" t="s">
        <v>1010</v>
      </c>
      <c r="C408" s="313" t="s">
        <v>532</v>
      </c>
      <c r="D408" s="313" t="s">
        <v>559</v>
      </c>
      <c r="E408" s="100">
        <v>460000</v>
      </c>
    </row>
    <row r="409" spans="1:5" ht="89.25">
      <c r="A409" s="267" t="s">
        <v>797</v>
      </c>
      <c r="B409" s="313" t="s">
        <v>1011</v>
      </c>
      <c r="C409" s="313" t="s">
        <v>784</v>
      </c>
      <c r="D409" s="313"/>
      <c r="E409" s="100">
        <v>16478908</v>
      </c>
    </row>
    <row r="410" spans="1:5" ht="51">
      <c r="A410" s="267" t="s">
        <v>511</v>
      </c>
      <c r="B410" s="313" t="s">
        <v>1011</v>
      </c>
      <c r="C410" s="313" t="s">
        <v>512</v>
      </c>
      <c r="D410" s="313"/>
      <c r="E410" s="100">
        <v>16478908</v>
      </c>
    </row>
    <row r="411" spans="1:5">
      <c r="A411" s="267" t="s">
        <v>274</v>
      </c>
      <c r="B411" s="313" t="s">
        <v>1011</v>
      </c>
      <c r="C411" s="313" t="s">
        <v>512</v>
      </c>
      <c r="D411" s="313" t="s">
        <v>559</v>
      </c>
      <c r="E411" s="100">
        <v>16478908</v>
      </c>
    </row>
    <row r="412" spans="1:5" ht="76.5">
      <c r="A412" s="267" t="s">
        <v>1258</v>
      </c>
      <c r="B412" s="313" t="s">
        <v>1259</v>
      </c>
      <c r="C412" s="313" t="s">
        <v>784</v>
      </c>
      <c r="D412" s="313"/>
      <c r="E412" s="100">
        <v>1562226</v>
      </c>
    </row>
    <row r="413" spans="1:5" ht="51">
      <c r="A413" s="267" t="s">
        <v>511</v>
      </c>
      <c r="B413" s="313" t="s">
        <v>1259</v>
      </c>
      <c r="C413" s="313" t="s">
        <v>512</v>
      </c>
      <c r="D413" s="313"/>
      <c r="E413" s="100">
        <v>1562226</v>
      </c>
    </row>
    <row r="414" spans="1:5">
      <c r="A414" s="267" t="s">
        <v>274</v>
      </c>
      <c r="B414" s="313" t="s">
        <v>1259</v>
      </c>
      <c r="C414" s="313" t="s">
        <v>512</v>
      </c>
      <c r="D414" s="313" t="s">
        <v>559</v>
      </c>
      <c r="E414" s="100">
        <v>1562226</v>
      </c>
    </row>
    <row r="415" spans="1:5" ht="51">
      <c r="A415" s="267" t="s">
        <v>692</v>
      </c>
      <c r="B415" s="313" t="s">
        <v>989</v>
      </c>
      <c r="C415" s="313" t="s">
        <v>784</v>
      </c>
      <c r="D415" s="313"/>
      <c r="E415" s="100">
        <v>2591000</v>
      </c>
    </row>
    <row r="416" spans="1:5">
      <c r="A416" s="267" t="s">
        <v>531</v>
      </c>
      <c r="B416" s="313" t="s">
        <v>989</v>
      </c>
      <c r="C416" s="313" t="s">
        <v>532</v>
      </c>
      <c r="D416" s="313"/>
      <c r="E416" s="100">
        <v>2591000</v>
      </c>
    </row>
    <row r="417" spans="1:5">
      <c r="A417" s="267" t="s">
        <v>1598</v>
      </c>
      <c r="B417" s="313" t="s">
        <v>989</v>
      </c>
      <c r="C417" s="313" t="s">
        <v>532</v>
      </c>
      <c r="D417" s="313" t="s">
        <v>1599</v>
      </c>
      <c r="E417" s="100">
        <v>194000</v>
      </c>
    </row>
    <row r="418" spans="1:5">
      <c r="A418" s="267" t="s">
        <v>274</v>
      </c>
      <c r="B418" s="313" t="s">
        <v>989</v>
      </c>
      <c r="C418" s="313" t="s">
        <v>532</v>
      </c>
      <c r="D418" s="313" t="s">
        <v>559</v>
      </c>
      <c r="E418" s="100">
        <v>2397000</v>
      </c>
    </row>
    <row r="419" spans="1:5" ht="63.75">
      <c r="A419" s="267" t="s">
        <v>704</v>
      </c>
      <c r="B419" s="313" t="s">
        <v>1012</v>
      </c>
      <c r="C419" s="313" t="s">
        <v>784</v>
      </c>
      <c r="D419" s="313"/>
      <c r="E419" s="100">
        <v>14783990</v>
      </c>
    </row>
    <row r="420" spans="1:5" ht="51">
      <c r="A420" s="267" t="s">
        <v>511</v>
      </c>
      <c r="B420" s="313" t="s">
        <v>1012</v>
      </c>
      <c r="C420" s="313" t="s">
        <v>512</v>
      </c>
      <c r="D420" s="313"/>
      <c r="E420" s="100">
        <v>14783990</v>
      </c>
    </row>
    <row r="421" spans="1:5">
      <c r="A421" s="267" t="s">
        <v>274</v>
      </c>
      <c r="B421" s="313" t="s">
        <v>1012</v>
      </c>
      <c r="C421" s="313" t="s">
        <v>512</v>
      </c>
      <c r="D421" s="313" t="s">
        <v>559</v>
      </c>
      <c r="E421" s="100">
        <v>14783990</v>
      </c>
    </row>
    <row r="422" spans="1:5" ht="89.25">
      <c r="A422" s="267" t="s">
        <v>707</v>
      </c>
      <c r="B422" s="313" t="s">
        <v>1015</v>
      </c>
      <c r="C422" s="313" t="s">
        <v>784</v>
      </c>
      <c r="D422" s="313"/>
      <c r="E422" s="100">
        <v>1018270</v>
      </c>
    </row>
    <row r="423" spans="1:5">
      <c r="A423" s="267" t="s">
        <v>531</v>
      </c>
      <c r="B423" s="313" t="s">
        <v>1015</v>
      </c>
      <c r="C423" s="313" t="s">
        <v>532</v>
      </c>
      <c r="D423" s="313"/>
      <c r="E423" s="100">
        <v>1018270</v>
      </c>
    </row>
    <row r="424" spans="1:5">
      <c r="A424" s="267" t="s">
        <v>274</v>
      </c>
      <c r="B424" s="313" t="s">
        <v>1015</v>
      </c>
      <c r="C424" s="313" t="s">
        <v>532</v>
      </c>
      <c r="D424" s="313" t="s">
        <v>559</v>
      </c>
      <c r="E424" s="100">
        <v>1018270</v>
      </c>
    </row>
    <row r="425" spans="1:5" ht="76.5">
      <c r="A425" s="267" t="s">
        <v>798</v>
      </c>
      <c r="B425" s="313" t="s">
        <v>1016</v>
      </c>
      <c r="C425" s="313" t="s">
        <v>784</v>
      </c>
      <c r="D425" s="313"/>
      <c r="E425" s="100">
        <v>4220842</v>
      </c>
    </row>
    <row r="426" spans="1:5">
      <c r="A426" s="267" t="s">
        <v>102</v>
      </c>
      <c r="B426" s="313" t="s">
        <v>1016</v>
      </c>
      <c r="C426" s="313" t="s">
        <v>599</v>
      </c>
      <c r="D426" s="313"/>
      <c r="E426" s="100">
        <v>4220842</v>
      </c>
    </row>
    <row r="427" spans="1:5">
      <c r="A427" s="267" t="s">
        <v>274</v>
      </c>
      <c r="B427" s="313" t="s">
        <v>1016</v>
      </c>
      <c r="C427" s="313" t="s">
        <v>512</v>
      </c>
      <c r="D427" s="313" t="s">
        <v>559</v>
      </c>
      <c r="E427" s="100">
        <v>4220842</v>
      </c>
    </row>
    <row r="428" spans="1:5" ht="114.75">
      <c r="A428" s="267" t="s">
        <v>705</v>
      </c>
      <c r="B428" s="313" t="s">
        <v>1013</v>
      </c>
      <c r="C428" s="313" t="s">
        <v>784</v>
      </c>
      <c r="D428" s="313"/>
      <c r="E428" s="100">
        <v>3262655</v>
      </c>
    </row>
    <row r="429" spans="1:5" ht="51">
      <c r="A429" s="267" t="s">
        <v>511</v>
      </c>
      <c r="B429" s="313" t="s">
        <v>1013</v>
      </c>
      <c r="C429" s="313" t="s">
        <v>512</v>
      </c>
      <c r="D429" s="313"/>
      <c r="E429" s="100">
        <v>3262655</v>
      </c>
    </row>
    <row r="430" spans="1:5">
      <c r="A430" s="267" t="s">
        <v>274</v>
      </c>
      <c r="B430" s="313" t="s">
        <v>1013</v>
      </c>
      <c r="C430" s="313" t="s">
        <v>512</v>
      </c>
      <c r="D430" s="313" t="s">
        <v>559</v>
      </c>
      <c r="E430" s="100">
        <v>3262655</v>
      </c>
    </row>
    <row r="431" spans="1:5" ht="76.5">
      <c r="A431" s="267" t="s">
        <v>1260</v>
      </c>
      <c r="B431" s="313" t="s">
        <v>1261</v>
      </c>
      <c r="C431" s="313" t="s">
        <v>784</v>
      </c>
      <c r="D431" s="313"/>
      <c r="E431" s="100">
        <v>586774</v>
      </c>
    </row>
    <row r="432" spans="1:5" ht="51">
      <c r="A432" s="267" t="s">
        <v>511</v>
      </c>
      <c r="B432" s="313" t="s">
        <v>1261</v>
      </c>
      <c r="C432" s="313" t="s">
        <v>512</v>
      </c>
      <c r="D432" s="313"/>
      <c r="E432" s="100">
        <v>586774</v>
      </c>
    </row>
    <row r="433" spans="1:5">
      <c r="A433" s="267" t="s">
        <v>274</v>
      </c>
      <c r="B433" s="313" t="s">
        <v>1261</v>
      </c>
      <c r="C433" s="313" t="s">
        <v>512</v>
      </c>
      <c r="D433" s="313" t="s">
        <v>559</v>
      </c>
      <c r="E433" s="100">
        <v>586774</v>
      </c>
    </row>
    <row r="434" spans="1:5" ht="25.5">
      <c r="A434" s="267" t="s">
        <v>822</v>
      </c>
      <c r="B434" s="313" t="s">
        <v>1296</v>
      </c>
      <c r="C434" s="313" t="s">
        <v>784</v>
      </c>
      <c r="D434" s="313"/>
      <c r="E434" s="100">
        <v>52601133</v>
      </c>
    </row>
    <row r="435" spans="1:5" ht="102">
      <c r="A435" s="267" t="s">
        <v>693</v>
      </c>
      <c r="B435" s="313" t="s">
        <v>990</v>
      </c>
      <c r="C435" s="313" t="s">
        <v>784</v>
      </c>
      <c r="D435" s="313"/>
      <c r="E435" s="100">
        <v>43978912</v>
      </c>
    </row>
    <row r="436" spans="1:5" ht="25.5">
      <c r="A436" s="267" t="s">
        <v>505</v>
      </c>
      <c r="B436" s="313" t="s">
        <v>990</v>
      </c>
      <c r="C436" s="313" t="s">
        <v>506</v>
      </c>
      <c r="D436" s="313"/>
      <c r="E436" s="100">
        <v>9130402</v>
      </c>
    </row>
    <row r="437" spans="1:5">
      <c r="A437" s="267" t="s">
        <v>0</v>
      </c>
      <c r="B437" s="313" t="s">
        <v>990</v>
      </c>
      <c r="C437" s="313" t="s">
        <v>506</v>
      </c>
      <c r="D437" s="313" t="s">
        <v>571</v>
      </c>
      <c r="E437" s="100">
        <v>9130402</v>
      </c>
    </row>
    <row r="438" spans="1:5" ht="25.5">
      <c r="A438" s="267" t="s">
        <v>557</v>
      </c>
      <c r="B438" s="313" t="s">
        <v>990</v>
      </c>
      <c r="C438" s="313" t="s">
        <v>558</v>
      </c>
      <c r="D438" s="313"/>
      <c r="E438" s="100">
        <v>260550</v>
      </c>
    </row>
    <row r="439" spans="1:5">
      <c r="A439" s="267" t="s">
        <v>0</v>
      </c>
      <c r="B439" s="313" t="s">
        <v>990</v>
      </c>
      <c r="C439" s="313" t="s">
        <v>558</v>
      </c>
      <c r="D439" s="313" t="s">
        <v>571</v>
      </c>
      <c r="E439" s="100">
        <v>260550</v>
      </c>
    </row>
    <row r="440" spans="1:5" ht="38.25">
      <c r="A440" s="267" t="s">
        <v>1372</v>
      </c>
      <c r="B440" s="313" t="s">
        <v>990</v>
      </c>
      <c r="C440" s="313" t="s">
        <v>1373</v>
      </c>
      <c r="D440" s="313"/>
      <c r="E440" s="100">
        <v>2757381</v>
      </c>
    </row>
    <row r="441" spans="1:5">
      <c r="A441" s="267" t="s">
        <v>0</v>
      </c>
      <c r="B441" s="313" t="s">
        <v>990</v>
      </c>
      <c r="C441" s="313" t="s">
        <v>1373</v>
      </c>
      <c r="D441" s="313" t="s">
        <v>571</v>
      </c>
      <c r="E441" s="100">
        <v>2757381</v>
      </c>
    </row>
    <row r="442" spans="1:5" ht="25.5">
      <c r="A442" s="267" t="s">
        <v>490</v>
      </c>
      <c r="B442" s="313" t="s">
        <v>990</v>
      </c>
      <c r="C442" s="313" t="s">
        <v>491</v>
      </c>
      <c r="D442" s="313"/>
      <c r="E442" s="100">
        <v>1343200</v>
      </c>
    </row>
    <row r="443" spans="1:5">
      <c r="A443" s="267" t="s">
        <v>0</v>
      </c>
      <c r="B443" s="313" t="s">
        <v>990</v>
      </c>
      <c r="C443" s="313" t="s">
        <v>491</v>
      </c>
      <c r="D443" s="313" t="s">
        <v>571</v>
      </c>
      <c r="E443" s="100">
        <v>1343200</v>
      </c>
    </row>
    <row r="444" spans="1:5" ht="51">
      <c r="A444" s="267" t="s">
        <v>511</v>
      </c>
      <c r="B444" s="313" t="s">
        <v>990</v>
      </c>
      <c r="C444" s="313" t="s">
        <v>512</v>
      </c>
      <c r="D444" s="313"/>
      <c r="E444" s="100">
        <v>30487379</v>
      </c>
    </row>
    <row r="445" spans="1:5">
      <c r="A445" s="267" t="s">
        <v>1598</v>
      </c>
      <c r="B445" s="313" t="s">
        <v>990</v>
      </c>
      <c r="C445" s="313" t="s">
        <v>512</v>
      </c>
      <c r="D445" s="313" t="s">
        <v>1599</v>
      </c>
      <c r="E445" s="100">
        <v>30487379</v>
      </c>
    </row>
    <row r="446" spans="1:5" ht="114.75">
      <c r="A446" s="267" t="s">
        <v>694</v>
      </c>
      <c r="B446" s="313" t="s">
        <v>991</v>
      </c>
      <c r="C446" s="313" t="s">
        <v>784</v>
      </c>
      <c r="D446" s="313"/>
      <c r="E446" s="100">
        <v>3737500</v>
      </c>
    </row>
    <row r="447" spans="1:5" ht="25.5">
      <c r="A447" s="267" t="s">
        <v>505</v>
      </c>
      <c r="B447" s="313" t="s">
        <v>991</v>
      </c>
      <c r="C447" s="313" t="s">
        <v>506</v>
      </c>
      <c r="D447" s="313"/>
      <c r="E447" s="100">
        <v>291860</v>
      </c>
    </row>
    <row r="448" spans="1:5">
      <c r="A448" s="267" t="s">
        <v>0</v>
      </c>
      <c r="B448" s="313" t="s">
        <v>991</v>
      </c>
      <c r="C448" s="313" t="s">
        <v>506</v>
      </c>
      <c r="D448" s="313" t="s">
        <v>571</v>
      </c>
      <c r="E448" s="100">
        <v>291860</v>
      </c>
    </row>
    <row r="449" spans="1:5" ht="38.25">
      <c r="A449" s="267" t="s">
        <v>1372</v>
      </c>
      <c r="B449" s="313" t="s">
        <v>991</v>
      </c>
      <c r="C449" s="313" t="s">
        <v>1373</v>
      </c>
      <c r="D449" s="313"/>
      <c r="E449" s="100">
        <v>88140</v>
      </c>
    </row>
    <row r="450" spans="1:5">
      <c r="A450" s="267" t="s">
        <v>0</v>
      </c>
      <c r="B450" s="313" t="s">
        <v>991</v>
      </c>
      <c r="C450" s="313" t="s">
        <v>1373</v>
      </c>
      <c r="D450" s="313" t="s">
        <v>571</v>
      </c>
      <c r="E450" s="100">
        <v>88140</v>
      </c>
    </row>
    <row r="451" spans="1:5" ht="51">
      <c r="A451" s="267" t="s">
        <v>511</v>
      </c>
      <c r="B451" s="313" t="s">
        <v>991</v>
      </c>
      <c r="C451" s="313" t="s">
        <v>512</v>
      </c>
      <c r="D451" s="313"/>
      <c r="E451" s="100">
        <v>3357500</v>
      </c>
    </row>
    <row r="452" spans="1:5">
      <c r="A452" s="267" t="s">
        <v>1598</v>
      </c>
      <c r="B452" s="313" t="s">
        <v>991</v>
      </c>
      <c r="C452" s="313" t="s">
        <v>512</v>
      </c>
      <c r="D452" s="313" t="s">
        <v>1599</v>
      </c>
      <c r="E452" s="100">
        <v>3357500</v>
      </c>
    </row>
    <row r="453" spans="1:5" ht="102">
      <c r="A453" s="267" t="s">
        <v>793</v>
      </c>
      <c r="B453" s="313" t="s">
        <v>992</v>
      </c>
      <c r="C453" s="313" t="s">
        <v>784</v>
      </c>
      <c r="D453" s="313"/>
      <c r="E453" s="100">
        <v>174900</v>
      </c>
    </row>
    <row r="454" spans="1:5" ht="51">
      <c r="A454" s="267" t="s">
        <v>511</v>
      </c>
      <c r="B454" s="313" t="s">
        <v>992</v>
      </c>
      <c r="C454" s="313" t="s">
        <v>512</v>
      </c>
      <c r="D454" s="313"/>
      <c r="E454" s="100">
        <v>174900</v>
      </c>
    </row>
    <row r="455" spans="1:5">
      <c r="A455" s="267" t="s">
        <v>1598</v>
      </c>
      <c r="B455" s="313" t="s">
        <v>992</v>
      </c>
      <c r="C455" s="313" t="s">
        <v>512</v>
      </c>
      <c r="D455" s="313" t="s">
        <v>1599</v>
      </c>
      <c r="E455" s="100">
        <v>174900</v>
      </c>
    </row>
    <row r="456" spans="1:5" ht="89.25">
      <c r="A456" s="267" t="s">
        <v>695</v>
      </c>
      <c r="B456" s="313" t="s">
        <v>993</v>
      </c>
      <c r="C456" s="313" t="s">
        <v>784</v>
      </c>
      <c r="D456" s="313"/>
      <c r="E456" s="100">
        <v>822529</v>
      </c>
    </row>
    <row r="457" spans="1:5" ht="25.5">
      <c r="A457" s="267" t="s">
        <v>557</v>
      </c>
      <c r="B457" s="313" t="s">
        <v>993</v>
      </c>
      <c r="C457" s="313" t="s">
        <v>558</v>
      </c>
      <c r="D457" s="313"/>
      <c r="E457" s="100">
        <v>393529</v>
      </c>
    </row>
    <row r="458" spans="1:5">
      <c r="A458" s="267" t="s">
        <v>0</v>
      </c>
      <c r="B458" s="313" t="s">
        <v>993</v>
      </c>
      <c r="C458" s="313" t="s">
        <v>558</v>
      </c>
      <c r="D458" s="313" t="s">
        <v>571</v>
      </c>
      <c r="E458" s="100">
        <v>393529</v>
      </c>
    </row>
    <row r="459" spans="1:5">
      <c r="A459" s="267" t="s">
        <v>531</v>
      </c>
      <c r="B459" s="313" t="s">
        <v>993</v>
      </c>
      <c r="C459" s="313" t="s">
        <v>532</v>
      </c>
      <c r="D459" s="313"/>
      <c r="E459" s="100">
        <v>429000</v>
      </c>
    </row>
    <row r="460" spans="1:5">
      <c r="A460" s="267" t="s">
        <v>1598</v>
      </c>
      <c r="B460" s="313" t="s">
        <v>993</v>
      </c>
      <c r="C460" s="313" t="s">
        <v>532</v>
      </c>
      <c r="D460" s="313" t="s">
        <v>1599</v>
      </c>
      <c r="E460" s="100">
        <v>429000</v>
      </c>
    </row>
    <row r="461" spans="1:5" ht="89.25">
      <c r="A461" s="267" t="s">
        <v>794</v>
      </c>
      <c r="B461" s="313" t="s">
        <v>994</v>
      </c>
      <c r="C461" s="313" t="s">
        <v>784</v>
      </c>
      <c r="D461" s="313"/>
      <c r="E461" s="100">
        <v>3291412</v>
      </c>
    </row>
    <row r="462" spans="1:5" ht="25.5">
      <c r="A462" s="267" t="s">
        <v>490</v>
      </c>
      <c r="B462" s="313" t="s">
        <v>994</v>
      </c>
      <c r="C462" s="313" t="s">
        <v>491</v>
      </c>
      <c r="D462" s="313"/>
      <c r="E462" s="100">
        <v>304728</v>
      </c>
    </row>
    <row r="463" spans="1:5">
      <c r="A463" s="267" t="s">
        <v>0</v>
      </c>
      <c r="B463" s="313" t="s">
        <v>994</v>
      </c>
      <c r="C463" s="313" t="s">
        <v>491</v>
      </c>
      <c r="D463" s="313" t="s">
        <v>571</v>
      </c>
      <c r="E463" s="100">
        <v>304728</v>
      </c>
    </row>
    <row r="464" spans="1:5" ht="51">
      <c r="A464" s="267" t="s">
        <v>511</v>
      </c>
      <c r="B464" s="313" t="s">
        <v>994</v>
      </c>
      <c r="C464" s="313" t="s">
        <v>512</v>
      </c>
      <c r="D464" s="313"/>
      <c r="E464" s="100">
        <v>2986684</v>
      </c>
    </row>
    <row r="465" spans="1:5">
      <c r="A465" s="267" t="s">
        <v>1598</v>
      </c>
      <c r="B465" s="313" t="s">
        <v>994</v>
      </c>
      <c r="C465" s="313" t="s">
        <v>512</v>
      </c>
      <c r="D465" s="313" t="s">
        <v>1599</v>
      </c>
      <c r="E465" s="100">
        <v>2986684</v>
      </c>
    </row>
    <row r="466" spans="1:5" ht="89.25">
      <c r="A466" s="267" t="s">
        <v>1251</v>
      </c>
      <c r="B466" s="313" t="s">
        <v>1252</v>
      </c>
      <c r="C466" s="313" t="s">
        <v>784</v>
      </c>
      <c r="D466" s="313"/>
      <c r="E466" s="100">
        <v>274880</v>
      </c>
    </row>
    <row r="467" spans="1:5" ht="51">
      <c r="A467" s="267" t="s">
        <v>511</v>
      </c>
      <c r="B467" s="313" t="s">
        <v>1252</v>
      </c>
      <c r="C467" s="313" t="s">
        <v>512</v>
      </c>
      <c r="D467" s="313"/>
      <c r="E467" s="100">
        <v>274880</v>
      </c>
    </row>
    <row r="468" spans="1:5">
      <c r="A468" s="267" t="s">
        <v>1598</v>
      </c>
      <c r="B468" s="313" t="s">
        <v>1252</v>
      </c>
      <c r="C468" s="313" t="s">
        <v>512</v>
      </c>
      <c r="D468" s="313" t="s">
        <v>1599</v>
      </c>
      <c r="E468" s="100">
        <v>274880</v>
      </c>
    </row>
    <row r="469" spans="1:5" ht="76.5">
      <c r="A469" s="267" t="s">
        <v>1179</v>
      </c>
      <c r="B469" s="313" t="s">
        <v>1600</v>
      </c>
      <c r="C469" s="313" t="s">
        <v>784</v>
      </c>
      <c r="D469" s="313"/>
      <c r="E469" s="100">
        <v>100000</v>
      </c>
    </row>
    <row r="470" spans="1:5">
      <c r="A470" s="267" t="s">
        <v>531</v>
      </c>
      <c r="B470" s="313" t="s">
        <v>1600</v>
      </c>
      <c r="C470" s="313" t="s">
        <v>532</v>
      </c>
      <c r="D470" s="313"/>
      <c r="E470" s="100">
        <v>100000</v>
      </c>
    </row>
    <row r="471" spans="1:5">
      <c r="A471" s="267" t="s">
        <v>274</v>
      </c>
      <c r="B471" s="313" t="s">
        <v>1600</v>
      </c>
      <c r="C471" s="313" t="s">
        <v>532</v>
      </c>
      <c r="D471" s="313" t="s">
        <v>559</v>
      </c>
      <c r="E471" s="100">
        <v>100000</v>
      </c>
    </row>
    <row r="472" spans="1:5" ht="63.75">
      <c r="A472" s="267" t="s">
        <v>1262</v>
      </c>
      <c r="B472" s="313" t="s">
        <v>1263</v>
      </c>
      <c r="C472" s="313" t="s">
        <v>784</v>
      </c>
      <c r="D472" s="313"/>
      <c r="E472" s="100">
        <v>120000</v>
      </c>
    </row>
    <row r="473" spans="1:5" ht="25.5">
      <c r="A473" s="267" t="s">
        <v>490</v>
      </c>
      <c r="B473" s="313" t="s">
        <v>1263</v>
      </c>
      <c r="C473" s="313" t="s">
        <v>491</v>
      </c>
      <c r="D473" s="313"/>
      <c r="E473" s="100">
        <v>120000</v>
      </c>
    </row>
    <row r="474" spans="1:5">
      <c r="A474" s="267" t="s">
        <v>0</v>
      </c>
      <c r="B474" s="313" t="s">
        <v>1263</v>
      </c>
      <c r="C474" s="313" t="s">
        <v>491</v>
      </c>
      <c r="D474" s="313" t="s">
        <v>571</v>
      </c>
      <c r="E474" s="100">
        <v>120000</v>
      </c>
    </row>
    <row r="475" spans="1:5" ht="89.25">
      <c r="A475" s="267" t="s">
        <v>1251</v>
      </c>
      <c r="B475" s="313" t="s">
        <v>1252</v>
      </c>
      <c r="C475" s="313" t="s">
        <v>784</v>
      </c>
      <c r="D475" s="313"/>
      <c r="E475" s="100">
        <v>101000</v>
      </c>
    </row>
    <row r="476" spans="1:5" ht="25.5">
      <c r="A476" s="267" t="s">
        <v>490</v>
      </c>
      <c r="B476" s="313" t="s">
        <v>1252</v>
      </c>
      <c r="C476" s="313" t="s">
        <v>491</v>
      </c>
      <c r="D476" s="313"/>
      <c r="E476" s="100">
        <v>101000</v>
      </c>
    </row>
    <row r="477" spans="1:5">
      <c r="A477" s="267" t="s">
        <v>0</v>
      </c>
      <c r="B477" s="313" t="s">
        <v>1252</v>
      </c>
      <c r="C477" s="313" t="s">
        <v>491</v>
      </c>
      <c r="D477" s="313" t="s">
        <v>571</v>
      </c>
      <c r="E477" s="100">
        <v>101000</v>
      </c>
    </row>
    <row r="478" spans="1:5">
      <c r="A478" s="267" t="s">
        <v>646</v>
      </c>
      <c r="B478" s="313" t="s">
        <v>1297</v>
      </c>
      <c r="C478" s="313" t="s">
        <v>784</v>
      </c>
      <c r="D478" s="313"/>
      <c r="E478" s="100">
        <v>10305900</v>
      </c>
    </row>
    <row r="479" spans="1:5" ht="25.5">
      <c r="A479" s="267" t="s">
        <v>647</v>
      </c>
      <c r="B479" s="313" t="s">
        <v>1298</v>
      </c>
      <c r="C479" s="313" t="s">
        <v>784</v>
      </c>
      <c r="D479" s="313"/>
      <c r="E479" s="100">
        <v>1138400</v>
      </c>
    </row>
    <row r="480" spans="1:5" ht="51">
      <c r="A480" s="267" t="s">
        <v>1249</v>
      </c>
      <c r="B480" s="313" t="s">
        <v>1250</v>
      </c>
      <c r="C480" s="313" t="s">
        <v>784</v>
      </c>
      <c r="D480" s="313"/>
      <c r="E480" s="100">
        <v>88160</v>
      </c>
    </row>
    <row r="481" spans="1:5">
      <c r="A481" s="267" t="s">
        <v>531</v>
      </c>
      <c r="B481" s="313" t="s">
        <v>1250</v>
      </c>
      <c r="C481" s="313" t="s">
        <v>532</v>
      </c>
      <c r="D481" s="313"/>
      <c r="E481" s="100">
        <v>88160</v>
      </c>
    </row>
    <row r="482" spans="1:5">
      <c r="A482" s="267" t="s">
        <v>1595</v>
      </c>
      <c r="B482" s="313" t="s">
        <v>1250</v>
      </c>
      <c r="C482" s="313" t="s">
        <v>532</v>
      </c>
      <c r="D482" s="313" t="s">
        <v>530</v>
      </c>
      <c r="E482" s="100">
        <v>88160</v>
      </c>
    </row>
    <row r="483" spans="1:5" ht="51">
      <c r="A483" s="56" t="s">
        <v>1249</v>
      </c>
      <c r="B483" s="313" t="s">
        <v>1596</v>
      </c>
      <c r="C483" s="313" t="s">
        <v>784</v>
      </c>
      <c r="D483" s="313"/>
      <c r="E483" s="100">
        <v>76000</v>
      </c>
    </row>
    <row r="484" spans="1:5">
      <c r="A484" s="267" t="s">
        <v>531</v>
      </c>
      <c r="B484" s="313" t="s">
        <v>1596</v>
      </c>
      <c r="C484" s="313" t="s">
        <v>532</v>
      </c>
      <c r="D484" s="313"/>
      <c r="E484" s="100">
        <v>76000</v>
      </c>
    </row>
    <row r="485" spans="1:5">
      <c r="A485" s="267" t="s">
        <v>1595</v>
      </c>
      <c r="B485" s="313" t="s">
        <v>1596</v>
      </c>
      <c r="C485" s="313" t="s">
        <v>532</v>
      </c>
      <c r="D485" s="313" t="s">
        <v>530</v>
      </c>
      <c r="E485" s="100">
        <v>76000</v>
      </c>
    </row>
    <row r="486" spans="1:5" ht="63.75">
      <c r="A486" s="267" t="s">
        <v>606</v>
      </c>
      <c r="B486" s="313" t="s">
        <v>1086</v>
      </c>
      <c r="C486" s="313" t="s">
        <v>784</v>
      </c>
      <c r="D486" s="313"/>
      <c r="E486" s="100">
        <v>674240</v>
      </c>
    </row>
    <row r="487" spans="1:5">
      <c r="A487" s="267" t="s">
        <v>102</v>
      </c>
      <c r="B487" s="313" t="s">
        <v>1086</v>
      </c>
      <c r="C487" s="313" t="s">
        <v>599</v>
      </c>
      <c r="D487" s="313"/>
      <c r="E487" s="100">
        <v>674240</v>
      </c>
    </row>
    <row r="488" spans="1:5">
      <c r="A488" s="267" t="s">
        <v>1595</v>
      </c>
      <c r="B488" s="313" t="s">
        <v>1086</v>
      </c>
      <c r="C488" s="313" t="s">
        <v>599</v>
      </c>
      <c r="D488" s="313" t="s">
        <v>530</v>
      </c>
      <c r="E488" s="100">
        <v>674240</v>
      </c>
    </row>
    <row r="489" spans="1:5" ht="63.75">
      <c r="A489" s="267" t="s">
        <v>533</v>
      </c>
      <c r="B489" s="313" t="s">
        <v>969</v>
      </c>
      <c r="C489" s="313" t="s">
        <v>784</v>
      </c>
      <c r="D489" s="313"/>
      <c r="E489" s="100">
        <v>300000</v>
      </c>
    </row>
    <row r="490" spans="1:5">
      <c r="A490" s="267" t="s">
        <v>531</v>
      </c>
      <c r="B490" s="313" t="s">
        <v>969</v>
      </c>
      <c r="C490" s="313" t="s">
        <v>532</v>
      </c>
      <c r="D490" s="313"/>
      <c r="E490" s="100">
        <v>300000</v>
      </c>
    </row>
    <row r="491" spans="1:5">
      <c r="A491" s="267" t="s">
        <v>1595</v>
      </c>
      <c r="B491" s="313" t="s">
        <v>969</v>
      </c>
      <c r="C491" s="313" t="s">
        <v>532</v>
      </c>
      <c r="D491" s="313" t="s">
        <v>530</v>
      </c>
      <c r="E491" s="100">
        <v>300000</v>
      </c>
    </row>
    <row r="492" spans="1:5" ht="25.5">
      <c r="A492" s="267" t="s">
        <v>649</v>
      </c>
      <c r="B492" s="313" t="s">
        <v>1611</v>
      </c>
      <c r="C492" s="313" t="s">
        <v>784</v>
      </c>
      <c r="D492" s="313"/>
      <c r="E492" s="100">
        <v>430000</v>
      </c>
    </row>
    <row r="493" spans="1:5" ht="38.25">
      <c r="A493" s="267" t="s">
        <v>534</v>
      </c>
      <c r="B493" s="313" t="s">
        <v>970</v>
      </c>
      <c r="C493" s="313" t="s">
        <v>784</v>
      </c>
      <c r="D493" s="313"/>
      <c r="E493" s="100">
        <v>430000</v>
      </c>
    </row>
    <row r="494" spans="1:5">
      <c r="A494" s="267" t="s">
        <v>531</v>
      </c>
      <c r="B494" s="313" t="s">
        <v>970</v>
      </c>
      <c r="C494" s="313" t="s">
        <v>532</v>
      </c>
      <c r="D494" s="313"/>
      <c r="E494" s="100">
        <v>430000</v>
      </c>
    </row>
    <row r="495" spans="1:5">
      <c r="A495" s="267" t="s">
        <v>1595</v>
      </c>
      <c r="B495" s="313" t="s">
        <v>970</v>
      </c>
      <c r="C495" s="313" t="s">
        <v>532</v>
      </c>
      <c r="D495" s="313" t="s">
        <v>530</v>
      </c>
      <c r="E495" s="100">
        <v>430000</v>
      </c>
    </row>
    <row r="496" spans="1:5" ht="25.5">
      <c r="A496" s="267" t="s">
        <v>651</v>
      </c>
      <c r="B496" s="313" t="s">
        <v>1299</v>
      </c>
      <c r="C496" s="313" t="s">
        <v>784</v>
      </c>
      <c r="D496" s="313"/>
      <c r="E496" s="100">
        <v>2555400</v>
      </c>
    </row>
    <row r="497" spans="1:5" ht="76.5">
      <c r="A497" s="267" t="s">
        <v>575</v>
      </c>
      <c r="B497" s="313" t="s">
        <v>1409</v>
      </c>
      <c r="C497" s="313" t="s">
        <v>784</v>
      </c>
      <c r="D497" s="313"/>
      <c r="E497" s="100">
        <v>2555400</v>
      </c>
    </row>
    <row r="498" spans="1:5">
      <c r="A498" s="267" t="s">
        <v>831</v>
      </c>
      <c r="B498" s="313" t="s">
        <v>1409</v>
      </c>
      <c r="C498" s="313" t="s">
        <v>830</v>
      </c>
      <c r="D498" s="313"/>
      <c r="E498" s="100">
        <v>2555400</v>
      </c>
    </row>
    <row r="499" spans="1:5">
      <c r="A499" s="267" t="s">
        <v>139</v>
      </c>
      <c r="B499" s="313" t="s">
        <v>1409</v>
      </c>
      <c r="C499" s="313" t="s">
        <v>830</v>
      </c>
      <c r="D499" s="313" t="s">
        <v>544</v>
      </c>
      <c r="E499" s="100">
        <v>2555400</v>
      </c>
    </row>
    <row r="500" spans="1:5" ht="25.5">
      <c r="A500" s="267" t="s">
        <v>627</v>
      </c>
      <c r="B500" s="313" t="s">
        <v>1300</v>
      </c>
      <c r="C500" s="313" t="s">
        <v>784</v>
      </c>
      <c r="D500" s="313"/>
      <c r="E500" s="100">
        <v>6182100</v>
      </c>
    </row>
    <row r="501" spans="1:5" ht="89.25">
      <c r="A501" s="267" t="s">
        <v>536</v>
      </c>
      <c r="B501" s="313" t="s">
        <v>972</v>
      </c>
      <c r="C501" s="313" t="s">
        <v>784</v>
      </c>
      <c r="D501" s="313"/>
      <c r="E501" s="100">
        <v>4967400</v>
      </c>
    </row>
    <row r="502" spans="1:5" ht="51">
      <c r="A502" s="267" t="s">
        <v>511</v>
      </c>
      <c r="B502" s="313" t="s">
        <v>972</v>
      </c>
      <c r="C502" s="313" t="s">
        <v>512</v>
      </c>
      <c r="D502" s="313"/>
      <c r="E502" s="100">
        <v>4917400</v>
      </c>
    </row>
    <row r="503" spans="1:5">
      <c r="A503" s="267" t="s">
        <v>1595</v>
      </c>
      <c r="B503" s="313" t="s">
        <v>972</v>
      </c>
      <c r="C503" s="313" t="s">
        <v>512</v>
      </c>
      <c r="D503" s="313" t="s">
        <v>530</v>
      </c>
      <c r="E503" s="100">
        <v>4917400</v>
      </c>
    </row>
    <row r="504" spans="1:5">
      <c r="A504" s="267" t="s">
        <v>531</v>
      </c>
      <c r="B504" s="313" t="s">
        <v>972</v>
      </c>
      <c r="C504" s="313" t="s">
        <v>532</v>
      </c>
      <c r="D504" s="313"/>
      <c r="E504" s="100">
        <v>50000</v>
      </c>
    </row>
    <row r="505" spans="1:5">
      <c r="A505" s="267" t="s">
        <v>1595</v>
      </c>
      <c r="B505" s="313" t="s">
        <v>972</v>
      </c>
      <c r="C505" s="313" t="s">
        <v>532</v>
      </c>
      <c r="D505" s="313" t="s">
        <v>530</v>
      </c>
      <c r="E505" s="100">
        <v>50000</v>
      </c>
    </row>
    <row r="506" spans="1:5" ht="114.75">
      <c r="A506" s="267" t="s">
        <v>537</v>
      </c>
      <c r="B506" s="313" t="s">
        <v>973</v>
      </c>
      <c r="C506" s="313" t="s">
        <v>784</v>
      </c>
      <c r="D506" s="313"/>
      <c r="E506" s="100">
        <v>420000</v>
      </c>
    </row>
    <row r="507" spans="1:5" ht="51">
      <c r="A507" s="267" t="s">
        <v>511</v>
      </c>
      <c r="B507" s="313" t="s">
        <v>973</v>
      </c>
      <c r="C507" s="313" t="s">
        <v>512</v>
      </c>
      <c r="D507" s="313"/>
      <c r="E507" s="100">
        <v>420000</v>
      </c>
    </row>
    <row r="508" spans="1:5">
      <c r="A508" s="267" t="s">
        <v>1595</v>
      </c>
      <c r="B508" s="313" t="s">
        <v>973</v>
      </c>
      <c r="C508" s="313" t="s">
        <v>512</v>
      </c>
      <c r="D508" s="313" t="s">
        <v>530</v>
      </c>
      <c r="E508" s="100">
        <v>420000</v>
      </c>
    </row>
    <row r="509" spans="1:5" ht="63.75">
      <c r="A509" s="267" t="s">
        <v>535</v>
      </c>
      <c r="B509" s="313" t="s">
        <v>971</v>
      </c>
      <c r="C509" s="313" t="s">
        <v>784</v>
      </c>
      <c r="D509" s="313"/>
      <c r="E509" s="100">
        <v>794700</v>
      </c>
    </row>
    <row r="510" spans="1:5">
      <c r="A510" s="267" t="s">
        <v>531</v>
      </c>
      <c r="B510" s="313" t="s">
        <v>971</v>
      </c>
      <c r="C510" s="313" t="s">
        <v>532</v>
      </c>
      <c r="D510" s="313"/>
      <c r="E510" s="100">
        <v>794700</v>
      </c>
    </row>
    <row r="511" spans="1:5">
      <c r="A511" s="267" t="s">
        <v>1595</v>
      </c>
      <c r="B511" s="313" t="s">
        <v>971</v>
      </c>
      <c r="C511" s="313" t="s">
        <v>532</v>
      </c>
      <c r="D511" s="313" t="s">
        <v>530</v>
      </c>
      <c r="E511" s="100">
        <v>794700</v>
      </c>
    </row>
    <row r="512" spans="1:5" ht="25.5">
      <c r="A512" s="267" t="s">
        <v>1604</v>
      </c>
      <c r="B512" s="313" t="s">
        <v>1301</v>
      </c>
      <c r="C512" s="313"/>
      <c r="D512" s="313"/>
      <c r="E512" s="100">
        <v>1945700</v>
      </c>
    </row>
    <row r="513" spans="1:5" ht="25.5">
      <c r="A513" s="267" t="s">
        <v>655</v>
      </c>
      <c r="B513" s="313" t="s">
        <v>1302</v>
      </c>
      <c r="C513" s="313"/>
      <c r="D513" s="313"/>
      <c r="E513" s="100">
        <v>1745700</v>
      </c>
    </row>
    <row r="514" spans="1:5" ht="63.75">
      <c r="A514" s="267" t="s">
        <v>548</v>
      </c>
      <c r="B514" s="313" t="s">
        <v>975</v>
      </c>
      <c r="C514" s="313" t="s">
        <v>784</v>
      </c>
      <c r="D514" s="313"/>
      <c r="E514" s="100">
        <v>700000</v>
      </c>
    </row>
    <row r="515" spans="1:5" ht="38.25">
      <c r="A515" s="267" t="s">
        <v>1380</v>
      </c>
      <c r="B515" s="313" t="s">
        <v>975</v>
      </c>
      <c r="C515" s="313" t="s">
        <v>1381</v>
      </c>
      <c r="D515" s="313"/>
      <c r="E515" s="100">
        <v>21000</v>
      </c>
    </row>
    <row r="516" spans="1:5">
      <c r="A516" s="267" t="s">
        <v>278</v>
      </c>
      <c r="B516" s="313" t="s">
        <v>975</v>
      </c>
      <c r="C516" s="313" t="s">
        <v>1381</v>
      </c>
      <c r="D516" s="313" t="s">
        <v>547</v>
      </c>
      <c r="E516" s="100">
        <v>21000</v>
      </c>
    </row>
    <row r="517" spans="1:5" ht="25.5">
      <c r="A517" s="267" t="s">
        <v>490</v>
      </c>
      <c r="B517" s="313" t="s">
        <v>975</v>
      </c>
      <c r="C517" s="313" t="s">
        <v>491</v>
      </c>
      <c r="D517" s="313"/>
      <c r="E517" s="100">
        <v>679000</v>
      </c>
    </row>
    <row r="518" spans="1:5">
      <c r="A518" s="267" t="s">
        <v>278</v>
      </c>
      <c r="B518" s="313" t="s">
        <v>975</v>
      </c>
      <c r="C518" s="313" t="s">
        <v>491</v>
      </c>
      <c r="D518" s="313" t="s">
        <v>547</v>
      </c>
      <c r="E518" s="100">
        <v>679000</v>
      </c>
    </row>
    <row r="519" spans="1:5" ht="63.75">
      <c r="A519" s="267" t="s">
        <v>549</v>
      </c>
      <c r="B519" s="313" t="s">
        <v>976</v>
      </c>
      <c r="C519" s="313" t="s">
        <v>784</v>
      </c>
      <c r="D519" s="313"/>
      <c r="E519" s="100">
        <v>1045700</v>
      </c>
    </row>
    <row r="520" spans="1:5" ht="25.5">
      <c r="A520" s="267" t="s">
        <v>557</v>
      </c>
      <c r="B520" s="313" t="s">
        <v>976</v>
      </c>
      <c r="C520" s="313" t="s">
        <v>558</v>
      </c>
      <c r="D520" s="313"/>
      <c r="E520" s="100">
        <v>79050</v>
      </c>
    </row>
    <row r="521" spans="1:5">
      <c r="A521" s="267" t="s">
        <v>278</v>
      </c>
      <c r="B521" s="313" t="s">
        <v>976</v>
      </c>
      <c r="C521" s="313" t="s">
        <v>558</v>
      </c>
      <c r="D521" s="313" t="s">
        <v>547</v>
      </c>
      <c r="E521" s="100">
        <v>79050</v>
      </c>
    </row>
    <row r="522" spans="1:5" ht="38.25">
      <c r="A522" s="267" t="s">
        <v>1380</v>
      </c>
      <c r="B522" s="313" t="s">
        <v>976</v>
      </c>
      <c r="C522" s="313" t="s">
        <v>1381</v>
      </c>
      <c r="D522" s="313"/>
      <c r="E522" s="100">
        <v>668258</v>
      </c>
    </row>
    <row r="523" spans="1:5">
      <c r="A523" s="267" t="s">
        <v>278</v>
      </c>
      <c r="B523" s="313" t="s">
        <v>976</v>
      </c>
      <c r="C523" s="313" t="s">
        <v>1381</v>
      </c>
      <c r="D523" s="313" t="s">
        <v>547</v>
      </c>
      <c r="E523" s="100">
        <v>668258</v>
      </c>
    </row>
    <row r="524" spans="1:5" ht="25.5">
      <c r="A524" s="267" t="s">
        <v>490</v>
      </c>
      <c r="B524" s="313" t="s">
        <v>976</v>
      </c>
      <c r="C524" s="313" t="s">
        <v>491</v>
      </c>
      <c r="D524" s="313"/>
      <c r="E524" s="100">
        <v>298392</v>
      </c>
    </row>
    <row r="525" spans="1:5">
      <c r="A525" s="267" t="s">
        <v>278</v>
      </c>
      <c r="B525" s="313" t="s">
        <v>976</v>
      </c>
      <c r="C525" s="313" t="s">
        <v>491</v>
      </c>
      <c r="D525" s="313" t="s">
        <v>547</v>
      </c>
      <c r="E525" s="100">
        <v>298392</v>
      </c>
    </row>
    <row r="526" spans="1:5" ht="25.5">
      <c r="A526" s="267" t="s">
        <v>657</v>
      </c>
      <c r="B526" s="313" t="s">
        <v>1303</v>
      </c>
      <c r="C526" s="313"/>
      <c r="D526" s="313"/>
      <c r="E526" s="100">
        <v>200000</v>
      </c>
    </row>
    <row r="527" spans="1:5" ht="76.5">
      <c r="A527" s="267" t="s">
        <v>688</v>
      </c>
      <c r="B527" s="313" t="s">
        <v>977</v>
      </c>
      <c r="C527" s="313" t="s">
        <v>784</v>
      </c>
      <c r="D527" s="313"/>
      <c r="E527" s="100">
        <v>16900</v>
      </c>
    </row>
    <row r="528" spans="1:5">
      <c r="A528" s="267" t="s">
        <v>531</v>
      </c>
      <c r="B528" s="313" t="s">
        <v>977</v>
      </c>
      <c r="C528" s="313" t="s">
        <v>532</v>
      </c>
      <c r="D528" s="313"/>
      <c r="E528" s="100">
        <v>16900</v>
      </c>
    </row>
    <row r="529" spans="1:5">
      <c r="A529" s="267" t="s">
        <v>278</v>
      </c>
      <c r="B529" s="313" t="s">
        <v>977</v>
      </c>
      <c r="C529" s="313" t="s">
        <v>532</v>
      </c>
      <c r="D529" s="313" t="s">
        <v>547</v>
      </c>
      <c r="E529" s="100">
        <v>16900</v>
      </c>
    </row>
    <row r="530" spans="1:5" ht="63.75">
      <c r="A530" s="267" t="s">
        <v>550</v>
      </c>
      <c r="B530" s="313" t="s">
        <v>978</v>
      </c>
      <c r="C530" s="313" t="s">
        <v>784</v>
      </c>
      <c r="D530" s="313"/>
      <c r="E530" s="100">
        <v>176400</v>
      </c>
    </row>
    <row r="531" spans="1:5">
      <c r="A531" s="267" t="s">
        <v>531</v>
      </c>
      <c r="B531" s="313" t="s">
        <v>978</v>
      </c>
      <c r="C531" s="313" t="s">
        <v>532</v>
      </c>
      <c r="D531" s="313"/>
      <c r="E531" s="100">
        <v>176400</v>
      </c>
    </row>
    <row r="532" spans="1:5">
      <c r="A532" s="267" t="s">
        <v>278</v>
      </c>
      <c r="B532" s="313" t="s">
        <v>978</v>
      </c>
      <c r="C532" s="313" t="s">
        <v>532</v>
      </c>
      <c r="D532" s="313" t="s">
        <v>547</v>
      </c>
      <c r="E532" s="100">
        <v>176400</v>
      </c>
    </row>
    <row r="533" spans="1:5" ht="89.25">
      <c r="A533" s="267" t="s">
        <v>551</v>
      </c>
      <c r="B533" s="313" t="s">
        <v>979</v>
      </c>
      <c r="C533" s="313" t="s">
        <v>784</v>
      </c>
      <c r="D533" s="313"/>
      <c r="E533" s="100">
        <v>6700</v>
      </c>
    </row>
    <row r="534" spans="1:5">
      <c r="A534" s="267" t="s">
        <v>531</v>
      </c>
      <c r="B534" s="313" t="s">
        <v>979</v>
      </c>
      <c r="C534" s="313" t="s">
        <v>532</v>
      </c>
      <c r="D534" s="313"/>
      <c r="E534" s="100">
        <v>6700</v>
      </c>
    </row>
    <row r="535" spans="1:5">
      <c r="A535" s="267" t="s">
        <v>278</v>
      </c>
      <c r="B535" s="313" t="s">
        <v>979</v>
      </c>
      <c r="C535" s="313" t="s">
        <v>532</v>
      </c>
      <c r="D535" s="313" t="s">
        <v>547</v>
      </c>
      <c r="E535" s="100">
        <v>6700</v>
      </c>
    </row>
    <row r="536" spans="1:5" ht="38.25">
      <c r="A536" s="267" t="s">
        <v>659</v>
      </c>
      <c r="B536" s="313" t="s">
        <v>1304</v>
      </c>
      <c r="C536" s="313" t="s">
        <v>784</v>
      </c>
      <c r="D536" s="313"/>
      <c r="E536" s="100">
        <v>957000</v>
      </c>
    </row>
    <row r="537" spans="1:5" ht="25.5">
      <c r="A537" s="267" t="s">
        <v>660</v>
      </c>
      <c r="B537" s="313" t="s">
        <v>1305</v>
      </c>
      <c r="C537" s="313" t="s">
        <v>784</v>
      </c>
      <c r="D537" s="313"/>
      <c r="E537" s="100">
        <v>954000</v>
      </c>
    </row>
    <row r="538" spans="1:5" ht="89.25">
      <c r="A538" s="267" t="s">
        <v>960</v>
      </c>
      <c r="B538" s="313" t="s">
        <v>961</v>
      </c>
      <c r="C538" s="313" t="s">
        <v>784</v>
      </c>
      <c r="D538" s="313"/>
      <c r="E538" s="100">
        <v>944000</v>
      </c>
    </row>
    <row r="539" spans="1:5" ht="38.25">
      <c r="A539" s="267" t="s">
        <v>518</v>
      </c>
      <c r="B539" s="313" t="s">
        <v>961</v>
      </c>
      <c r="C539" s="313" t="s">
        <v>519</v>
      </c>
      <c r="D539" s="313"/>
      <c r="E539" s="100">
        <v>944000</v>
      </c>
    </row>
    <row r="540" spans="1:5">
      <c r="A540" s="267" t="s">
        <v>196</v>
      </c>
      <c r="B540" s="313" t="s">
        <v>961</v>
      </c>
      <c r="C540" s="313" t="s">
        <v>519</v>
      </c>
      <c r="D540" s="313" t="s">
        <v>525</v>
      </c>
      <c r="E540" s="100">
        <v>944000</v>
      </c>
    </row>
    <row r="541" spans="1:5" ht="89.25">
      <c r="A541" s="267" t="s">
        <v>526</v>
      </c>
      <c r="B541" s="313" t="s">
        <v>959</v>
      </c>
      <c r="C541" s="313" t="s">
        <v>784</v>
      </c>
      <c r="D541" s="313"/>
      <c r="E541" s="100">
        <v>10000</v>
      </c>
    </row>
    <row r="542" spans="1:5" ht="25.5">
      <c r="A542" s="267" t="s">
        <v>490</v>
      </c>
      <c r="B542" s="313" t="s">
        <v>959</v>
      </c>
      <c r="C542" s="313" t="s">
        <v>491</v>
      </c>
      <c r="D542" s="313"/>
      <c r="E542" s="100">
        <v>10000</v>
      </c>
    </row>
    <row r="543" spans="1:5">
      <c r="A543" s="267" t="s">
        <v>196</v>
      </c>
      <c r="B543" s="313" t="s">
        <v>959</v>
      </c>
      <c r="C543" s="313" t="s">
        <v>491</v>
      </c>
      <c r="D543" s="313" t="s">
        <v>525</v>
      </c>
      <c r="E543" s="100">
        <v>10000</v>
      </c>
    </row>
    <row r="544" spans="1:5" ht="25.5">
      <c r="A544" s="267" t="s">
        <v>627</v>
      </c>
      <c r="B544" s="313" t="s">
        <v>1306</v>
      </c>
      <c r="C544" s="313" t="s">
        <v>784</v>
      </c>
      <c r="D544" s="313"/>
      <c r="E544" s="100">
        <v>3000</v>
      </c>
    </row>
    <row r="545" spans="1:5" ht="89.25">
      <c r="A545" s="267" t="s">
        <v>685</v>
      </c>
      <c r="B545" s="313" t="s">
        <v>962</v>
      </c>
      <c r="C545" s="313" t="s">
        <v>784</v>
      </c>
      <c r="D545" s="313"/>
      <c r="E545" s="100">
        <v>3000</v>
      </c>
    </row>
    <row r="546" spans="1:5" ht="25.5">
      <c r="A546" s="267" t="s">
        <v>490</v>
      </c>
      <c r="B546" s="313" t="s">
        <v>962</v>
      </c>
      <c r="C546" s="313" t="s">
        <v>491</v>
      </c>
      <c r="D546" s="313"/>
      <c r="E546" s="100">
        <v>3000</v>
      </c>
    </row>
    <row r="547" spans="1:5">
      <c r="A547" s="267" t="s">
        <v>196</v>
      </c>
      <c r="B547" s="313" t="s">
        <v>962</v>
      </c>
      <c r="C547" s="313" t="s">
        <v>491</v>
      </c>
      <c r="D547" s="313" t="s">
        <v>525</v>
      </c>
      <c r="E547" s="100">
        <v>3000</v>
      </c>
    </row>
    <row r="548" spans="1:5" ht="25.5">
      <c r="A548" s="267" t="s">
        <v>663</v>
      </c>
      <c r="B548" s="313" t="s">
        <v>1307</v>
      </c>
      <c r="C548" s="313" t="s">
        <v>784</v>
      </c>
      <c r="D548" s="313"/>
      <c r="E548" s="100">
        <v>35042710</v>
      </c>
    </row>
    <row r="549" spans="1:5">
      <c r="A549" s="267" t="s">
        <v>664</v>
      </c>
      <c r="B549" s="313" t="s">
        <v>1308</v>
      </c>
      <c r="C549" s="313" t="s">
        <v>784</v>
      </c>
      <c r="D549" s="313"/>
      <c r="E549" s="100">
        <v>32700.000000000004</v>
      </c>
    </row>
    <row r="550" spans="1:5" ht="38.25">
      <c r="A550" s="267" t="s">
        <v>524</v>
      </c>
      <c r="B550" s="313" t="s">
        <v>958</v>
      </c>
      <c r="C550" s="313" t="s">
        <v>784</v>
      </c>
      <c r="D550" s="313"/>
      <c r="E550" s="100">
        <v>32700.000000000004</v>
      </c>
    </row>
    <row r="551" spans="1:5" ht="25.5">
      <c r="A551" s="267" t="s">
        <v>490</v>
      </c>
      <c r="B551" s="313" t="s">
        <v>958</v>
      </c>
      <c r="C551" s="313" t="s">
        <v>491</v>
      </c>
      <c r="D551" s="313"/>
      <c r="E551" s="100">
        <v>32700.000000000004</v>
      </c>
    </row>
    <row r="552" spans="1:5">
      <c r="A552" s="267" t="s">
        <v>327</v>
      </c>
      <c r="B552" s="313" t="s">
        <v>958</v>
      </c>
      <c r="C552" s="313" t="s">
        <v>491</v>
      </c>
      <c r="D552" s="313" t="s">
        <v>523</v>
      </c>
      <c r="E552" s="100">
        <v>32700.000000000004</v>
      </c>
    </row>
    <row r="553" spans="1:5" ht="25.5">
      <c r="A553" s="267" t="s">
        <v>666</v>
      </c>
      <c r="B553" s="313" t="s">
        <v>1309</v>
      </c>
      <c r="C553" s="313" t="s">
        <v>784</v>
      </c>
      <c r="D553" s="313"/>
      <c r="E553" s="100">
        <v>34957000</v>
      </c>
    </row>
    <row r="554" spans="1:5" ht="51">
      <c r="A554" s="267" t="s">
        <v>522</v>
      </c>
      <c r="B554" s="313" t="s">
        <v>957</v>
      </c>
      <c r="C554" s="313" t="s">
        <v>784</v>
      </c>
      <c r="D554" s="313"/>
      <c r="E554" s="100">
        <v>24252200</v>
      </c>
    </row>
    <row r="555" spans="1:5" ht="38.25">
      <c r="A555" s="267" t="s">
        <v>518</v>
      </c>
      <c r="B555" s="313" t="s">
        <v>957</v>
      </c>
      <c r="C555" s="313" t="s">
        <v>519</v>
      </c>
      <c r="D555" s="313"/>
      <c r="E555" s="100">
        <v>24252200</v>
      </c>
    </row>
    <row r="556" spans="1:5">
      <c r="A556" s="267" t="s">
        <v>242</v>
      </c>
      <c r="B556" s="313" t="s">
        <v>957</v>
      </c>
      <c r="C556" s="313" t="s">
        <v>519</v>
      </c>
      <c r="D556" s="313" t="s">
        <v>521</v>
      </c>
      <c r="E556" s="100">
        <v>24252200</v>
      </c>
    </row>
    <row r="557" spans="1:5" ht="51">
      <c r="A557" s="267" t="s">
        <v>1114</v>
      </c>
      <c r="B557" s="313" t="s">
        <v>1240</v>
      </c>
      <c r="C557" s="313" t="s">
        <v>784</v>
      </c>
      <c r="D557" s="313"/>
      <c r="E557" s="100">
        <v>304800</v>
      </c>
    </row>
    <row r="558" spans="1:5" ht="38.25">
      <c r="A558" s="267" t="s">
        <v>518</v>
      </c>
      <c r="B558" s="313" t="s">
        <v>1240</v>
      </c>
      <c r="C558" s="313" t="s">
        <v>519</v>
      </c>
      <c r="D558" s="313"/>
      <c r="E558" s="100">
        <v>304800</v>
      </c>
    </row>
    <row r="559" spans="1:5" ht="18.75" customHeight="1">
      <c r="A559" s="267" t="s">
        <v>242</v>
      </c>
      <c r="B559" s="313" t="s">
        <v>1240</v>
      </c>
      <c r="C559" s="313" t="s">
        <v>519</v>
      </c>
      <c r="D559" s="313" t="s">
        <v>521</v>
      </c>
      <c r="E559" s="100">
        <v>304800</v>
      </c>
    </row>
    <row r="560" spans="1:5" ht="63.75">
      <c r="A560" s="267" t="s">
        <v>1084</v>
      </c>
      <c r="B560" s="313" t="s">
        <v>1085</v>
      </c>
      <c r="C560" s="313" t="s">
        <v>784</v>
      </c>
      <c r="D560" s="313"/>
      <c r="E560" s="100">
        <v>10400000</v>
      </c>
    </row>
    <row r="561" spans="1:5">
      <c r="A561" s="267" t="s">
        <v>102</v>
      </c>
      <c r="B561" s="313" t="s">
        <v>1085</v>
      </c>
      <c r="C561" s="313" t="s">
        <v>599</v>
      </c>
      <c r="D561" s="313"/>
      <c r="E561" s="100">
        <v>10400000</v>
      </c>
    </row>
    <row r="562" spans="1:5">
      <c r="A562" s="267" t="s">
        <v>242</v>
      </c>
      <c r="B562" s="313" t="s">
        <v>1085</v>
      </c>
      <c r="C562" s="313" t="s">
        <v>599</v>
      </c>
      <c r="D562" s="313" t="s">
        <v>521</v>
      </c>
      <c r="E562" s="100">
        <v>10400000</v>
      </c>
    </row>
    <row r="563" spans="1:5" ht="25.5">
      <c r="A563" s="267" t="s">
        <v>668</v>
      </c>
      <c r="B563" s="313" t="s">
        <v>1310</v>
      </c>
      <c r="C563" s="313" t="s">
        <v>784</v>
      </c>
      <c r="D563" s="313"/>
      <c r="E563" s="100">
        <v>53010</v>
      </c>
    </row>
    <row r="564" spans="1:5" ht="51">
      <c r="A564" s="267" t="s">
        <v>576</v>
      </c>
      <c r="B564" s="313" t="s">
        <v>1053</v>
      </c>
      <c r="C564" s="313" t="s">
        <v>784</v>
      </c>
      <c r="D564" s="313"/>
      <c r="E564" s="100">
        <v>53010</v>
      </c>
    </row>
    <row r="565" spans="1:5" ht="25.5">
      <c r="A565" s="267" t="s">
        <v>557</v>
      </c>
      <c r="B565" s="313" t="s">
        <v>1053</v>
      </c>
      <c r="C565" s="313" t="s">
        <v>558</v>
      </c>
      <c r="D565" s="313"/>
      <c r="E565" s="100">
        <v>12000</v>
      </c>
    </row>
    <row r="566" spans="1:5">
      <c r="A566" s="267" t="s">
        <v>204</v>
      </c>
      <c r="B566" s="313" t="s">
        <v>1053</v>
      </c>
      <c r="C566" s="313" t="s">
        <v>558</v>
      </c>
      <c r="D566" s="313" t="s">
        <v>564</v>
      </c>
      <c r="E566" s="100">
        <v>12000</v>
      </c>
    </row>
    <row r="567" spans="1:5" ht="25.5">
      <c r="A567" s="267" t="s">
        <v>490</v>
      </c>
      <c r="B567" s="313" t="s">
        <v>1053</v>
      </c>
      <c r="C567" s="313" t="s">
        <v>491</v>
      </c>
      <c r="D567" s="313"/>
      <c r="E567" s="100">
        <v>41010</v>
      </c>
    </row>
    <row r="568" spans="1:5">
      <c r="A568" s="267" t="s">
        <v>204</v>
      </c>
      <c r="B568" s="313" t="s">
        <v>1053</v>
      </c>
      <c r="C568" s="313" t="s">
        <v>491</v>
      </c>
      <c r="D568" s="313" t="s">
        <v>564</v>
      </c>
      <c r="E568" s="100">
        <v>41010</v>
      </c>
    </row>
    <row r="569" spans="1:5" ht="25.5">
      <c r="A569" s="267" t="s">
        <v>671</v>
      </c>
      <c r="B569" s="313" t="s">
        <v>1313</v>
      </c>
      <c r="C569" s="313" t="s">
        <v>784</v>
      </c>
      <c r="D569" s="313"/>
      <c r="E569" s="100">
        <v>111894100</v>
      </c>
    </row>
    <row r="570" spans="1:5" ht="51">
      <c r="A570" s="267" t="s">
        <v>825</v>
      </c>
      <c r="B570" s="313" t="s">
        <v>1314</v>
      </c>
      <c r="C570" s="313" t="s">
        <v>784</v>
      </c>
      <c r="D570" s="313"/>
      <c r="E570" s="100">
        <v>99273600</v>
      </c>
    </row>
    <row r="571" spans="1:5" ht="102">
      <c r="A571" s="267" t="s">
        <v>722</v>
      </c>
      <c r="B571" s="313" t="s">
        <v>1083</v>
      </c>
      <c r="C571" s="313" t="s">
        <v>784</v>
      </c>
      <c r="D571" s="313"/>
      <c r="E571" s="100">
        <v>4226600</v>
      </c>
    </row>
    <row r="572" spans="1:5">
      <c r="A572" s="267" t="s">
        <v>604</v>
      </c>
      <c r="B572" s="313" t="s">
        <v>1083</v>
      </c>
      <c r="C572" s="313" t="s">
        <v>605</v>
      </c>
      <c r="D572" s="313"/>
      <c r="E572" s="100">
        <v>4226600</v>
      </c>
    </row>
    <row r="573" spans="1:5">
      <c r="A573" s="267" t="s">
        <v>251</v>
      </c>
      <c r="B573" s="313" t="s">
        <v>1083</v>
      </c>
      <c r="C573" s="313" t="s">
        <v>605</v>
      </c>
      <c r="D573" s="313" t="s">
        <v>603</v>
      </c>
      <c r="E573" s="100">
        <v>4226600</v>
      </c>
    </row>
    <row r="574" spans="1:5" ht="102">
      <c r="A574" s="267" t="s">
        <v>721</v>
      </c>
      <c r="B574" s="313" t="s">
        <v>1081</v>
      </c>
      <c r="C574" s="313" t="s">
        <v>784</v>
      </c>
      <c r="D574" s="313"/>
      <c r="E574" s="100">
        <v>178100</v>
      </c>
    </row>
    <row r="575" spans="1:5">
      <c r="A575" s="267" t="s">
        <v>102</v>
      </c>
      <c r="B575" s="313" t="s">
        <v>1081</v>
      </c>
      <c r="C575" s="313" t="s">
        <v>599</v>
      </c>
      <c r="D575" s="313"/>
      <c r="E575" s="100">
        <v>178100</v>
      </c>
    </row>
    <row r="576" spans="1:5">
      <c r="A576" s="267" t="s">
        <v>286</v>
      </c>
      <c r="B576" s="313" t="s">
        <v>1081</v>
      </c>
      <c r="C576" s="313" t="s">
        <v>599</v>
      </c>
      <c r="D576" s="313" t="s">
        <v>499</v>
      </c>
      <c r="E576" s="100">
        <v>178100</v>
      </c>
    </row>
    <row r="577" spans="1:5" ht="127.5">
      <c r="A577" s="267" t="s">
        <v>1413</v>
      </c>
      <c r="B577" s="313" t="s">
        <v>1088</v>
      </c>
      <c r="C577" s="313" t="s">
        <v>784</v>
      </c>
      <c r="D577" s="313"/>
      <c r="E577" s="100">
        <v>26666200</v>
      </c>
    </row>
    <row r="578" spans="1:5">
      <c r="A578" s="267" t="s">
        <v>611</v>
      </c>
      <c r="B578" s="313" t="s">
        <v>1088</v>
      </c>
      <c r="C578" s="313" t="s">
        <v>612</v>
      </c>
      <c r="D578" s="313"/>
      <c r="E578" s="100">
        <v>26666200</v>
      </c>
    </row>
    <row r="579" spans="1:5" ht="38.25">
      <c r="A579" s="267" t="s">
        <v>279</v>
      </c>
      <c r="B579" s="313" t="s">
        <v>1088</v>
      </c>
      <c r="C579" s="313" t="s">
        <v>612</v>
      </c>
      <c r="D579" s="313" t="s">
        <v>610</v>
      </c>
      <c r="E579" s="100">
        <v>26666200</v>
      </c>
    </row>
    <row r="580" spans="1:5" ht="89.25">
      <c r="A580" s="267" t="s">
        <v>725</v>
      </c>
      <c r="B580" s="313" t="s">
        <v>1090</v>
      </c>
      <c r="C580" s="313" t="s">
        <v>784</v>
      </c>
      <c r="D580" s="313"/>
      <c r="E580" s="100">
        <v>30681200</v>
      </c>
    </row>
    <row r="581" spans="1:5">
      <c r="A581" s="267" t="s">
        <v>102</v>
      </c>
      <c r="B581" s="313" t="s">
        <v>1090</v>
      </c>
      <c r="C581" s="313" t="s">
        <v>599</v>
      </c>
      <c r="D581" s="313"/>
      <c r="E581" s="100">
        <v>30681200</v>
      </c>
    </row>
    <row r="582" spans="1:5">
      <c r="A582" s="267" t="s">
        <v>324</v>
      </c>
      <c r="B582" s="313" t="s">
        <v>1090</v>
      </c>
      <c r="C582" s="313" t="s">
        <v>599</v>
      </c>
      <c r="D582" s="313" t="s">
        <v>613</v>
      </c>
      <c r="E582" s="100">
        <v>30681200</v>
      </c>
    </row>
    <row r="583" spans="1:5" ht="89.25">
      <c r="A583" s="267" t="s">
        <v>724</v>
      </c>
      <c r="B583" s="313" t="s">
        <v>1089</v>
      </c>
      <c r="C583" s="313" t="s">
        <v>784</v>
      </c>
      <c r="D583" s="313"/>
      <c r="E583" s="100">
        <v>37521500</v>
      </c>
    </row>
    <row r="584" spans="1:5">
      <c r="A584" s="267" t="s">
        <v>611</v>
      </c>
      <c r="B584" s="313" t="s">
        <v>1089</v>
      </c>
      <c r="C584" s="313" t="s">
        <v>612</v>
      </c>
      <c r="D584" s="313"/>
      <c r="E584" s="100">
        <v>37521500</v>
      </c>
    </row>
    <row r="585" spans="1:5" ht="38.25">
      <c r="A585" s="267" t="s">
        <v>279</v>
      </c>
      <c r="B585" s="313" t="s">
        <v>1089</v>
      </c>
      <c r="C585" s="313" t="s">
        <v>612</v>
      </c>
      <c r="D585" s="313" t="s">
        <v>610</v>
      </c>
      <c r="E585" s="100">
        <v>37521500</v>
      </c>
    </row>
    <row r="586" spans="1:5" ht="25.5">
      <c r="A586" s="267" t="s">
        <v>672</v>
      </c>
      <c r="B586" s="313" t="s">
        <v>1315</v>
      </c>
      <c r="C586" s="313" t="s">
        <v>784</v>
      </c>
      <c r="D586" s="313"/>
      <c r="E586" s="100">
        <v>12620500</v>
      </c>
    </row>
    <row r="587" spans="1:5" ht="63.75">
      <c r="A587" s="267" t="s">
        <v>594</v>
      </c>
      <c r="B587" s="313" t="s">
        <v>1075</v>
      </c>
      <c r="C587" s="313" t="s">
        <v>784</v>
      </c>
      <c r="D587" s="313"/>
      <c r="E587" s="100">
        <v>9604534</v>
      </c>
    </row>
    <row r="588" spans="1:5" ht="25.5">
      <c r="A588" s="267" t="s">
        <v>1243</v>
      </c>
      <c r="B588" s="313" t="s">
        <v>1075</v>
      </c>
      <c r="C588" s="313" t="s">
        <v>485</v>
      </c>
      <c r="D588" s="313"/>
      <c r="E588" s="100">
        <v>6101515</v>
      </c>
    </row>
    <row r="589" spans="1:5" ht="38.25">
      <c r="A589" s="267" t="s">
        <v>285</v>
      </c>
      <c r="B589" s="313" t="s">
        <v>1075</v>
      </c>
      <c r="C589" s="313" t="s">
        <v>485</v>
      </c>
      <c r="D589" s="313" t="s">
        <v>493</v>
      </c>
      <c r="E589" s="100">
        <v>6101515</v>
      </c>
    </row>
    <row r="590" spans="1:5" ht="25.5">
      <c r="A590" s="267" t="s">
        <v>486</v>
      </c>
      <c r="B590" s="313" t="s">
        <v>1075</v>
      </c>
      <c r="C590" s="313" t="s">
        <v>487</v>
      </c>
      <c r="D590" s="313"/>
      <c r="E590" s="100">
        <v>65700</v>
      </c>
    </row>
    <row r="591" spans="1:5" ht="38.25">
      <c r="A591" s="267" t="s">
        <v>285</v>
      </c>
      <c r="B591" s="313" t="s">
        <v>1075</v>
      </c>
      <c r="C591" s="313" t="s">
        <v>487</v>
      </c>
      <c r="D591" s="313" t="s">
        <v>493</v>
      </c>
      <c r="E591" s="100">
        <v>65700</v>
      </c>
    </row>
    <row r="592" spans="1:5" ht="38.25">
      <c r="A592" s="267" t="s">
        <v>1370</v>
      </c>
      <c r="B592" s="313" t="s">
        <v>1075</v>
      </c>
      <c r="C592" s="313" t="s">
        <v>1371</v>
      </c>
      <c r="D592" s="313"/>
      <c r="E592" s="100">
        <v>1842658</v>
      </c>
    </row>
    <row r="593" spans="1:5" ht="38.25">
      <c r="A593" s="267" t="s">
        <v>285</v>
      </c>
      <c r="B593" s="313" t="s">
        <v>1075</v>
      </c>
      <c r="C593" s="313" t="s">
        <v>1371</v>
      </c>
      <c r="D593" s="313" t="s">
        <v>493</v>
      </c>
      <c r="E593" s="100">
        <v>1842658</v>
      </c>
    </row>
    <row r="594" spans="1:5" ht="25.5">
      <c r="A594" s="267" t="s">
        <v>490</v>
      </c>
      <c r="B594" s="313" t="s">
        <v>1075</v>
      </c>
      <c r="C594" s="313" t="s">
        <v>491</v>
      </c>
      <c r="D594" s="313"/>
      <c r="E594" s="100">
        <v>1569661</v>
      </c>
    </row>
    <row r="595" spans="1:5" ht="38.25">
      <c r="A595" s="267" t="s">
        <v>285</v>
      </c>
      <c r="B595" s="313" t="s">
        <v>1075</v>
      </c>
      <c r="C595" s="313" t="s">
        <v>491</v>
      </c>
      <c r="D595" s="313" t="s">
        <v>493</v>
      </c>
      <c r="E595" s="100">
        <v>1569661</v>
      </c>
    </row>
    <row r="596" spans="1:5">
      <c r="A596" s="267" t="s">
        <v>1246</v>
      </c>
      <c r="B596" s="313" t="s">
        <v>1075</v>
      </c>
      <c r="C596" s="313" t="s">
        <v>680</v>
      </c>
      <c r="D596" s="313"/>
      <c r="E596" s="100">
        <v>25000</v>
      </c>
    </row>
    <row r="597" spans="1:5" ht="38.25">
      <c r="A597" s="267" t="s">
        <v>285</v>
      </c>
      <c r="B597" s="313" t="s">
        <v>1075</v>
      </c>
      <c r="C597" s="313" t="s">
        <v>680</v>
      </c>
      <c r="D597" s="313" t="s">
        <v>493</v>
      </c>
      <c r="E597" s="100">
        <v>25000</v>
      </c>
    </row>
    <row r="598" spans="1:5" ht="89.25">
      <c r="A598" s="267" t="s">
        <v>719</v>
      </c>
      <c r="B598" s="313" t="s">
        <v>1076</v>
      </c>
      <c r="C598" s="313" t="s">
        <v>784</v>
      </c>
      <c r="D598" s="313"/>
      <c r="E598" s="100">
        <v>284000</v>
      </c>
    </row>
    <row r="599" spans="1:5" ht="25.5">
      <c r="A599" s="267" t="s">
        <v>1243</v>
      </c>
      <c r="B599" s="313" t="s">
        <v>1076</v>
      </c>
      <c r="C599" s="313" t="s">
        <v>485</v>
      </c>
      <c r="D599" s="313"/>
      <c r="E599" s="100">
        <v>218126</v>
      </c>
    </row>
    <row r="600" spans="1:5" ht="38.25">
      <c r="A600" s="267" t="s">
        <v>285</v>
      </c>
      <c r="B600" s="313" t="s">
        <v>1076</v>
      </c>
      <c r="C600" s="313" t="s">
        <v>485</v>
      </c>
      <c r="D600" s="313" t="s">
        <v>493</v>
      </c>
      <c r="E600" s="100">
        <v>218126</v>
      </c>
    </row>
    <row r="601" spans="1:5" ht="38.25">
      <c r="A601" s="267" t="s">
        <v>1370</v>
      </c>
      <c r="B601" s="313" t="s">
        <v>1076</v>
      </c>
      <c r="C601" s="313" t="s">
        <v>1371</v>
      </c>
      <c r="D601" s="313"/>
      <c r="E601" s="100">
        <v>65874</v>
      </c>
    </row>
    <row r="602" spans="1:5" ht="38.25">
      <c r="A602" s="267" t="s">
        <v>285</v>
      </c>
      <c r="B602" s="313" t="s">
        <v>1076</v>
      </c>
      <c r="C602" s="313" t="s">
        <v>1371</v>
      </c>
      <c r="D602" s="313" t="s">
        <v>493</v>
      </c>
      <c r="E602" s="100">
        <v>65874</v>
      </c>
    </row>
    <row r="603" spans="1:5" ht="76.5">
      <c r="A603" s="267" t="s">
        <v>812</v>
      </c>
      <c r="B603" s="313" t="s">
        <v>1077</v>
      </c>
      <c r="C603" s="313" t="s">
        <v>784</v>
      </c>
      <c r="D603" s="313"/>
      <c r="E603" s="100">
        <v>330000</v>
      </c>
    </row>
    <row r="604" spans="1:5" ht="25.5">
      <c r="A604" s="267" t="s">
        <v>486</v>
      </c>
      <c r="B604" s="313" t="s">
        <v>1077</v>
      </c>
      <c r="C604" s="313" t="s">
        <v>487</v>
      </c>
      <c r="D604" s="313"/>
      <c r="E604" s="100">
        <v>330000</v>
      </c>
    </row>
    <row r="605" spans="1:5" ht="38.25">
      <c r="A605" s="267" t="s">
        <v>285</v>
      </c>
      <c r="B605" s="313" t="s">
        <v>1077</v>
      </c>
      <c r="C605" s="313" t="s">
        <v>487</v>
      </c>
      <c r="D605" s="313" t="s">
        <v>493</v>
      </c>
      <c r="E605" s="100">
        <v>330000</v>
      </c>
    </row>
    <row r="606" spans="1:5" ht="76.5">
      <c r="A606" s="267" t="s">
        <v>1222</v>
      </c>
      <c r="B606" s="313" t="s">
        <v>1221</v>
      </c>
      <c r="C606" s="313" t="s">
        <v>784</v>
      </c>
      <c r="D606" s="313"/>
      <c r="E606" s="100">
        <v>1498166</v>
      </c>
    </row>
    <row r="607" spans="1:5" ht="25.5">
      <c r="A607" s="267" t="s">
        <v>1243</v>
      </c>
      <c r="B607" s="313" t="s">
        <v>1221</v>
      </c>
      <c r="C607" s="313" t="s">
        <v>485</v>
      </c>
      <c r="D607" s="313"/>
      <c r="E607" s="100">
        <v>1150665</v>
      </c>
    </row>
    <row r="608" spans="1:5" ht="38.25">
      <c r="A608" s="267" t="s">
        <v>285</v>
      </c>
      <c r="B608" s="313" t="s">
        <v>1221</v>
      </c>
      <c r="C608" s="313" t="s">
        <v>485</v>
      </c>
      <c r="D608" s="313" t="s">
        <v>493</v>
      </c>
      <c r="E608" s="100">
        <v>1150665</v>
      </c>
    </row>
    <row r="609" spans="1:5" ht="38.25">
      <c r="A609" s="267" t="s">
        <v>1370</v>
      </c>
      <c r="B609" s="313" t="s">
        <v>1221</v>
      </c>
      <c r="C609" s="313" t="s">
        <v>1371</v>
      </c>
      <c r="D609" s="313"/>
      <c r="E609" s="100">
        <v>347501</v>
      </c>
    </row>
    <row r="610" spans="1:5" ht="38.25">
      <c r="A610" s="267" t="s">
        <v>285</v>
      </c>
      <c r="B610" s="313" t="s">
        <v>1221</v>
      </c>
      <c r="C610" s="313" t="s">
        <v>1371</v>
      </c>
      <c r="D610" s="313" t="s">
        <v>493</v>
      </c>
      <c r="E610" s="100">
        <v>347501</v>
      </c>
    </row>
    <row r="611" spans="1:5" ht="51">
      <c r="A611" s="267" t="s">
        <v>813</v>
      </c>
      <c r="B611" s="313" t="s">
        <v>1078</v>
      </c>
      <c r="C611" s="313" t="s">
        <v>784</v>
      </c>
      <c r="D611" s="313"/>
      <c r="E611" s="100">
        <v>369449</v>
      </c>
    </row>
    <row r="612" spans="1:5" ht="25.5">
      <c r="A612" s="267" t="s">
        <v>490</v>
      </c>
      <c r="B612" s="313" t="s">
        <v>1078</v>
      </c>
      <c r="C612" s="313" t="s">
        <v>491</v>
      </c>
      <c r="D612" s="313"/>
      <c r="E612" s="100">
        <v>369449</v>
      </c>
    </row>
    <row r="613" spans="1:5" ht="38.25">
      <c r="A613" s="267" t="s">
        <v>285</v>
      </c>
      <c r="B613" s="313" t="s">
        <v>1078</v>
      </c>
      <c r="C613" s="313" t="s">
        <v>491</v>
      </c>
      <c r="D613" s="313" t="s">
        <v>493</v>
      </c>
      <c r="E613" s="100">
        <v>369449</v>
      </c>
    </row>
    <row r="614" spans="1:5" ht="63.75">
      <c r="A614" s="267" t="s">
        <v>720</v>
      </c>
      <c r="B614" s="313" t="s">
        <v>1079</v>
      </c>
      <c r="C614" s="313" t="s">
        <v>784</v>
      </c>
      <c r="D614" s="313"/>
      <c r="E614" s="100">
        <v>384491</v>
      </c>
    </row>
    <row r="615" spans="1:5" ht="25.5">
      <c r="A615" s="267" t="s">
        <v>1243</v>
      </c>
      <c r="B615" s="313" t="s">
        <v>1079</v>
      </c>
      <c r="C615" s="313" t="s">
        <v>485</v>
      </c>
      <c r="D615" s="313"/>
      <c r="E615" s="100">
        <v>295308</v>
      </c>
    </row>
    <row r="616" spans="1:5" ht="38.25">
      <c r="A616" s="267" t="s">
        <v>285</v>
      </c>
      <c r="B616" s="313" t="s">
        <v>1079</v>
      </c>
      <c r="C616" s="313" t="s">
        <v>485</v>
      </c>
      <c r="D616" s="313" t="s">
        <v>493</v>
      </c>
      <c r="E616" s="100">
        <v>295308</v>
      </c>
    </row>
    <row r="617" spans="1:5" ht="38.25">
      <c r="A617" s="267" t="s">
        <v>1370</v>
      </c>
      <c r="B617" s="313" t="s">
        <v>1079</v>
      </c>
      <c r="C617" s="313" t="s">
        <v>1371</v>
      </c>
      <c r="D617" s="313"/>
      <c r="E617" s="100">
        <v>89183</v>
      </c>
    </row>
    <row r="618" spans="1:5" ht="38.25">
      <c r="A618" s="267" t="s">
        <v>285</v>
      </c>
      <c r="B618" s="313" t="s">
        <v>1079</v>
      </c>
      <c r="C618" s="313" t="s">
        <v>1371</v>
      </c>
      <c r="D618" s="313" t="s">
        <v>493</v>
      </c>
      <c r="E618" s="100">
        <v>89183</v>
      </c>
    </row>
    <row r="619" spans="1:5" ht="51">
      <c r="A619" s="267" t="s">
        <v>1275</v>
      </c>
      <c r="B619" s="313" t="s">
        <v>1276</v>
      </c>
      <c r="C619" s="313" t="s">
        <v>784</v>
      </c>
      <c r="D619" s="313"/>
      <c r="E619" s="100">
        <v>149860</v>
      </c>
    </row>
    <row r="620" spans="1:5" ht="25.5">
      <c r="A620" s="267" t="s">
        <v>490</v>
      </c>
      <c r="B620" s="313" t="s">
        <v>1276</v>
      </c>
      <c r="C620" s="313" t="s">
        <v>491</v>
      </c>
      <c r="D620" s="313"/>
      <c r="E620" s="100">
        <v>149860</v>
      </c>
    </row>
    <row r="621" spans="1:5" ht="38.25">
      <c r="A621" s="267" t="s">
        <v>285</v>
      </c>
      <c r="B621" s="313" t="s">
        <v>1276</v>
      </c>
      <c r="C621" s="313" t="s">
        <v>491</v>
      </c>
      <c r="D621" s="313" t="s">
        <v>493</v>
      </c>
      <c r="E621" s="100">
        <v>149860</v>
      </c>
    </row>
    <row r="622" spans="1:5" ht="25.5">
      <c r="A622" s="267" t="s">
        <v>673</v>
      </c>
      <c r="B622" s="313" t="s">
        <v>1316</v>
      </c>
      <c r="C622" s="313" t="s">
        <v>784</v>
      </c>
      <c r="D622" s="313"/>
      <c r="E622" s="100">
        <v>2361800</v>
      </c>
    </row>
    <row r="623" spans="1:5">
      <c r="A623" s="267" t="s">
        <v>674</v>
      </c>
      <c r="B623" s="313" t="s">
        <v>1317</v>
      </c>
      <c r="C623" s="313" t="s">
        <v>784</v>
      </c>
      <c r="D623" s="313"/>
      <c r="E623" s="100">
        <v>7900</v>
      </c>
    </row>
    <row r="624" spans="1:5" ht="63.75">
      <c r="A624" s="267" t="s">
        <v>1374</v>
      </c>
      <c r="B624" s="313" t="s">
        <v>1375</v>
      </c>
      <c r="C624" s="313" t="s">
        <v>784</v>
      </c>
      <c r="D624" s="313"/>
      <c r="E624" s="100">
        <v>7900</v>
      </c>
    </row>
    <row r="625" spans="1:5" ht="38.25">
      <c r="A625" s="267" t="s">
        <v>518</v>
      </c>
      <c r="B625" s="313" t="s">
        <v>1375</v>
      </c>
      <c r="C625" s="313" t="s">
        <v>519</v>
      </c>
      <c r="D625" s="313"/>
      <c r="E625" s="100">
        <v>7900</v>
      </c>
    </row>
    <row r="626" spans="1:5">
      <c r="A626" s="267" t="s">
        <v>241</v>
      </c>
      <c r="B626" s="313" t="s">
        <v>1375</v>
      </c>
      <c r="C626" s="313" t="s">
        <v>519</v>
      </c>
      <c r="D626" s="313" t="s">
        <v>516</v>
      </c>
      <c r="E626" s="100">
        <v>7900</v>
      </c>
    </row>
    <row r="627" spans="1:5">
      <c r="A627" s="267" t="s">
        <v>675</v>
      </c>
      <c r="B627" s="313" t="s">
        <v>1318</v>
      </c>
      <c r="C627" s="313" t="s">
        <v>784</v>
      </c>
      <c r="D627" s="313"/>
      <c r="E627" s="100">
        <v>1193100</v>
      </c>
    </row>
    <row r="628" spans="1:5" ht="76.5">
      <c r="A628" s="267" t="s">
        <v>527</v>
      </c>
      <c r="B628" s="313" t="s">
        <v>963</v>
      </c>
      <c r="C628" s="313" t="s">
        <v>784</v>
      </c>
      <c r="D628" s="313"/>
      <c r="E628" s="100">
        <v>617800</v>
      </c>
    </row>
    <row r="629" spans="1:5" ht="25.5">
      <c r="A629" s="267" t="s">
        <v>490</v>
      </c>
      <c r="B629" s="313" t="s">
        <v>963</v>
      </c>
      <c r="C629" s="313" t="s">
        <v>491</v>
      </c>
      <c r="D629" s="313"/>
      <c r="E629" s="100">
        <v>617800</v>
      </c>
    </row>
    <row r="630" spans="1:5">
      <c r="A630" s="267" t="s">
        <v>196</v>
      </c>
      <c r="B630" s="313" t="s">
        <v>963</v>
      </c>
      <c r="C630" s="313" t="s">
        <v>491</v>
      </c>
      <c r="D630" s="313" t="s">
        <v>525</v>
      </c>
      <c r="E630" s="100">
        <v>617800</v>
      </c>
    </row>
    <row r="631" spans="1:5" ht="89.25">
      <c r="A631" s="267" t="s">
        <v>1590</v>
      </c>
      <c r="B631" s="313" t="s">
        <v>1601</v>
      </c>
      <c r="C631" s="313" t="s">
        <v>784</v>
      </c>
      <c r="D631" s="313"/>
      <c r="E631" s="100">
        <v>575300</v>
      </c>
    </row>
    <row r="632" spans="1:5">
      <c r="A632" s="267" t="s">
        <v>831</v>
      </c>
      <c r="B632" s="313" t="s">
        <v>1601</v>
      </c>
      <c r="C632" s="313" t="s">
        <v>830</v>
      </c>
      <c r="D632" s="313"/>
      <c r="E632" s="100">
        <v>575300</v>
      </c>
    </row>
    <row r="633" spans="1:5">
      <c r="A633" s="267" t="s">
        <v>139</v>
      </c>
      <c r="B633" s="313" t="s">
        <v>1601</v>
      </c>
      <c r="C633" s="313" t="s">
        <v>830</v>
      </c>
      <c r="D633" s="313" t="s">
        <v>544</v>
      </c>
      <c r="E633" s="100">
        <v>575300</v>
      </c>
    </row>
    <row r="634" spans="1:5" ht="25.5">
      <c r="A634" s="267" t="s">
        <v>627</v>
      </c>
      <c r="B634" s="313" t="s">
        <v>1319</v>
      </c>
      <c r="C634" s="313" t="s">
        <v>784</v>
      </c>
      <c r="D634" s="313"/>
      <c r="E634" s="100">
        <v>1160800</v>
      </c>
    </row>
    <row r="635" spans="1:5" ht="76.5">
      <c r="A635" s="267" t="s">
        <v>520</v>
      </c>
      <c r="B635" s="313" t="s">
        <v>956</v>
      </c>
      <c r="C635" s="313" t="s">
        <v>784</v>
      </c>
      <c r="D635" s="313"/>
      <c r="E635" s="100">
        <v>1160800</v>
      </c>
    </row>
    <row r="636" spans="1:5" ht="25.5">
      <c r="A636" s="267" t="s">
        <v>1243</v>
      </c>
      <c r="B636" s="313" t="s">
        <v>956</v>
      </c>
      <c r="C636" s="313" t="s">
        <v>485</v>
      </c>
      <c r="D636" s="313"/>
      <c r="E636" s="100">
        <v>741928</v>
      </c>
    </row>
    <row r="637" spans="1:5">
      <c r="A637" s="267" t="s">
        <v>241</v>
      </c>
      <c r="B637" s="313" t="s">
        <v>956</v>
      </c>
      <c r="C637" s="313" t="s">
        <v>485</v>
      </c>
      <c r="D637" s="313" t="s">
        <v>516</v>
      </c>
      <c r="E637" s="100">
        <v>741928</v>
      </c>
    </row>
    <row r="638" spans="1:5" ht="25.5">
      <c r="A638" s="267" t="s">
        <v>486</v>
      </c>
      <c r="B638" s="313" t="s">
        <v>956</v>
      </c>
      <c r="C638" s="313" t="s">
        <v>487</v>
      </c>
      <c r="D638" s="313"/>
      <c r="E638" s="100">
        <v>100000</v>
      </c>
    </row>
    <row r="639" spans="1:5">
      <c r="A639" s="267" t="s">
        <v>241</v>
      </c>
      <c r="B639" s="313" t="s">
        <v>956</v>
      </c>
      <c r="C639" s="313" t="s">
        <v>487</v>
      </c>
      <c r="D639" s="313" t="s">
        <v>516</v>
      </c>
      <c r="E639" s="100">
        <v>100000</v>
      </c>
    </row>
    <row r="640" spans="1:5" ht="38.25">
      <c r="A640" s="267" t="s">
        <v>1370</v>
      </c>
      <c r="B640" s="313" t="s">
        <v>956</v>
      </c>
      <c r="C640" s="313" t="s">
        <v>1371</v>
      </c>
      <c r="D640" s="313"/>
      <c r="E640" s="100">
        <v>224062</v>
      </c>
    </row>
    <row r="641" spans="1:5">
      <c r="A641" s="267" t="s">
        <v>241</v>
      </c>
      <c r="B641" s="313" t="s">
        <v>956</v>
      </c>
      <c r="C641" s="313" t="s">
        <v>1371</v>
      </c>
      <c r="D641" s="313" t="s">
        <v>516</v>
      </c>
      <c r="E641" s="100">
        <v>224062</v>
      </c>
    </row>
    <row r="642" spans="1:5" ht="25.5">
      <c r="A642" s="267" t="s">
        <v>490</v>
      </c>
      <c r="B642" s="313" t="s">
        <v>956</v>
      </c>
      <c r="C642" s="313" t="s">
        <v>491</v>
      </c>
      <c r="D642" s="313"/>
      <c r="E642" s="100">
        <v>94810</v>
      </c>
    </row>
    <row r="643" spans="1:5">
      <c r="A643" s="267" t="s">
        <v>241</v>
      </c>
      <c r="B643" s="313" t="s">
        <v>956</v>
      </c>
      <c r="C643" s="313" t="s">
        <v>491</v>
      </c>
      <c r="D643" s="313" t="s">
        <v>516</v>
      </c>
      <c r="E643" s="100">
        <v>94810</v>
      </c>
    </row>
    <row r="644" spans="1:5" ht="25.5">
      <c r="A644" s="267" t="s">
        <v>826</v>
      </c>
      <c r="B644" s="313" t="s">
        <v>1320</v>
      </c>
      <c r="C644" s="313" t="s">
        <v>784</v>
      </c>
      <c r="D644" s="313"/>
      <c r="E644" s="100">
        <v>51596786</v>
      </c>
    </row>
    <row r="645" spans="1:5" ht="38.25">
      <c r="A645" s="267" t="s">
        <v>484</v>
      </c>
      <c r="B645" s="313" t="s">
        <v>1321</v>
      </c>
      <c r="C645" s="313" t="s">
        <v>784</v>
      </c>
      <c r="D645" s="313"/>
      <c r="E645" s="100">
        <v>1274246</v>
      </c>
    </row>
    <row r="646" spans="1:5" ht="38.25">
      <c r="A646" s="267" t="s">
        <v>484</v>
      </c>
      <c r="B646" s="313" t="s">
        <v>931</v>
      </c>
      <c r="C646" s="313" t="s">
        <v>784</v>
      </c>
      <c r="D646" s="313"/>
      <c r="E646" s="100">
        <v>1274246</v>
      </c>
    </row>
    <row r="647" spans="1:5" ht="25.5">
      <c r="A647" s="267" t="s">
        <v>1243</v>
      </c>
      <c r="B647" s="313" t="s">
        <v>931</v>
      </c>
      <c r="C647" s="313" t="s">
        <v>485</v>
      </c>
      <c r="D647" s="313"/>
      <c r="E647" s="100">
        <v>973860</v>
      </c>
    </row>
    <row r="648" spans="1:5" ht="25.5">
      <c r="A648" s="267" t="s">
        <v>482</v>
      </c>
      <c r="B648" s="313" t="s">
        <v>931</v>
      </c>
      <c r="C648" s="313" t="s">
        <v>485</v>
      </c>
      <c r="D648" s="313" t="s">
        <v>483</v>
      </c>
      <c r="E648" s="100">
        <v>973860</v>
      </c>
    </row>
    <row r="649" spans="1:5" ht="25.5">
      <c r="A649" s="267" t="s">
        <v>486</v>
      </c>
      <c r="B649" s="313" t="s">
        <v>931</v>
      </c>
      <c r="C649" s="313" t="s">
        <v>487</v>
      </c>
      <c r="D649" s="313"/>
      <c r="E649" s="100">
        <v>41400</v>
      </c>
    </row>
    <row r="650" spans="1:5" ht="25.5">
      <c r="A650" s="267" t="s">
        <v>482</v>
      </c>
      <c r="B650" s="313" t="s">
        <v>931</v>
      </c>
      <c r="C650" s="313" t="s">
        <v>487</v>
      </c>
      <c r="D650" s="313" t="s">
        <v>483</v>
      </c>
      <c r="E650" s="100">
        <v>41400</v>
      </c>
    </row>
    <row r="651" spans="1:5" ht="38.25">
      <c r="A651" s="267" t="s">
        <v>1370</v>
      </c>
      <c r="B651" s="313" t="s">
        <v>931</v>
      </c>
      <c r="C651" s="313" t="s">
        <v>1371</v>
      </c>
      <c r="D651" s="313"/>
      <c r="E651" s="100">
        <v>258986</v>
      </c>
    </row>
    <row r="652" spans="1:5" ht="25.5">
      <c r="A652" s="267" t="s">
        <v>482</v>
      </c>
      <c r="B652" s="313" t="s">
        <v>931</v>
      </c>
      <c r="C652" s="313" t="s">
        <v>1371</v>
      </c>
      <c r="D652" s="313" t="s">
        <v>483</v>
      </c>
      <c r="E652" s="100">
        <v>258986</v>
      </c>
    </row>
    <row r="653" spans="1:5" ht="38.25">
      <c r="A653" s="267" t="s">
        <v>827</v>
      </c>
      <c r="B653" s="313" t="s">
        <v>1322</v>
      </c>
      <c r="C653" s="313" t="s">
        <v>784</v>
      </c>
      <c r="D653" s="313"/>
      <c r="E653" s="100">
        <v>47026746</v>
      </c>
    </row>
    <row r="654" spans="1:5" ht="38.25">
      <c r="A654" s="267" t="s">
        <v>489</v>
      </c>
      <c r="B654" s="313" t="s">
        <v>925</v>
      </c>
      <c r="C654" s="313" t="s">
        <v>784</v>
      </c>
      <c r="D654" s="313"/>
      <c r="E654" s="100">
        <v>33930383</v>
      </c>
    </row>
    <row r="655" spans="1:5" ht="25.5">
      <c r="A655" s="267" t="s">
        <v>1243</v>
      </c>
      <c r="B655" s="313" t="s">
        <v>925</v>
      </c>
      <c r="C655" s="313" t="s">
        <v>485</v>
      </c>
      <c r="D655" s="313"/>
      <c r="E655" s="100">
        <v>19416013</v>
      </c>
    </row>
    <row r="656" spans="1:5" ht="38.25">
      <c r="A656" s="267" t="s">
        <v>101</v>
      </c>
      <c r="B656" s="313" t="s">
        <v>925</v>
      </c>
      <c r="C656" s="313" t="s">
        <v>485</v>
      </c>
      <c r="D656" s="313" t="s">
        <v>488</v>
      </c>
      <c r="E656" s="100">
        <v>1199404</v>
      </c>
    </row>
    <row r="657" spans="1:5" ht="38.25">
      <c r="A657" s="267" t="s">
        <v>306</v>
      </c>
      <c r="B657" s="313" t="s">
        <v>925</v>
      </c>
      <c r="C657" s="313" t="s">
        <v>485</v>
      </c>
      <c r="D657" s="313" t="s">
        <v>495</v>
      </c>
      <c r="E657" s="100">
        <v>17816807</v>
      </c>
    </row>
    <row r="658" spans="1:5" ht="38.25">
      <c r="A658" s="267" t="s">
        <v>285</v>
      </c>
      <c r="B658" s="313" t="s">
        <v>925</v>
      </c>
      <c r="C658" s="313" t="s">
        <v>485</v>
      </c>
      <c r="D658" s="313" t="s">
        <v>493</v>
      </c>
      <c r="E658" s="100">
        <v>399802</v>
      </c>
    </row>
    <row r="659" spans="1:5" ht="25.5">
      <c r="A659" s="267" t="s">
        <v>486</v>
      </c>
      <c r="B659" s="313" t="s">
        <v>925</v>
      </c>
      <c r="C659" s="313" t="s">
        <v>487</v>
      </c>
      <c r="D659" s="313"/>
      <c r="E659" s="100">
        <v>688800</v>
      </c>
    </row>
    <row r="660" spans="1:5" ht="38.25">
      <c r="A660" s="267" t="s">
        <v>101</v>
      </c>
      <c r="B660" s="313" t="s">
        <v>925</v>
      </c>
      <c r="C660" s="313" t="s">
        <v>487</v>
      </c>
      <c r="D660" s="313" t="s">
        <v>488</v>
      </c>
      <c r="E660" s="100">
        <v>90000</v>
      </c>
    </row>
    <row r="661" spans="1:5" ht="38.25">
      <c r="A661" s="267" t="s">
        <v>306</v>
      </c>
      <c r="B661" s="313" t="s">
        <v>925</v>
      </c>
      <c r="C661" s="313" t="s">
        <v>487</v>
      </c>
      <c r="D661" s="313" t="s">
        <v>495</v>
      </c>
      <c r="E661" s="100">
        <v>581400</v>
      </c>
    </row>
    <row r="662" spans="1:5" ht="38.25">
      <c r="A662" s="267" t="s">
        <v>285</v>
      </c>
      <c r="B662" s="313" t="s">
        <v>925</v>
      </c>
      <c r="C662" s="313" t="s">
        <v>487</v>
      </c>
      <c r="D662" s="313" t="s">
        <v>493</v>
      </c>
      <c r="E662" s="100">
        <v>17400</v>
      </c>
    </row>
    <row r="663" spans="1:5" ht="38.25">
      <c r="A663" s="267" t="s">
        <v>1370</v>
      </c>
      <c r="B663" s="313" t="s">
        <v>925</v>
      </c>
      <c r="C663" s="313" t="s">
        <v>1371</v>
      </c>
      <c r="D663" s="313"/>
      <c r="E663" s="100">
        <v>5871782</v>
      </c>
    </row>
    <row r="664" spans="1:5" ht="38.25">
      <c r="A664" s="267" t="s">
        <v>101</v>
      </c>
      <c r="B664" s="313" t="s">
        <v>925</v>
      </c>
      <c r="C664" s="313" t="s">
        <v>1371</v>
      </c>
      <c r="D664" s="313" t="s">
        <v>488</v>
      </c>
      <c r="E664" s="100">
        <v>362220</v>
      </c>
    </row>
    <row r="665" spans="1:5" ht="38.25">
      <c r="A665" s="267" t="s">
        <v>306</v>
      </c>
      <c r="B665" s="313" t="s">
        <v>925</v>
      </c>
      <c r="C665" s="313" t="s">
        <v>1371</v>
      </c>
      <c r="D665" s="313" t="s">
        <v>495</v>
      </c>
      <c r="E665" s="100">
        <v>5388822</v>
      </c>
    </row>
    <row r="666" spans="1:5" ht="38.25">
      <c r="A666" s="267" t="s">
        <v>285</v>
      </c>
      <c r="B666" s="313" t="s">
        <v>925</v>
      </c>
      <c r="C666" s="313" t="s">
        <v>1371</v>
      </c>
      <c r="D666" s="313" t="s">
        <v>493</v>
      </c>
      <c r="E666" s="100">
        <v>120740</v>
      </c>
    </row>
    <row r="667" spans="1:5" ht="25.5">
      <c r="A667" s="267" t="s">
        <v>490</v>
      </c>
      <c r="B667" s="313" t="s">
        <v>925</v>
      </c>
      <c r="C667" s="313" t="s">
        <v>491</v>
      </c>
      <c r="D667" s="313"/>
      <c r="E667" s="100">
        <v>7740583</v>
      </c>
    </row>
    <row r="668" spans="1:5" ht="38.25">
      <c r="A668" s="267" t="s">
        <v>101</v>
      </c>
      <c r="B668" s="313" t="s">
        <v>925</v>
      </c>
      <c r="C668" s="313" t="s">
        <v>491</v>
      </c>
      <c r="D668" s="313" t="s">
        <v>488</v>
      </c>
      <c r="E668" s="100">
        <v>284132</v>
      </c>
    </row>
    <row r="669" spans="1:5" ht="38.25">
      <c r="A669" s="267" t="s">
        <v>306</v>
      </c>
      <c r="B669" s="313" t="s">
        <v>925</v>
      </c>
      <c r="C669" s="313" t="s">
        <v>491</v>
      </c>
      <c r="D669" s="313" t="s">
        <v>495</v>
      </c>
      <c r="E669" s="100">
        <v>7417658</v>
      </c>
    </row>
    <row r="670" spans="1:5" ht="38.25">
      <c r="A670" s="267" t="s">
        <v>285</v>
      </c>
      <c r="B670" s="313" t="s">
        <v>925</v>
      </c>
      <c r="C670" s="313" t="s">
        <v>491</v>
      </c>
      <c r="D670" s="313" t="s">
        <v>493</v>
      </c>
      <c r="E670" s="100">
        <v>38793</v>
      </c>
    </row>
    <row r="671" spans="1:5">
      <c r="A671" s="267" t="s">
        <v>1246</v>
      </c>
      <c r="B671" s="313" t="s">
        <v>925</v>
      </c>
      <c r="C671" s="313" t="s">
        <v>680</v>
      </c>
      <c r="D671" s="313"/>
      <c r="E671" s="100">
        <v>40000</v>
      </c>
    </row>
    <row r="672" spans="1:5" ht="38.25">
      <c r="A672" s="267" t="s">
        <v>306</v>
      </c>
      <c r="B672" s="313" t="s">
        <v>925</v>
      </c>
      <c r="C672" s="313" t="s">
        <v>680</v>
      </c>
      <c r="D672" s="313" t="s">
        <v>495</v>
      </c>
      <c r="E672" s="100">
        <v>40000</v>
      </c>
    </row>
    <row r="673" spans="1:5">
      <c r="A673" s="267" t="s">
        <v>1378</v>
      </c>
      <c r="B673" s="313" t="s">
        <v>925</v>
      </c>
      <c r="C673" s="313" t="s">
        <v>1379</v>
      </c>
      <c r="D673" s="313"/>
      <c r="E673" s="100">
        <v>173205</v>
      </c>
    </row>
    <row r="674" spans="1:5" ht="38.25">
      <c r="A674" s="267" t="s">
        <v>306</v>
      </c>
      <c r="B674" s="313" t="s">
        <v>925</v>
      </c>
      <c r="C674" s="313" t="s">
        <v>1379</v>
      </c>
      <c r="D674" s="313" t="s">
        <v>495</v>
      </c>
      <c r="E674" s="100">
        <v>173205</v>
      </c>
    </row>
    <row r="675" spans="1:5" ht="63.75">
      <c r="A675" s="267" t="s">
        <v>787</v>
      </c>
      <c r="B675" s="313" t="s">
        <v>935</v>
      </c>
      <c r="C675" s="313" t="s">
        <v>784</v>
      </c>
      <c r="D675" s="313"/>
      <c r="E675" s="100">
        <v>503136</v>
      </c>
    </row>
    <row r="676" spans="1:5" ht="25.5">
      <c r="A676" s="267" t="s">
        <v>1243</v>
      </c>
      <c r="B676" s="313" t="s">
        <v>935</v>
      </c>
      <c r="C676" s="313" t="s">
        <v>485</v>
      </c>
      <c r="D676" s="313"/>
      <c r="E676" s="100">
        <v>386433</v>
      </c>
    </row>
    <row r="677" spans="1:5" ht="38.25">
      <c r="A677" s="267" t="s">
        <v>306</v>
      </c>
      <c r="B677" s="313" t="s">
        <v>935</v>
      </c>
      <c r="C677" s="313" t="s">
        <v>485</v>
      </c>
      <c r="D677" s="313" t="s">
        <v>495</v>
      </c>
      <c r="E677" s="100">
        <v>386433</v>
      </c>
    </row>
    <row r="678" spans="1:5" ht="38.25">
      <c r="A678" s="267" t="s">
        <v>1370</v>
      </c>
      <c r="B678" s="313" t="s">
        <v>935</v>
      </c>
      <c r="C678" s="313" t="s">
        <v>1371</v>
      </c>
      <c r="D678" s="313"/>
      <c r="E678" s="100">
        <v>116703</v>
      </c>
    </row>
    <row r="679" spans="1:5" ht="38.25">
      <c r="A679" s="267" t="s">
        <v>306</v>
      </c>
      <c r="B679" s="313" t="s">
        <v>935</v>
      </c>
      <c r="C679" s="313" t="s">
        <v>1371</v>
      </c>
      <c r="D679" s="313" t="s">
        <v>495</v>
      </c>
      <c r="E679" s="100">
        <v>116703</v>
      </c>
    </row>
    <row r="680" spans="1:5" ht="51">
      <c r="A680" s="267" t="s">
        <v>785</v>
      </c>
      <c r="B680" s="313" t="s">
        <v>926</v>
      </c>
      <c r="C680" s="313" t="s">
        <v>784</v>
      </c>
      <c r="D680" s="313"/>
      <c r="E680" s="100">
        <v>1080000</v>
      </c>
    </row>
    <row r="681" spans="1:5" ht="25.5">
      <c r="A681" s="267" t="s">
        <v>486</v>
      </c>
      <c r="B681" s="313" t="s">
        <v>926</v>
      </c>
      <c r="C681" s="313" t="s">
        <v>487</v>
      </c>
      <c r="D681" s="313"/>
      <c r="E681" s="100">
        <v>1080000</v>
      </c>
    </row>
    <row r="682" spans="1:5" ht="38.25">
      <c r="A682" s="267" t="s">
        <v>101</v>
      </c>
      <c r="B682" s="313" t="s">
        <v>926</v>
      </c>
      <c r="C682" s="313" t="s">
        <v>487</v>
      </c>
      <c r="D682" s="313" t="s">
        <v>488</v>
      </c>
      <c r="E682" s="100">
        <v>50000</v>
      </c>
    </row>
    <row r="683" spans="1:5" ht="38.25">
      <c r="A683" s="267" t="s">
        <v>306</v>
      </c>
      <c r="B683" s="313" t="s">
        <v>926</v>
      </c>
      <c r="C683" s="313" t="s">
        <v>487</v>
      </c>
      <c r="D683" s="313" t="s">
        <v>495</v>
      </c>
      <c r="E683" s="100">
        <v>1000000</v>
      </c>
    </row>
    <row r="684" spans="1:5" ht="38.25">
      <c r="A684" s="267" t="s">
        <v>285</v>
      </c>
      <c r="B684" s="313" t="s">
        <v>926</v>
      </c>
      <c r="C684" s="313" t="s">
        <v>487</v>
      </c>
      <c r="D684" s="313" t="s">
        <v>493</v>
      </c>
      <c r="E684" s="100">
        <v>30000</v>
      </c>
    </row>
    <row r="685" spans="1:5" ht="51">
      <c r="A685" s="267" t="s">
        <v>788</v>
      </c>
      <c r="B685" s="313" t="s">
        <v>936</v>
      </c>
      <c r="C685" s="313" t="s">
        <v>784</v>
      </c>
      <c r="D685" s="313"/>
      <c r="E685" s="100">
        <v>6188599</v>
      </c>
    </row>
    <row r="686" spans="1:5" ht="25.5">
      <c r="A686" s="267" t="s">
        <v>1243</v>
      </c>
      <c r="B686" s="313" t="s">
        <v>936</v>
      </c>
      <c r="C686" s="313" t="s">
        <v>485</v>
      </c>
      <c r="D686" s="313"/>
      <c r="E686" s="100">
        <v>4753149</v>
      </c>
    </row>
    <row r="687" spans="1:5" ht="38.25">
      <c r="A687" s="267" t="s">
        <v>306</v>
      </c>
      <c r="B687" s="313" t="s">
        <v>936</v>
      </c>
      <c r="C687" s="313" t="s">
        <v>485</v>
      </c>
      <c r="D687" s="313" t="s">
        <v>495</v>
      </c>
      <c r="E687" s="100">
        <v>4753149</v>
      </c>
    </row>
    <row r="688" spans="1:5" ht="38.25">
      <c r="A688" s="267" t="s">
        <v>1370</v>
      </c>
      <c r="B688" s="313" t="s">
        <v>936</v>
      </c>
      <c r="C688" s="313" t="s">
        <v>1371</v>
      </c>
      <c r="D688" s="313"/>
      <c r="E688" s="100">
        <v>1435450</v>
      </c>
    </row>
    <row r="689" spans="1:5" ht="38.25">
      <c r="A689" s="267" t="s">
        <v>306</v>
      </c>
      <c r="B689" s="313" t="s">
        <v>936</v>
      </c>
      <c r="C689" s="313" t="s">
        <v>1371</v>
      </c>
      <c r="D689" s="313" t="s">
        <v>495</v>
      </c>
      <c r="E689" s="100">
        <v>1435450</v>
      </c>
    </row>
    <row r="690" spans="1:5" ht="38.25">
      <c r="A690" s="267" t="s">
        <v>1247</v>
      </c>
      <c r="B690" s="313" t="s">
        <v>1248</v>
      </c>
      <c r="C690" s="313" t="s">
        <v>784</v>
      </c>
      <c r="D690" s="313"/>
      <c r="E690" s="100">
        <v>2382800</v>
      </c>
    </row>
    <row r="691" spans="1:5" ht="25.5">
      <c r="A691" s="267" t="s">
        <v>490</v>
      </c>
      <c r="B691" s="313" t="s">
        <v>1248</v>
      </c>
      <c r="C691" s="313" t="s">
        <v>491</v>
      </c>
      <c r="D691" s="313"/>
      <c r="E691" s="100">
        <v>2382800</v>
      </c>
    </row>
    <row r="692" spans="1:5" ht="38.25">
      <c r="A692" s="267" t="s">
        <v>306</v>
      </c>
      <c r="B692" s="313" t="s">
        <v>1248</v>
      </c>
      <c r="C692" s="313" t="s">
        <v>491</v>
      </c>
      <c r="D692" s="313" t="s">
        <v>495</v>
      </c>
      <c r="E692" s="100">
        <v>2382800</v>
      </c>
    </row>
    <row r="693" spans="1:5" ht="25.5">
      <c r="A693" s="267" t="s">
        <v>1244</v>
      </c>
      <c r="B693" s="313" t="s">
        <v>1245</v>
      </c>
      <c r="C693" s="313" t="s">
        <v>784</v>
      </c>
      <c r="D693" s="313"/>
      <c r="E693" s="100">
        <v>38493</v>
      </c>
    </row>
    <row r="694" spans="1:5" ht="25.5">
      <c r="A694" s="267" t="s">
        <v>490</v>
      </c>
      <c r="B694" s="313" t="s">
        <v>1245</v>
      </c>
      <c r="C694" s="313" t="s">
        <v>491</v>
      </c>
      <c r="D694" s="313"/>
      <c r="E694" s="100">
        <v>38493</v>
      </c>
    </row>
    <row r="695" spans="1:5" ht="38.25">
      <c r="A695" s="267" t="s">
        <v>101</v>
      </c>
      <c r="B695" s="313" t="s">
        <v>1245</v>
      </c>
      <c r="C695" s="313" t="s">
        <v>491</v>
      </c>
      <c r="D695" s="313" t="s">
        <v>488</v>
      </c>
      <c r="E695" s="100">
        <v>31000</v>
      </c>
    </row>
    <row r="696" spans="1:5" ht="38.25">
      <c r="A696" s="267" t="s">
        <v>285</v>
      </c>
      <c r="B696" s="313" t="s">
        <v>1245</v>
      </c>
      <c r="C696" s="313" t="s">
        <v>491</v>
      </c>
      <c r="D696" s="313" t="s">
        <v>493</v>
      </c>
      <c r="E696" s="100">
        <v>7493</v>
      </c>
    </row>
    <row r="697" spans="1:5" ht="25.5">
      <c r="A697" s="267" t="s">
        <v>1592</v>
      </c>
      <c r="B697" s="313" t="s">
        <v>1593</v>
      </c>
      <c r="C697" s="313" t="s">
        <v>784</v>
      </c>
      <c r="D697" s="313"/>
      <c r="E697" s="100">
        <v>750540</v>
      </c>
    </row>
    <row r="698" spans="1:5" ht="25.5">
      <c r="A698" s="267" t="s">
        <v>490</v>
      </c>
      <c r="B698" s="313" t="s">
        <v>1593</v>
      </c>
      <c r="C698" s="313" t="s">
        <v>491</v>
      </c>
      <c r="D698" s="313"/>
      <c r="E698" s="100">
        <v>750540</v>
      </c>
    </row>
    <row r="699" spans="1:5" ht="38.25">
      <c r="A699" s="267" t="s">
        <v>306</v>
      </c>
      <c r="B699" s="313" t="s">
        <v>1593</v>
      </c>
      <c r="C699" s="313" t="s">
        <v>491</v>
      </c>
      <c r="D699" s="313" t="s">
        <v>495</v>
      </c>
      <c r="E699" s="100">
        <v>750540</v>
      </c>
    </row>
    <row r="700" spans="1:5" ht="63.75">
      <c r="A700" s="267" t="s">
        <v>726</v>
      </c>
      <c r="B700" s="313" t="s">
        <v>940</v>
      </c>
      <c r="C700" s="313" t="s">
        <v>784</v>
      </c>
      <c r="D700" s="313"/>
      <c r="E700" s="100">
        <v>51000</v>
      </c>
    </row>
    <row r="701" spans="1:5" ht="25.5">
      <c r="A701" s="267" t="s">
        <v>1243</v>
      </c>
      <c r="B701" s="313" t="s">
        <v>940</v>
      </c>
      <c r="C701" s="313" t="s">
        <v>485</v>
      </c>
      <c r="D701" s="313"/>
      <c r="E701" s="100">
        <v>37097</v>
      </c>
    </row>
    <row r="702" spans="1:5">
      <c r="A702" s="267" t="s">
        <v>286</v>
      </c>
      <c r="B702" s="313" t="s">
        <v>940</v>
      </c>
      <c r="C702" s="313" t="s">
        <v>485</v>
      </c>
      <c r="D702" s="313" t="s">
        <v>499</v>
      </c>
      <c r="E702" s="100">
        <v>37097</v>
      </c>
    </row>
    <row r="703" spans="1:5" ht="38.25">
      <c r="A703" s="267" t="s">
        <v>1370</v>
      </c>
      <c r="B703" s="313" t="s">
        <v>940</v>
      </c>
      <c r="C703" s="313" t="s">
        <v>1371</v>
      </c>
      <c r="D703" s="313"/>
      <c r="E703" s="100">
        <v>11203</v>
      </c>
    </row>
    <row r="704" spans="1:5">
      <c r="A704" s="267" t="s">
        <v>286</v>
      </c>
      <c r="B704" s="313" t="s">
        <v>940</v>
      </c>
      <c r="C704" s="313" t="s">
        <v>1371</v>
      </c>
      <c r="D704" s="313" t="s">
        <v>499</v>
      </c>
      <c r="E704" s="100">
        <v>11203</v>
      </c>
    </row>
    <row r="705" spans="1:5" ht="25.5">
      <c r="A705" s="267" t="s">
        <v>490</v>
      </c>
      <c r="B705" s="313" t="s">
        <v>940</v>
      </c>
      <c r="C705" s="313" t="s">
        <v>491</v>
      </c>
      <c r="D705" s="313"/>
      <c r="E705" s="100">
        <v>2700</v>
      </c>
    </row>
    <row r="706" spans="1:5">
      <c r="A706" s="267" t="s">
        <v>286</v>
      </c>
      <c r="B706" s="313" t="s">
        <v>940</v>
      </c>
      <c r="C706" s="313" t="s">
        <v>491</v>
      </c>
      <c r="D706" s="313" t="s">
        <v>499</v>
      </c>
      <c r="E706" s="100">
        <v>2700</v>
      </c>
    </row>
    <row r="707" spans="1:5" ht="63.75">
      <c r="A707" s="267" t="s">
        <v>497</v>
      </c>
      <c r="B707" s="313" t="s">
        <v>933</v>
      </c>
      <c r="C707" s="313" t="s">
        <v>784</v>
      </c>
      <c r="D707" s="313"/>
      <c r="E707" s="100">
        <v>525200</v>
      </c>
    </row>
    <row r="708" spans="1:5" ht="25.5">
      <c r="A708" s="267" t="s">
        <v>1243</v>
      </c>
      <c r="B708" s="313" t="s">
        <v>933</v>
      </c>
      <c r="C708" s="313" t="s">
        <v>485</v>
      </c>
      <c r="D708" s="313"/>
      <c r="E708" s="100">
        <v>370964</v>
      </c>
    </row>
    <row r="709" spans="1:5" ht="38.25">
      <c r="A709" s="267" t="s">
        <v>306</v>
      </c>
      <c r="B709" s="313" t="s">
        <v>933</v>
      </c>
      <c r="C709" s="313" t="s">
        <v>485</v>
      </c>
      <c r="D709" s="313" t="s">
        <v>495</v>
      </c>
      <c r="E709" s="100">
        <v>370964</v>
      </c>
    </row>
    <row r="710" spans="1:5" ht="25.5">
      <c r="A710" s="267" t="s">
        <v>486</v>
      </c>
      <c r="B710" s="313" t="s">
        <v>933</v>
      </c>
      <c r="C710" s="313" t="s">
        <v>487</v>
      </c>
      <c r="D710" s="313"/>
      <c r="E710" s="100">
        <v>7000</v>
      </c>
    </row>
    <row r="711" spans="1:5" ht="38.25">
      <c r="A711" s="267" t="s">
        <v>306</v>
      </c>
      <c r="B711" s="313" t="s">
        <v>933</v>
      </c>
      <c r="C711" s="313" t="s">
        <v>487</v>
      </c>
      <c r="D711" s="313" t="s">
        <v>495</v>
      </c>
      <c r="E711" s="100">
        <v>7000</v>
      </c>
    </row>
    <row r="712" spans="1:5" ht="38.25">
      <c r="A712" s="267" t="s">
        <v>1370</v>
      </c>
      <c r="B712" s="313" t="s">
        <v>933</v>
      </c>
      <c r="C712" s="313" t="s">
        <v>1371</v>
      </c>
      <c r="D712" s="313"/>
      <c r="E712" s="100">
        <v>112031</v>
      </c>
    </row>
    <row r="713" spans="1:5" ht="38.25">
      <c r="A713" s="267" t="s">
        <v>306</v>
      </c>
      <c r="B713" s="313" t="s">
        <v>933</v>
      </c>
      <c r="C713" s="313" t="s">
        <v>1371</v>
      </c>
      <c r="D713" s="313" t="s">
        <v>495</v>
      </c>
      <c r="E713" s="100">
        <v>112031</v>
      </c>
    </row>
    <row r="714" spans="1:5" ht="25.5">
      <c r="A714" s="267" t="s">
        <v>490</v>
      </c>
      <c r="B714" s="313" t="s">
        <v>933</v>
      </c>
      <c r="C714" s="313" t="s">
        <v>491</v>
      </c>
      <c r="D714" s="313"/>
      <c r="E714" s="100">
        <v>35205</v>
      </c>
    </row>
    <row r="715" spans="1:5" ht="38.25">
      <c r="A715" s="267" t="s">
        <v>306</v>
      </c>
      <c r="B715" s="313" t="s">
        <v>933</v>
      </c>
      <c r="C715" s="313" t="s">
        <v>491</v>
      </c>
      <c r="D715" s="313" t="s">
        <v>495</v>
      </c>
      <c r="E715" s="100">
        <v>35205</v>
      </c>
    </row>
    <row r="716" spans="1:5" ht="38.25">
      <c r="A716" s="267" t="s">
        <v>500</v>
      </c>
      <c r="B716" s="313" t="s">
        <v>941</v>
      </c>
      <c r="C716" s="313" t="s">
        <v>784</v>
      </c>
      <c r="D716" s="313"/>
      <c r="E716" s="100">
        <v>69600</v>
      </c>
    </row>
    <row r="717" spans="1:5" ht="25.5">
      <c r="A717" s="267" t="s">
        <v>1243</v>
      </c>
      <c r="B717" s="313" t="s">
        <v>941</v>
      </c>
      <c r="C717" s="313" t="s">
        <v>485</v>
      </c>
      <c r="D717" s="313"/>
      <c r="E717" s="100">
        <v>44218</v>
      </c>
    </row>
    <row r="718" spans="1:5">
      <c r="A718" s="267" t="s">
        <v>286</v>
      </c>
      <c r="B718" s="313" t="s">
        <v>941</v>
      </c>
      <c r="C718" s="313" t="s">
        <v>485</v>
      </c>
      <c r="D718" s="313" t="s">
        <v>499</v>
      </c>
      <c r="E718" s="100">
        <v>44218</v>
      </c>
    </row>
    <row r="719" spans="1:5" ht="38.25">
      <c r="A719" s="267" t="s">
        <v>1370</v>
      </c>
      <c r="B719" s="313" t="s">
        <v>941</v>
      </c>
      <c r="C719" s="313" t="s">
        <v>1371</v>
      </c>
      <c r="D719" s="313"/>
      <c r="E719" s="100">
        <v>13354</v>
      </c>
    </row>
    <row r="720" spans="1:5">
      <c r="A720" s="267" t="s">
        <v>286</v>
      </c>
      <c r="B720" s="313" t="s">
        <v>941</v>
      </c>
      <c r="C720" s="313" t="s">
        <v>1371</v>
      </c>
      <c r="D720" s="313" t="s">
        <v>499</v>
      </c>
      <c r="E720" s="100">
        <v>13354</v>
      </c>
    </row>
    <row r="721" spans="1:5" ht="25.5">
      <c r="A721" s="267" t="s">
        <v>490</v>
      </c>
      <c r="B721" s="313" t="s">
        <v>941</v>
      </c>
      <c r="C721" s="313" t="s">
        <v>491</v>
      </c>
      <c r="D721" s="313"/>
      <c r="E721" s="100">
        <v>12028</v>
      </c>
    </row>
    <row r="722" spans="1:5">
      <c r="A722" s="267" t="s">
        <v>286</v>
      </c>
      <c r="B722" s="313" t="s">
        <v>941</v>
      </c>
      <c r="C722" s="313" t="s">
        <v>491</v>
      </c>
      <c r="D722" s="313" t="s">
        <v>499</v>
      </c>
      <c r="E722" s="100">
        <v>12028</v>
      </c>
    </row>
    <row r="723" spans="1:5" ht="51">
      <c r="A723" s="267" t="s">
        <v>498</v>
      </c>
      <c r="B723" s="313" t="s">
        <v>934</v>
      </c>
      <c r="C723" s="313" t="s">
        <v>784</v>
      </c>
      <c r="D723" s="313"/>
      <c r="E723" s="100">
        <v>1024000</v>
      </c>
    </row>
    <row r="724" spans="1:5" ht="25.5">
      <c r="A724" s="267" t="s">
        <v>1243</v>
      </c>
      <c r="B724" s="313" t="s">
        <v>934</v>
      </c>
      <c r="C724" s="313" t="s">
        <v>485</v>
      </c>
      <c r="D724" s="313"/>
      <c r="E724" s="100">
        <v>741928</v>
      </c>
    </row>
    <row r="725" spans="1:5" ht="38.25">
      <c r="A725" s="267" t="s">
        <v>306</v>
      </c>
      <c r="B725" s="313" t="s">
        <v>934</v>
      </c>
      <c r="C725" s="313" t="s">
        <v>485</v>
      </c>
      <c r="D725" s="313" t="s">
        <v>495</v>
      </c>
      <c r="E725" s="100">
        <v>741928</v>
      </c>
    </row>
    <row r="726" spans="1:5" ht="25.5">
      <c r="A726" s="267" t="s">
        <v>486</v>
      </c>
      <c r="B726" s="313" t="s">
        <v>934</v>
      </c>
      <c r="C726" s="313" t="s">
        <v>487</v>
      </c>
      <c r="D726" s="313"/>
      <c r="E726" s="100">
        <v>18000</v>
      </c>
    </row>
    <row r="727" spans="1:5" ht="38.25">
      <c r="A727" s="267" t="s">
        <v>306</v>
      </c>
      <c r="B727" s="313" t="s">
        <v>934</v>
      </c>
      <c r="C727" s="313" t="s">
        <v>487</v>
      </c>
      <c r="D727" s="313" t="s">
        <v>495</v>
      </c>
      <c r="E727" s="100">
        <v>18000</v>
      </c>
    </row>
    <row r="728" spans="1:5" ht="38.25">
      <c r="A728" s="267" t="s">
        <v>1370</v>
      </c>
      <c r="B728" s="313" t="s">
        <v>934</v>
      </c>
      <c r="C728" s="313" t="s">
        <v>1371</v>
      </c>
      <c r="D728" s="313"/>
      <c r="E728" s="100">
        <v>224062</v>
      </c>
    </row>
    <row r="729" spans="1:5" ht="38.25">
      <c r="A729" s="267" t="s">
        <v>306</v>
      </c>
      <c r="B729" s="313" t="s">
        <v>934</v>
      </c>
      <c r="C729" s="313" t="s">
        <v>1371</v>
      </c>
      <c r="D729" s="313" t="s">
        <v>495</v>
      </c>
      <c r="E729" s="100">
        <v>224062</v>
      </c>
    </row>
    <row r="730" spans="1:5" ht="25.5">
      <c r="A730" s="267" t="s">
        <v>490</v>
      </c>
      <c r="B730" s="313" t="s">
        <v>934</v>
      </c>
      <c r="C730" s="313" t="s">
        <v>491</v>
      </c>
      <c r="D730" s="313"/>
      <c r="E730" s="100">
        <v>40010</v>
      </c>
    </row>
    <row r="731" spans="1:5" ht="38.25">
      <c r="A731" s="267" t="s">
        <v>306</v>
      </c>
      <c r="B731" s="313" t="s">
        <v>934</v>
      </c>
      <c r="C731" s="313" t="s">
        <v>491</v>
      </c>
      <c r="D731" s="313" t="s">
        <v>495</v>
      </c>
      <c r="E731" s="100">
        <v>40010</v>
      </c>
    </row>
    <row r="732" spans="1:5" ht="178.5">
      <c r="A732" s="267" t="s">
        <v>681</v>
      </c>
      <c r="B732" s="313" t="s">
        <v>937</v>
      </c>
      <c r="C732" s="313" t="s">
        <v>784</v>
      </c>
      <c r="D732" s="313"/>
      <c r="E732" s="100">
        <v>482995</v>
      </c>
    </row>
    <row r="733" spans="1:5" ht="25.5">
      <c r="A733" s="267" t="s">
        <v>1243</v>
      </c>
      <c r="B733" s="313" t="s">
        <v>937</v>
      </c>
      <c r="C733" s="313" t="s">
        <v>485</v>
      </c>
      <c r="D733" s="313"/>
      <c r="E733" s="100">
        <v>370965</v>
      </c>
    </row>
    <row r="734" spans="1:5" ht="38.25">
      <c r="A734" s="267" t="s">
        <v>306</v>
      </c>
      <c r="B734" s="313" t="s">
        <v>937</v>
      </c>
      <c r="C734" s="313" t="s">
        <v>485</v>
      </c>
      <c r="D734" s="313" t="s">
        <v>495</v>
      </c>
      <c r="E734" s="100">
        <v>370965</v>
      </c>
    </row>
    <row r="735" spans="1:5" ht="38.25">
      <c r="A735" s="267" t="s">
        <v>1370</v>
      </c>
      <c r="B735" s="313" t="s">
        <v>937</v>
      </c>
      <c r="C735" s="313" t="s">
        <v>1371</v>
      </c>
      <c r="D735" s="313"/>
      <c r="E735" s="100">
        <v>112030</v>
      </c>
    </row>
    <row r="736" spans="1:5" ht="38.25">
      <c r="A736" s="267" t="s">
        <v>306</v>
      </c>
      <c r="B736" s="313" t="s">
        <v>937</v>
      </c>
      <c r="C736" s="313" t="s">
        <v>1371</v>
      </c>
      <c r="D736" s="313" t="s">
        <v>495</v>
      </c>
      <c r="E736" s="100">
        <v>112030</v>
      </c>
    </row>
    <row r="737" spans="1:5" ht="38.25">
      <c r="A737" s="267" t="s">
        <v>492</v>
      </c>
      <c r="B737" s="313" t="s">
        <v>1323</v>
      </c>
      <c r="C737" s="313" t="s">
        <v>784</v>
      </c>
      <c r="D737" s="313"/>
      <c r="E737" s="100">
        <v>2503954</v>
      </c>
    </row>
    <row r="738" spans="1:5" ht="38.25">
      <c r="A738" s="267" t="s">
        <v>492</v>
      </c>
      <c r="B738" s="313" t="s">
        <v>927</v>
      </c>
      <c r="C738" s="313" t="s">
        <v>784</v>
      </c>
      <c r="D738" s="313"/>
      <c r="E738" s="100">
        <v>2441810</v>
      </c>
    </row>
    <row r="739" spans="1:5" ht="25.5">
      <c r="A739" s="267" t="s">
        <v>1243</v>
      </c>
      <c r="B739" s="313" t="s">
        <v>927</v>
      </c>
      <c r="C739" s="313" t="s">
        <v>485</v>
      </c>
      <c r="D739" s="313"/>
      <c r="E739" s="100">
        <v>1675046</v>
      </c>
    </row>
    <row r="740" spans="1:5" ht="38.25">
      <c r="A740" s="267" t="s">
        <v>101</v>
      </c>
      <c r="B740" s="313" t="s">
        <v>927</v>
      </c>
      <c r="C740" s="313" t="s">
        <v>485</v>
      </c>
      <c r="D740" s="313" t="s">
        <v>488</v>
      </c>
      <c r="E740" s="100">
        <v>1675046</v>
      </c>
    </row>
    <row r="741" spans="1:5" ht="25.5">
      <c r="A741" s="312" t="s">
        <v>486</v>
      </c>
      <c r="B741" s="146" t="s">
        <v>927</v>
      </c>
      <c r="C741" s="57" t="s">
        <v>487</v>
      </c>
      <c r="D741" s="57"/>
      <c r="E741" s="321">
        <v>73752</v>
      </c>
    </row>
    <row r="742" spans="1:5" ht="38.25">
      <c r="A742" s="312" t="s">
        <v>101</v>
      </c>
      <c r="B742" s="146" t="s">
        <v>927</v>
      </c>
      <c r="C742" s="57" t="s">
        <v>487</v>
      </c>
      <c r="D742" s="57" t="s">
        <v>488</v>
      </c>
      <c r="E742" s="321">
        <v>73752</v>
      </c>
    </row>
    <row r="743" spans="1:5" ht="51">
      <c r="A743" s="312" t="s">
        <v>679</v>
      </c>
      <c r="B743" s="146" t="s">
        <v>927</v>
      </c>
      <c r="C743" s="57" t="s">
        <v>676</v>
      </c>
      <c r="D743" s="57"/>
      <c r="E743" s="321">
        <v>208800</v>
      </c>
    </row>
    <row r="744" spans="1:5" ht="38.25">
      <c r="A744" s="312" t="s">
        <v>101</v>
      </c>
      <c r="B744" s="146" t="s">
        <v>927</v>
      </c>
      <c r="C744" s="57" t="s">
        <v>676</v>
      </c>
      <c r="D744" s="57" t="s">
        <v>488</v>
      </c>
      <c r="E744" s="321">
        <v>208800</v>
      </c>
    </row>
    <row r="745" spans="1:5" ht="38.25">
      <c r="A745" s="312" t="s">
        <v>1370</v>
      </c>
      <c r="B745" s="146" t="s">
        <v>927</v>
      </c>
      <c r="C745" s="57" t="s">
        <v>1371</v>
      </c>
      <c r="D745" s="57"/>
      <c r="E745" s="321">
        <v>484212</v>
      </c>
    </row>
    <row r="746" spans="1:5" ht="38.25">
      <c r="A746" s="312" t="s">
        <v>101</v>
      </c>
      <c r="B746" s="146" t="s">
        <v>927</v>
      </c>
      <c r="C746" s="57" t="s">
        <v>1371</v>
      </c>
      <c r="D746" s="57" t="s">
        <v>488</v>
      </c>
      <c r="E746" s="321">
        <v>484212</v>
      </c>
    </row>
    <row r="747" spans="1:5" ht="38.25">
      <c r="A747" s="312" t="s">
        <v>492</v>
      </c>
      <c r="B747" s="146" t="s">
        <v>928</v>
      </c>
      <c r="C747" s="57" t="s">
        <v>784</v>
      </c>
      <c r="D747" s="57"/>
      <c r="E747" s="321">
        <v>62144</v>
      </c>
    </row>
    <row r="748" spans="1:5" ht="25.5">
      <c r="A748" s="312" t="s">
        <v>486</v>
      </c>
      <c r="B748" s="146" t="s">
        <v>928</v>
      </c>
      <c r="C748" s="57" t="s">
        <v>487</v>
      </c>
      <c r="D748" s="57"/>
      <c r="E748" s="321">
        <v>62144</v>
      </c>
    </row>
    <row r="749" spans="1:5" ht="38.25">
      <c r="A749" s="312" t="s">
        <v>101</v>
      </c>
      <c r="B749" s="146" t="s">
        <v>928</v>
      </c>
      <c r="C749" s="57" t="s">
        <v>487</v>
      </c>
      <c r="D749" s="57" t="s">
        <v>488</v>
      </c>
      <c r="E749" s="321">
        <v>62144</v>
      </c>
    </row>
    <row r="750" spans="1:5" ht="51">
      <c r="A750" s="312" t="s">
        <v>494</v>
      </c>
      <c r="B750" s="146" t="s">
        <v>1324</v>
      </c>
      <c r="C750" s="57" t="s">
        <v>784</v>
      </c>
      <c r="D750" s="57"/>
      <c r="E750" s="321">
        <v>791840</v>
      </c>
    </row>
    <row r="751" spans="1:5" ht="51">
      <c r="A751" s="312" t="s">
        <v>494</v>
      </c>
      <c r="B751" s="146" t="s">
        <v>929</v>
      </c>
      <c r="C751" s="57" t="s">
        <v>784</v>
      </c>
      <c r="D751" s="57"/>
      <c r="E751" s="321">
        <v>761840</v>
      </c>
    </row>
    <row r="752" spans="1:5" ht="25.5">
      <c r="A752" s="312" t="s">
        <v>1243</v>
      </c>
      <c r="B752" s="146" t="s">
        <v>929</v>
      </c>
      <c r="C752" s="57" t="s">
        <v>485</v>
      </c>
      <c r="D752" s="57"/>
      <c r="E752" s="321">
        <v>571766</v>
      </c>
    </row>
    <row r="753" spans="1:5" ht="38.25">
      <c r="A753" s="312" t="s">
        <v>285</v>
      </c>
      <c r="B753" s="146" t="s">
        <v>929</v>
      </c>
      <c r="C753" s="57" t="s">
        <v>485</v>
      </c>
      <c r="D753" s="57" t="s">
        <v>493</v>
      </c>
      <c r="E753" s="321">
        <v>571766</v>
      </c>
    </row>
    <row r="754" spans="1:5" ht="25.5">
      <c r="A754" s="312" t="s">
        <v>486</v>
      </c>
      <c r="B754" s="146" t="s">
        <v>929</v>
      </c>
      <c r="C754" s="57" t="s">
        <v>487</v>
      </c>
      <c r="D754" s="57"/>
      <c r="E754" s="321">
        <v>17400</v>
      </c>
    </row>
    <row r="755" spans="1:5" ht="38.25">
      <c r="A755" s="312" t="s">
        <v>285</v>
      </c>
      <c r="B755" s="146" t="s">
        <v>929</v>
      </c>
      <c r="C755" s="57" t="s">
        <v>487</v>
      </c>
      <c r="D755" s="57" t="s">
        <v>493</v>
      </c>
      <c r="E755" s="321">
        <v>17400</v>
      </c>
    </row>
    <row r="756" spans="1:5" ht="38.25">
      <c r="A756" s="312" t="s">
        <v>1370</v>
      </c>
      <c r="B756" s="146" t="s">
        <v>929</v>
      </c>
      <c r="C756" s="57" t="s">
        <v>1371</v>
      </c>
      <c r="D756" s="57"/>
      <c r="E756" s="321">
        <v>172674</v>
      </c>
    </row>
    <row r="757" spans="1:5" ht="38.25">
      <c r="A757" s="312" t="s">
        <v>285</v>
      </c>
      <c r="B757" s="146" t="s">
        <v>929</v>
      </c>
      <c r="C757" s="57" t="s">
        <v>1371</v>
      </c>
      <c r="D757" s="57" t="s">
        <v>493</v>
      </c>
      <c r="E757" s="321">
        <v>172674</v>
      </c>
    </row>
    <row r="758" spans="1:5" ht="63.75">
      <c r="A758" s="312" t="s">
        <v>786</v>
      </c>
      <c r="B758" s="146" t="s">
        <v>930</v>
      </c>
      <c r="C758" s="57" t="s">
        <v>784</v>
      </c>
      <c r="D758" s="57"/>
      <c r="E758" s="321">
        <v>30000</v>
      </c>
    </row>
    <row r="759" spans="1:5" ht="25.5">
      <c r="A759" s="312" t="s">
        <v>486</v>
      </c>
      <c r="B759" s="146" t="s">
        <v>930</v>
      </c>
      <c r="C759" s="57" t="s">
        <v>487</v>
      </c>
      <c r="D759" s="57"/>
      <c r="E759" s="321">
        <v>30000</v>
      </c>
    </row>
    <row r="760" spans="1:5" ht="38.25">
      <c r="A760" s="312" t="s">
        <v>285</v>
      </c>
      <c r="B760" s="146" t="s">
        <v>930</v>
      </c>
      <c r="C760" s="57" t="s">
        <v>487</v>
      </c>
      <c r="D760" s="57" t="s">
        <v>493</v>
      </c>
      <c r="E760" s="321">
        <v>30000</v>
      </c>
    </row>
    <row r="761" spans="1:5" ht="25.5">
      <c r="A761" s="312" t="s">
        <v>828</v>
      </c>
      <c r="B761" s="146" t="s">
        <v>1325</v>
      </c>
      <c r="C761" s="57" t="s">
        <v>784</v>
      </c>
      <c r="D761" s="57"/>
      <c r="E761" s="321">
        <v>48899027</v>
      </c>
    </row>
    <row r="762" spans="1:5" ht="25.5">
      <c r="A762" s="312" t="s">
        <v>596</v>
      </c>
      <c r="B762" s="146" t="s">
        <v>1326</v>
      </c>
      <c r="C762" s="57" t="s">
        <v>784</v>
      </c>
      <c r="D762" s="57"/>
      <c r="E762" s="321">
        <v>2000000</v>
      </c>
    </row>
    <row r="763" spans="1:5" ht="25.5">
      <c r="A763" s="312" t="s">
        <v>596</v>
      </c>
      <c r="B763" s="146" t="s">
        <v>1080</v>
      </c>
      <c r="C763" s="57" t="s">
        <v>784</v>
      </c>
      <c r="D763" s="57"/>
      <c r="E763" s="321">
        <v>2000000</v>
      </c>
    </row>
    <row r="764" spans="1:5">
      <c r="A764" s="312" t="s">
        <v>597</v>
      </c>
      <c r="B764" s="146" t="s">
        <v>1080</v>
      </c>
      <c r="C764" s="57" t="s">
        <v>598</v>
      </c>
      <c r="D764" s="57"/>
      <c r="E764" s="321">
        <v>2000000</v>
      </c>
    </row>
    <row r="765" spans="1:5">
      <c r="A765" s="312" t="s">
        <v>77</v>
      </c>
      <c r="B765" s="146" t="s">
        <v>1080</v>
      </c>
      <c r="C765" s="57" t="s">
        <v>598</v>
      </c>
      <c r="D765" s="57" t="s">
        <v>595</v>
      </c>
      <c r="E765" s="321">
        <v>2000000</v>
      </c>
    </row>
    <row r="766" spans="1:5" ht="38.25">
      <c r="A766" s="312" t="s">
        <v>556</v>
      </c>
      <c r="B766" s="146" t="s">
        <v>1327</v>
      </c>
      <c r="C766" s="57" t="s">
        <v>784</v>
      </c>
      <c r="D766" s="57"/>
      <c r="E766" s="321">
        <v>3544150</v>
      </c>
    </row>
    <row r="767" spans="1:5" ht="38.25">
      <c r="A767" s="312" t="s">
        <v>556</v>
      </c>
      <c r="B767" s="146" t="s">
        <v>981</v>
      </c>
      <c r="C767" s="57" t="s">
        <v>784</v>
      </c>
      <c r="D767" s="57"/>
      <c r="E767" s="321">
        <v>3414150</v>
      </c>
    </row>
    <row r="768" spans="1:5" ht="25.5">
      <c r="A768" s="312" t="s">
        <v>505</v>
      </c>
      <c r="B768" s="146" t="s">
        <v>981</v>
      </c>
      <c r="C768" s="57" t="s">
        <v>506</v>
      </c>
      <c r="D768" s="57"/>
      <c r="E768" s="321">
        <v>3250700</v>
      </c>
    </row>
    <row r="769" spans="1:5" ht="25.5">
      <c r="A769" s="312" t="s">
        <v>202</v>
      </c>
      <c r="B769" s="146" t="s">
        <v>981</v>
      </c>
      <c r="C769" s="57" t="s">
        <v>506</v>
      </c>
      <c r="D769" s="57" t="s">
        <v>555</v>
      </c>
      <c r="E769" s="321">
        <v>3250700</v>
      </c>
    </row>
    <row r="770" spans="1:5" ht="25.5">
      <c r="A770" s="312" t="s">
        <v>490</v>
      </c>
      <c r="B770" s="146" t="s">
        <v>981</v>
      </c>
      <c r="C770" s="57" t="s">
        <v>491</v>
      </c>
      <c r="D770" s="57"/>
      <c r="E770" s="321">
        <v>83450</v>
      </c>
    </row>
    <row r="771" spans="1:5" ht="25.5">
      <c r="A771" s="312" t="s">
        <v>202</v>
      </c>
      <c r="B771" s="146" t="s">
        <v>981</v>
      </c>
      <c r="C771" s="57" t="s">
        <v>491</v>
      </c>
      <c r="D771" s="57" t="s">
        <v>555</v>
      </c>
      <c r="E771" s="321">
        <v>83450</v>
      </c>
    </row>
    <row r="772" spans="1:5" ht="25.5">
      <c r="A772" s="312" t="s">
        <v>557</v>
      </c>
      <c r="B772" s="146" t="s">
        <v>981</v>
      </c>
      <c r="C772" s="57" t="s">
        <v>558</v>
      </c>
      <c r="D772" s="57"/>
      <c r="E772" s="321">
        <v>80000</v>
      </c>
    </row>
    <row r="773" spans="1:5" ht="25.5">
      <c r="A773" s="312" t="s">
        <v>202</v>
      </c>
      <c r="B773" s="146" t="s">
        <v>981</v>
      </c>
      <c r="C773" s="57" t="s">
        <v>558</v>
      </c>
      <c r="D773" s="57" t="s">
        <v>555</v>
      </c>
      <c r="E773" s="321">
        <v>80000</v>
      </c>
    </row>
    <row r="774" spans="1:5" ht="51">
      <c r="A774" s="312" t="s">
        <v>790</v>
      </c>
      <c r="B774" s="146" t="s">
        <v>982</v>
      </c>
      <c r="C774" s="57" t="s">
        <v>784</v>
      </c>
      <c r="D774" s="57"/>
      <c r="E774" s="321">
        <v>130000</v>
      </c>
    </row>
    <row r="775" spans="1:5" ht="25.5">
      <c r="A775" s="312" t="s">
        <v>557</v>
      </c>
      <c r="B775" s="146" t="s">
        <v>982</v>
      </c>
      <c r="C775" s="57" t="s">
        <v>558</v>
      </c>
      <c r="D775" s="57"/>
      <c r="E775" s="321">
        <v>130000</v>
      </c>
    </row>
    <row r="776" spans="1:5" ht="25.5">
      <c r="A776" s="312" t="s">
        <v>202</v>
      </c>
      <c r="B776" s="146" t="s">
        <v>982</v>
      </c>
      <c r="C776" s="57" t="s">
        <v>558</v>
      </c>
      <c r="D776" s="57" t="s">
        <v>555</v>
      </c>
      <c r="E776" s="321">
        <v>130000</v>
      </c>
    </row>
    <row r="777" spans="1:5" ht="51">
      <c r="A777" s="312" t="s">
        <v>684</v>
      </c>
      <c r="B777" s="146" t="s">
        <v>1328</v>
      </c>
      <c r="C777" s="57" t="s">
        <v>784</v>
      </c>
      <c r="D777" s="57"/>
      <c r="E777" s="321">
        <v>60000</v>
      </c>
    </row>
    <row r="778" spans="1:5" ht="51">
      <c r="A778" s="312" t="s">
        <v>684</v>
      </c>
      <c r="B778" s="146" t="s">
        <v>942</v>
      </c>
      <c r="C778" s="57" t="s">
        <v>784</v>
      </c>
      <c r="D778" s="57"/>
      <c r="E778" s="321">
        <v>60000</v>
      </c>
    </row>
    <row r="779" spans="1:5" ht="25.5">
      <c r="A779" s="312" t="s">
        <v>501</v>
      </c>
      <c r="B779" s="146" t="s">
        <v>942</v>
      </c>
      <c r="C779" s="57" t="s">
        <v>502</v>
      </c>
      <c r="D779" s="57"/>
      <c r="E779" s="321">
        <v>60000</v>
      </c>
    </row>
    <row r="780" spans="1:5">
      <c r="A780" s="312" t="s">
        <v>286</v>
      </c>
      <c r="B780" s="146" t="s">
        <v>942</v>
      </c>
      <c r="C780" s="57" t="s">
        <v>502</v>
      </c>
      <c r="D780" s="57" t="s">
        <v>499</v>
      </c>
      <c r="E780" s="321">
        <v>60000</v>
      </c>
    </row>
    <row r="781" spans="1:5" ht="25.5">
      <c r="A781" s="312" t="s">
        <v>1415</v>
      </c>
      <c r="B781" s="146" t="s">
        <v>1416</v>
      </c>
      <c r="C781" s="57" t="s">
        <v>784</v>
      </c>
      <c r="D781" s="57"/>
      <c r="E781" s="321">
        <v>3885100</v>
      </c>
    </row>
    <row r="782" spans="1:5" ht="25.5">
      <c r="A782" s="312" t="s">
        <v>1415</v>
      </c>
      <c r="B782" s="146" t="s">
        <v>1597</v>
      </c>
      <c r="C782" s="57" t="s">
        <v>784</v>
      </c>
      <c r="D782" s="57"/>
      <c r="E782" s="321">
        <v>3885100</v>
      </c>
    </row>
    <row r="783" spans="1:5" ht="25.5">
      <c r="A783" s="312" t="s">
        <v>505</v>
      </c>
      <c r="B783" s="146" t="s">
        <v>1597</v>
      </c>
      <c r="C783" s="57" t="s">
        <v>506</v>
      </c>
      <c r="D783" s="57"/>
      <c r="E783" s="321">
        <v>2630659</v>
      </c>
    </row>
    <row r="784" spans="1:5">
      <c r="A784" s="312" t="s">
        <v>286</v>
      </c>
      <c r="B784" s="146" t="s">
        <v>1597</v>
      </c>
      <c r="C784" s="57" t="s">
        <v>506</v>
      </c>
      <c r="D784" s="57" t="s">
        <v>499</v>
      </c>
      <c r="E784" s="321">
        <v>2630659</v>
      </c>
    </row>
    <row r="785" spans="1:5" ht="38.25">
      <c r="A785" s="312" t="s">
        <v>1372</v>
      </c>
      <c r="B785" s="146" t="s">
        <v>1597</v>
      </c>
      <c r="C785" s="57" t="s">
        <v>1373</v>
      </c>
      <c r="D785" s="57"/>
      <c r="E785" s="321">
        <v>794459</v>
      </c>
    </row>
    <row r="786" spans="1:5">
      <c r="A786" s="312" t="s">
        <v>286</v>
      </c>
      <c r="B786" s="146" t="s">
        <v>1597</v>
      </c>
      <c r="C786" s="57" t="s">
        <v>1373</v>
      </c>
      <c r="D786" s="57" t="s">
        <v>499</v>
      </c>
      <c r="E786" s="321">
        <v>794459</v>
      </c>
    </row>
    <row r="787" spans="1:5" ht="25.5">
      <c r="A787" s="312" t="s">
        <v>486</v>
      </c>
      <c r="B787" s="146" t="s">
        <v>1597</v>
      </c>
      <c r="C787" s="57" t="s">
        <v>487</v>
      </c>
      <c r="D787" s="57"/>
      <c r="E787" s="321">
        <v>260000</v>
      </c>
    </row>
    <row r="788" spans="1:5">
      <c r="A788" s="312" t="s">
        <v>286</v>
      </c>
      <c r="B788" s="146" t="s">
        <v>1597</v>
      </c>
      <c r="C788" s="57" t="s">
        <v>487</v>
      </c>
      <c r="D788" s="57" t="s">
        <v>499</v>
      </c>
      <c r="E788" s="321">
        <v>260000</v>
      </c>
    </row>
    <row r="789" spans="1:5" ht="25.5">
      <c r="A789" s="312" t="s">
        <v>490</v>
      </c>
      <c r="B789" s="146" t="s">
        <v>1597</v>
      </c>
      <c r="C789" s="57" t="s">
        <v>491</v>
      </c>
      <c r="D789" s="57"/>
      <c r="E789" s="321">
        <v>199982</v>
      </c>
    </row>
    <row r="790" spans="1:5">
      <c r="A790" s="312" t="s">
        <v>286</v>
      </c>
      <c r="B790" s="146" t="s">
        <v>1597</v>
      </c>
      <c r="C790" s="57" t="s">
        <v>491</v>
      </c>
      <c r="D790" s="57" t="s">
        <v>499</v>
      </c>
      <c r="E790" s="321">
        <v>199982</v>
      </c>
    </row>
    <row r="791" spans="1:5" ht="25.5">
      <c r="A791" s="312" t="s">
        <v>600</v>
      </c>
      <c r="B791" s="146" t="s">
        <v>1329</v>
      </c>
      <c r="C791" s="57" t="s">
        <v>784</v>
      </c>
      <c r="D791" s="57"/>
      <c r="E791" s="321">
        <v>39409777</v>
      </c>
    </row>
    <row r="792" spans="1:5" ht="38.25">
      <c r="A792" s="312" t="s">
        <v>540</v>
      </c>
      <c r="B792" s="146" t="s">
        <v>1087</v>
      </c>
      <c r="C792" s="57" t="s">
        <v>784</v>
      </c>
      <c r="D792" s="57"/>
      <c r="E792" s="321">
        <v>64000</v>
      </c>
    </row>
    <row r="793" spans="1:5" ht="25.5">
      <c r="A793" s="312" t="s">
        <v>490</v>
      </c>
      <c r="B793" s="146" t="s">
        <v>1087</v>
      </c>
      <c r="C793" s="57" t="s">
        <v>491</v>
      </c>
      <c r="D793" s="57"/>
      <c r="E793" s="321">
        <v>64000</v>
      </c>
    </row>
    <row r="794" spans="1:5">
      <c r="A794" s="312" t="s">
        <v>538</v>
      </c>
      <c r="B794" s="146" t="s">
        <v>1087</v>
      </c>
      <c r="C794" s="57" t="s">
        <v>491</v>
      </c>
      <c r="D794" s="57" t="s">
        <v>539</v>
      </c>
      <c r="E794" s="321">
        <v>64000</v>
      </c>
    </row>
    <row r="795" spans="1:5" ht="25.5">
      <c r="A795" s="312" t="s">
        <v>600</v>
      </c>
      <c r="B795" s="146" t="s">
        <v>1082</v>
      </c>
      <c r="C795" s="57" t="s">
        <v>784</v>
      </c>
      <c r="D795" s="57"/>
      <c r="E795" s="321">
        <v>36607877</v>
      </c>
    </row>
    <row r="796" spans="1:5" ht="89.25">
      <c r="A796" s="312" t="s">
        <v>601</v>
      </c>
      <c r="B796" s="146" t="s">
        <v>1082</v>
      </c>
      <c r="C796" s="57" t="s">
        <v>602</v>
      </c>
      <c r="D796" s="57"/>
      <c r="E796" s="321">
        <v>100000</v>
      </c>
    </row>
    <row r="797" spans="1:5">
      <c r="A797" s="312" t="s">
        <v>286</v>
      </c>
      <c r="B797" s="146" t="s">
        <v>1082</v>
      </c>
      <c r="C797" s="57" t="s">
        <v>602</v>
      </c>
      <c r="D797" s="57" t="s">
        <v>499</v>
      </c>
      <c r="E797" s="321">
        <v>100000</v>
      </c>
    </row>
    <row r="798" spans="1:5">
      <c r="A798" s="312" t="s">
        <v>608</v>
      </c>
      <c r="B798" s="146" t="s">
        <v>1082</v>
      </c>
      <c r="C798" s="57" t="s">
        <v>609</v>
      </c>
      <c r="D798" s="57"/>
      <c r="E798" s="321">
        <v>80877</v>
      </c>
    </row>
    <row r="799" spans="1:5" ht="25.5">
      <c r="A799" s="312" t="s">
        <v>323</v>
      </c>
      <c r="B799" s="146" t="s">
        <v>1082</v>
      </c>
      <c r="C799" s="57" t="s">
        <v>609</v>
      </c>
      <c r="D799" s="57" t="s">
        <v>607</v>
      </c>
      <c r="E799" s="321">
        <v>80877</v>
      </c>
    </row>
    <row r="800" spans="1:5">
      <c r="A800" s="312" t="s">
        <v>597</v>
      </c>
      <c r="B800" s="146" t="s">
        <v>1082</v>
      </c>
      <c r="C800" s="57" t="s">
        <v>598</v>
      </c>
      <c r="D800" s="57"/>
      <c r="E800" s="321">
        <v>36427000</v>
      </c>
    </row>
    <row r="801" spans="1:5">
      <c r="A801" s="312" t="s">
        <v>286</v>
      </c>
      <c r="B801" s="146" t="s">
        <v>1082</v>
      </c>
      <c r="C801" s="57" t="s">
        <v>598</v>
      </c>
      <c r="D801" s="57" t="s">
        <v>499</v>
      </c>
      <c r="E801" s="321">
        <v>36427000</v>
      </c>
    </row>
    <row r="802" spans="1:5" ht="38.25">
      <c r="A802" s="312" t="s">
        <v>711</v>
      </c>
      <c r="B802" s="146" t="s">
        <v>1021</v>
      </c>
      <c r="C802" s="57" t="s">
        <v>784</v>
      </c>
      <c r="D802" s="57"/>
      <c r="E802" s="321">
        <v>1700000</v>
      </c>
    </row>
    <row r="803" spans="1:5" ht="25.5">
      <c r="A803" s="312" t="s">
        <v>490</v>
      </c>
      <c r="B803" s="146" t="s">
        <v>1021</v>
      </c>
      <c r="C803" s="57" t="s">
        <v>491</v>
      </c>
      <c r="D803" s="57"/>
      <c r="E803" s="321">
        <v>1700000</v>
      </c>
    </row>
    <row r="804" spans="1:5">
      <c r="A804" s="312" t="s">
        <v>286</v>
      </c>
      <c r="B804" s="146" t="s">
        <v>1021</v>
      </c>
      <c r="C804" s="57" t="s">
        <v>491</v>
      </c>
      <c r="D804" s="57" t="s">
        <v>499</v>
      </c>
      <c r="E804" s="321">
        <v>1700000</v>
      </c>
    </row>
    <row r="805" spans="1:5" ht="38.25">
      <c r="A805" s="312" t="s">
        <v>572</v>
      </c>
      <c r="B805" s="146" t="s">
        <v>1022</v>
      </c>
      <c r="C805" s="57" t="s">
        <v>784</v>
      </c>
      <c r="D805" s="57"/>
      <c r="E805" s="321">
        <v>1000000</v>
      </c>
    </row>
    <row r="806" spans="1:5" ht="25.5">
      <c r="A806" s="312" t="s">
        <v>490</v>
      </c>
      <c r="B806" s="146" t="s">
        <v>1022</v>
      </c>
      <c r="C806" s="57" t="s">
        <v>491</v>
      </c>
      <c r="D806" s="57"/>
      <c r="E806" s="321">
        <v>1000000</v>
      </c>
    </row>
    <row r="807" spans="1:5">
      <c r="A807" s="312" t="s">
        <v>196</v>
      </c>
      <c r="B807" s="146" t="s">
        <v>1022</v>
      </c>
      <c r="C807" s="57" t="s">
        <v>491</v>
      </c>
      <c r="D807" s="57" t="s">
        <v>525</v>
      </c>
      <c r="E807" s="321">
        <v>1000000</v>
      </c>
    </row>
    <row r="808" spans="1:5" ht="38.25">
      <c r="A808" s="312" t="s">
        <v>967</v>
      </c>
      <c r="B808" s="146" t="s">
        <v>968</v>
      </c>
      <c r="C808" s="57" t="s">
        <v>784</v>
      </c>
      <c r="D808" s="57"/>
      <c r="E808" s="321">
        <v>37900</v>
      </c>
    </row>
    <row r="809" spans="1:5" ht="25.5">
      <c r="A809" s="312" t="s">
        <v>490</v>
      </c>
      <c r="B809" s="146" t="s">
        <v>968</v>
      </c>
      <c r="C809" s="57" t="s">
        <v>491</v>
      </c>
      <c r="D809" s="57"/>
      <c r="E809" s="321">
        <v>37900</v>
      </c>
    </row>
    <row r="810" spans="1:5">
      <c r="A810" s="312" t="s">
        <v>197</v>
      </c>
      <c r="B810" s="146" t="s">
        <v>968</v>
      </c>
      <c r="C810" s="57" t="s">
        <v>491</v>
      </c>
      <c r="D810" s="57" t="s">
        <v>529</v>
      </c>
      <c r="E810" s="321">
        <v>37900</v>
      </c>
    </row>
  </sheetData>
  <autoFilter ref="A6:E810">
    <filterColumn colId="1"/>
  </autoFilter>
  <mergeCells count="7">
    <mergeCell ref="A1:E1"/>
    <mergeCell ref="A7:D7"/>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sheetPr>
    <tabColor theme="6" tint="-0.249977111117893"/>
  </sheetPr>
  <dimension ref="A1:F793"/>
  <sheetViews>
    <sheetView topLeftCell="A473" workbookViewId="0">
      <selection activeCell="E477" sqref="E477"/>
    </sheetView>
  </sheetViews>
  <sheetFormatPr defaultRowHeight="12.75"/>
  <cols>
    <col min="1" max="1" width="38.28515625" style="4" customWidth="1"/>
    <col min="2" max="2" width="11.5703125" style="164" customWidth="1"/>
    <col min="3" max="3" width="5.140625" style="4" customWidth="1"/>
    <col min="4" max="4" width="6.85546875" style="4" customWidth="1"/>
    <col min="5" max="5" width="15.28515625" style="4" customWidth="1"/>
    <col min="6" max="6" width="15.7109375" style="24" customWidth="1"/>
    <col min="7" max="16384" width="9.140625" style="4"/>
  </cols>
  <sheetData>
    <row r="1" spans="1:6" ht="45.75" hidden="1" customHeight="1">
      <c r="A1" s="382"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6" ht="47.25" customHeight="1">
      <c r="A2" s="382" t="str">
        <f>"Приложение №"&amp;Н1цср1&amp;" к решению
Богучанского районного Совета депутатов
от "&amp;Р1дата&amp;" года №"&amp;Р1номер</f>
        <v>Приложение №10 к решению
Богучанского районного Совета депутатов
от     "   "                     2016 года №</v>
      </c>
      <c r="B2" s="382"/>
      <c r="C2" s="382"/>
      <c r="D2" s="382"/>
      <c r="E2" s="382"/>
      <c r="F2" s="382"/>
    </row>
    <row r="3" spans="1:6" ht="124.5" customHeight="1">
      <c r="A3" s="381"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"&amp;ПлПер&amp;" годов"</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2018-2019 годов</v>
      </c>
      <c r="B3" s="381"/>
      <c r="C3" s="381"/>
      <c r="D3" s="381"/>
      <c r="E3" s="381"/>
      <c r="F3" s="381"/>
    </row>
    <row r="4" spans="1:6">
      <c r="F4" s="12" t="s">
        <v>103</v>
      </c>
    </row>
    <row r="5" spans="1:6" ht="12.75" customHeight="1">
      <c r="A5" s="418" t="s">
        <v>302</v>
      </c>
      <c r="B5" s="428" t="s">
        <v>232</v>
      </c>
      <c r="C5" s="428"/>
      <c r="D5" s="428"/>
      <c r="E5" s="418" t="s">
        <v>866</v>
      </c>
      <c r="F5" s="418" t="s">
        <v>1441</v>
      </c>
    </row>
    <row r="6" spans="1:6" ht="25.5">
      <c r="A6" s="418"/>
      <c r="B6" s="165" t="s">
        <v>233</v>
      </c>
      <c r="C6" s="150" t="s">
        <v>234</v>
      </c>
      <c r="D6" s="150" t="s">
        <v>303</v>
      </c>
      <c r="E6" s="418"/>
      <c r="F6" s="418"/>
    </row>
    <row r="7" spans="1:6" s="15" customFormat="1">
      <c r="A7" s="420" t="s">
        <v>614</v>
      </c>
      <c r="B7" s="421"/>
      <c r="C7" s="421"/>
      <c r="D7" s="421"/>
      <c r="E7" s="59">
        <v>1699837690</v>
      </c>
      <c r="F7" s="59">
        <v>1723366040</v>
      </c>
    </row>
    <row r="8" spans="1:6" ht="25.5">
      <c r="A8" s="57" t="s">
        <v>622</v>
      </c>
      <c r="B8" s="147" t="s">
        <v>1277</v>
      </c>
      <c r="C8" s="146" t="s">
        <v>784</v>
      </c>
      <c r="D8" s="146"/>
      <c r="E8" s="261">
        <v>1073746915</v>
      </c>
      <c r="F8" s="145">
        <v>1073746915</v>
      </c>
    </row>
    <row r="9" spans="1:6" ht="38.25">
      <c r="A9" s="57" t="s">
        <v>623</v>
      </c>
      <c r="B9" s="147" t="s">
        <v>1278</v>
      </c>
      <c r="C9" s="146" t="s">
        <v>784</v>
      </c>
      <c r="D9" s="146"/>
      <c r="E9" s="261">
        <v>1029877819</v>
      </c>
      <c r="F9" s="145">
        <v>1029877819</v>
      </c>
    </row>
    <row r="10" spans="1:6" ht="153">
      <c r="A10" s="57" t="s">
        <v>579</v>
      </c>
      <c r="B10" s="166" t="s">
        <v>1029</v>
      </c>
      <c r="C10" s="146" t="s">
        <v>784</v>
      </c>
      <c r="D10" s="146"/>
      <c r="E10" s="261">
        <v>37911744</v>
      </c>
      <c r="F10" s="145">
        <v>37911744</v>
      </c>
    </row>
    <row r="11" spans="1:6" ht="38.25">
      <c r="A11" s="57" t="s">
        <v>505</v>
      </c>
      <c r="B11" s="166" t="s">
        <v>1029</v>
      </c>
      <c r="C11" s="146" t="s">
        <v>506</v>
      </c>
      <c r="D11" s="147"/>
      <c r="E11" s="261">
        <v>23536348</v>
      </c>
      <c r="F11" s="145">
        <v>23536348</v>
      </c>
    </row>
    <row r="12" spans="1:6">
      <c r="A12" s="57" t="s">
        <v>203</v>
      </c>
      <c r="B12" s="166" t="s">
        <v>1029</v>
      </c>
      <c r="C12" s="146" t="s">
        <v>506</v>
      </c>
      <c r="D12" s="146" t="s">
        <v>577</v>
      </c>
      <c r="E12" s="261">
        <v>23536348</v>
      </c>
      <c r="F12" s="145">
        <v>23536348</v>
      </c>
    </row>
    <row r="13" spans="1:6" ht="51">
      <c r="A13" s="57" t="s">
        <v>1372</v>
      </c>
      <c r="B13" s="166" t="s">
        <v>1029</v>
      </c>
      <c r="C13" s="146" t="s">
        <v>1373</v>
      </c>
      <c r="D13" s="146"/>
      <c r="E13" s="261">
        <v>7107977</v>
      </c>
      <c r="F13" s="145">
        <v>7107977</v>
      </c>
    </row>
    <row r="14" spans="1:6">
      <c r="A14" s="57" t="s">
        <v>203</v>
      </c>
      <c r="B14" s="166" t="s">
        <v>1029</v>
      </c>
      <c r="C14" s="146" t="s">
        <v>1373</v>
      </c>
      <c r="D14" s="146" t="s">
        <v>577</v>
      </c>
      <c r="E14" s="261">
        <v>7107977</v>
      </c>
      <c r="F14" s="145">
        <v>7107977</v>
      </c>
    </row>
    <row r="15" spans="1:6" ht="38.25">
      <c r="A15" s="57" t="s">
        <v>490</v>
      </c>
      <c r="B15" s="166" t="s">
        <v>1029</v>
      </c>
      <c r="C15" s="146" t="s">
        <v>491</v>
      </c>
      <c r="D15" s="146"/>
      <c r="E15" s="261">
        <v>7267419</v>
      </c>
      <c r="F15" s="145">
        <v>7267419</v>
      </c>
    </row>
    <row r="16" spans="1:6">
      <c r="A16" s="57" t="s">
        <v>203</v>
      </c>
      <c r="B16" s="166" t="s">
        <v>1029</v>
      </c>
      <c r="C16" s="146" t="s">
        <v>491</v>
      </c>
      <c r="D16" s="146" t="s">
        <v>577</v>
      </c>
      <c r="E16" s="261">
        <v>7267419</v>
      </c>
      <c r="F16" s="145">
        <v>7267419</v>
      </c>
    </row>
    <row r="17" spans="1:6" ht="165.75">
      <c r="A17" s="57" t="s">
        <v>582</v>
      </c>
      <c r="B17" s="166" t="s">
        <v>1037</v>
      </c>
      <c r="C17" s="146" t="s">
        <v>784</v>
      </c>
      <c r="D17" s="147"/>
      <c r="E17" s="261">
        <v>64361845</v>
      </c>
      <c r="F17" s="145">
        <v>64361845</v>
      </c>
    </row>
    <row r="18" spans="1:6" ht="38.25">
      <c r="A18" s="57" t="s">
        <v>505</v>
      </c>
      <c r="B18" s="166" t="s">
        <v>1037</v>
      </c>
      <c r="C18" s="146" t="s">
        <v>506</v>
      </c>
      <c r="D18" s="146"/>
      <c r="E18" s="261">
        <v>39389700</v>
      </c>
      <c r="F18" s="145">
        <v>39389700</v>
      </c>
    </row>
    <row r="19" spans="1:6">
      <c r="A19" s="57" t="s">
        <v>204</v>
      </c>
      <c r="B19" s="166" t="s">
        <v>1037</v>
      </c>
      <c r="C19" s="146" t="s">
        <v>506</v>
      </c>
      <c r="D19" s="146" t="s">
        <v>564</v>
      </c>
      <c r="E19" s="261">
        <v>39389700</v>
      </c>
      <c r="F19" s="145">
        <v>39389700</v>
      </c>
    </row>
    <row r="20" spans="1:6" ht="38.25">
      <c r="A20" s="57" t="s">
        <v>557</v>
      </c>
      <c r="B20" s="166" t="s">
        <v>1037</v>
      </c>
      <c r="C20" s="146" t="s">
        <v>558</v>
      </c>
      <c r="D20" s="146"/>
      <c r="E20" s="261">
        <v>456576</v>
      </c>
      <c r="F20" s="145">
        <v>456576</v>
      </c>
    </row>
    <row r="21" spans="1:6">
      <c r="A21" s="57" t="s">
        <v>204</v>
      </c>
      <c r="B21" s="166" t="s">
        <v>1037</v>
      </c>
      <c r="C21" s="146" t="s">
        <v>558</v>
      </c>
      <c r="D21" s="146" t="s">
        <v>564</v>
      </c>
      <c r="E21" s="261">
        <v>456576</v>
      </c>
      <c r="F21" s="145">
        <v>456576</v>
      </c>
    </row>
    <row r="22" spans="1:6" ht="51">
      <c r="A22" s="57" t="s">
        <v>1372</v>
      </c>
      <c r="B22" s="166" t="s">
        <v>1037</v>
      </c>
      <c r="C22" s="146" t="s">
        <v>1373</v>
      </c>
      <c r="D22" s="146"/>
      <c r="E22" s="261">
        <v>11895689</v>
      </c>
      <c r="F22" s="145">
        <v>11895689</v>
      </c>
    </row>
    <row r="23" spans="1:6">
      <c r="A23" s="57" t="s">
        <v>204</v>
      </c>
      <c r="B23" s="166" t="s">
        <v>1037</v>
      </c>
      <c r="C23" s="146" t="s">
        <v>1373</v>
      </c>
      <c r="D23" s="146" t="s">
        <v>564</v>
      </c>
      <c r="E23" s="261">
        <v>11895689</v>
      </c>
      <c r="F23" s="145">
        <v>11895689</v>
      </c>
    </row>
    <row r="24" spans="1:6" ht="38.25">
      <c r="A24" s="57" t="s">
        <v>490</v>
      </c>
      <c r="B24" s="166" t="s">
        <v>1037</v>
      </c>
      <c r="C24" s="146" t="s">
        <v>491</v>
      </c>
      <c r="D24" s="146"/>
      <c r="E24" s="261">
        <v>12619880</v>
      </c>
      <c r="F24" s="145">
        <v>12619880</v>
      </c>
    </row>
    <row r="25" spans="1:6">
      <c r="A25" s="57" t="s">
        <v>204</v>
      </c>
      <c r="B25" s="166" t="s">
        <v>1037</v>
      </c>
      <c r="C25" s="146" t="s">
        <v>491</v>
      </c>
      <c r="D25" s="146" t="s">
        <v>564</v>
      </c>
      <c r="E25" s="261">
        <v>12619880</v>
      </c>
      <c r="F25" s="145">
        <v>12619880</v>
      </c>
    </row>
    <row r="26" spans="1:6" ht="153">
      <c r="A26" s="57" t="s">
        <v>583</v>
      </c>
      <c r="B26" s="166" t="s">
        <v>1041</v>
      </c>
      <c r="C26" s="146" t="s">
        <v>784</v>
      </c>
      <c r="D26" s="146"/>
      <c r="E26" s="261">
        <v>28658190</v>
      </c>
      <c r="F26" s="145">
        <v>28658190</v>
      </c>
    </row>
    <row r="27" spans="1:6" ht="38.25">
      <c r="A27" s="57" t="s">
        <v>505</v>
      </c>
      <c r="B27" s="166" t="s">
        <v>1041</v>
      </c>
      <c r="C27" s="146" t="s">
        <v>506</v>
      </c>
      <c r="D27" s="146"/>
      <c r="E27" s="261">
        <v>12467451</v>
      </c>
      <c r="F27" s="145">
        <v>12467451</v>
      </c>
    </row>
    <row r="28" spans="1:6">
      <c r="A28" s="57" t="s">
        <v>1598</v>
      </c>
      <c r="B28" s="166" t="s">
        <v>1041</v>
      </c>
      <c r="C28" s="146" t="s">
        <v>506</v>
      </c>
      <c r="D28" s="146" t="s">
        <v>1599</v>
      </c>
      <c r="E28" s="261">
        <v>12467451</v>
      </c>
      <c r="F28" s="145">
        <v>12467451</v>
      </c>
    </row>
    <row r="29" spans="1:6" ht="38.25">
      <c r="A29" s="57" t="s">
        <v>557</v>
      </c>
      <c r="B29" s="166" t="s">
        <v>1041</v>
      </c>
      <c r="C29" s="146" t="s">
        <v>558</v>
      </c>
      <c r="D29" s="146"/>
      <c r="E29" s="261">
        <v>148600</v>
      </c>
      <c r="F29" s="145">
        <v>148600</v>
      </c>
    </row>
    <row r="30" spans="1:6">
      <c r="A30" s="57" t="s">
        <v>1598</v>
      </c>
      <c r="B30" s="166" t="s">
        <v>1041</v>
      </c>
      <c r="C30" s="146" t="s">
        <v>558</v>
      </c>
      <c r="D30" s="146" t="s">
        <v>1599</v>
      </c>
      <c r="E30" s="261">
        <v>148600</v>
      </c>
      <c r="F30" s="145">
        <v>148600</v>
      </c>
    </row>
    <row r="31" spans="1:6" ht="51">
      <c r="A31" s="57" t="s">
        <v>1372</v>
      </c>
      <c r="B31" s="166" t="s">
        <v>1041</v>
      </c>
      <c r="C31" s="146" t="s">
        <v>1373</v>
      </c>
      <c r="D31" s="146"/>
      <c r="E31" s="261">
        <v>3765171</v>
      </c>
      <c r="F31" s="145">
        <v>3765171</v>
      </c>
    </row>
    <row r="32" spans="1:6">
      <c r="A32" s="57" t="s">
        <v>1598</v>
      </c>
      <c r="B32" s="166" t="s">
        <v>1041</v>
      </c>
      <c r="C32" s="146" t="s">
        <v>1373</v>
      </c>
      <c r="D32" s="146" t="s">
        <v>1599</v>
      </c>
      <c r="E32" s="261">
        <v>3765171</v>
      </c>
      <c r="F32" s="145">
        <v>3765171</v>
      </c>
    </row>
    <row r="33" spans="1:6" ht="38.25">
      <c r="A33" s="57" t="s">
        <v>490</v>
      </c>
      <c r="B33" s="166" t="s">
        <v>1041</v>
      </c>
      <c r="C33" s="146" t="s">
        <v>491</v>
      </c>
      <c r="D33" s="146"/>
      <c r="E33" s="261">
        <v>647000</v>
      </c>
      <c r="F33" s="145">
        <v>647000</v>
      </c>
    </row>
    <row r="34" spans="1:6">
      <c r="A34" s="57" t="s">
        <v>1598</v>
      </c>
      <c r="B34" s="166" t="s">
        <v>1041</v>
      </c>
      <c r="C34" s="146" t="s">
        <v>491</v>
      </c>
      <c r="D34" s="146" t="s">
        <v>1599</v>
      </c>
      <c r="E34" s="261">
        <v>647000</v>
      </c>
      <c r="F34" s="145">
        <v>647000</v>
      </c>
    </row>
    <row r="35" spans="1:6" ht="76.5">
      <c r="A35" s="57" t="s">
        <v>511</v>
      </c>
      <c r="B35" s="166" t="s">
        <v>1041</v>
      </c>
      <c r="C35" s="146" t="s">
        <v>512</v>
      </c>
      <c r="D35" s="146"/>
      <c r="E35" s="261">
        <v>11629968</v>
      </c>
      <c r="F35" s="145">
        <v>11629968</v>
      </c>
    </row>
    <row r="36" spans="1:6">
      <c r="A36" s="57" t="s">
        <v>1598</v>
      </c>
      <c r="B36" s="166" t="s">
        <v>1041</v>
      </c>
      <c r="C36" s="146" t="s">
        <v>512</v>
      </c>
      <c r="D36" s="146" t="s">
        <v>1599</v>
      </c>
      <c r="E36" s="261">
        <v>11629968</v>
      </c>
      <c r="F36" s="145">
        <v>11629968</v>
      </c>
    </row>
    <row r="37" spans="1:6" ht="153">
      <c r="A37" s="57" t="s">
        <v>586</v>
      </c>
      <c r="B37" s="166" t="s">
        <v>1054</v>
      </c>
      <c r="C37" s="146" t="s">
        <v>784</v>
      </c>
      <c r="D37" s="146"/>
      <c r="E37" s="261">
        <v>1036964.9999999999</v>
      </c>
      <c r="F37" s="145">
        <v>1036964.9999999999</v>
      </c>
    </row>
    <row r="38" spans="1:6" ht="76.5">
      <c r="A38" s="57" t="s">
        <v>511</v>
      </c>
      <c r="B38" s="166" t="s">
        <v>1054</v>
      </c>
      <c r="C38" s="146" t="s">
        <v>512</v>
      </c>
      <c r="D38" s="146"/>
      <c r="E38" s="261">
        <v>1036964.9999999999</v>
      </c>
      <c r="F38" s="145">
        <v>1036964.9999999999</v>
      </c>
    </row>
    <row r="39" spans="1:6">
      <c r="A39" s="57" t="s">
        <v>1595</v>
      </c>
      <c r="B39" s="166" t="s">
        <v>1054</v>
      </c>
      <c r="C39" s="146" t="s">
        <v>512</v>
      </c>
      <c r="D39" s="146" t="s">
        <v>530</v>
      </c>
      <c r="E39" s="261">
        <v>1036964.9999999999</v>
      </c>
      <c r="F39" s="145">
        <v>1036964.9999999999</v>
      </c>
    </row>
    <row r="40" spans="1:6" ht="204">
      <c r="A40" s="57" t="s">
        <v>799</v>
      </c>
      <c r="B40" s="166" t="s">
        <v>1030</v>
      </c>
      <c r="C40" s="146" t="s">
        <v>784</v>
      </c>
      <c r="D40" s="146"/>
      <c r="E40" s="261">
        <v>29670200</v>
      </c>
      <c r="F40" s="145">
        <v>29670200</v>
      </c>
    </row>
    <row r="41" spans="1:6" ht="38.25">
      <c r="A41" s="57" t="s">
        <v>505</v>
      </c>
      <c r="B41" s="166" t="s">
        <v>1030</v>
      </c>
      <c r="C41" s="147" t="s">
        <v>506</v>
      </c>
      <c r="D41" s="147"/>
      <c r="E41" s="261">
        <v>22788172</v>
      </c>
      <c r="F41" s="145">
        <v>22788172</v>
      </c>
    </row>
    <row r="42" spans="1:6">
      <c r="A42" s="57" t="s">
        <v>203</v>
      </c>
      <c r="B42" s="166" t="s">
        <v>1030</v>
      </c>
      <c r="C42" s="146" t="s">
        <v>506</v>
      </c>
      <c r="D42" s="146" t="s">
        <v>577</v>
      </c>
      <c r="E42" s="261">
        <v>22788172</v>
      </c>
      <c r="F42" s="148">
        <v>22788172</v>
      </c>
    </row>
    <row r="43" spans="1:6" ht="51">
      <c r="A43" s="57" t="s">
        <v>1372</v>
      </c>
      <c r="B43" s="166" t="s">
        <v>1030</v>
      </c>
      <c r="C43" s="146" t="s">
        <v>1373</v>
      </c>
      <c r="D43" s="146"/>
      <c r="E43" s="261">
        <v>6882028</v>
      </c>
      <c r="F43" s="148">
        <v>6882028</v>
      </c>
    </row>
    <row r="44" spans="1:6">
      <c r="A44" s="57" t="s">
        <v>203</v>
      </c>
      <c r="B44" s="166" t="s">
        <v>1030</v>
      </c>
      <c r="C44" s="146" t="s">
        <v>1373</v>
      </c>
      <c r="D44" s="146" t="s">
        <v>577</v>
      </c>
      <c r="E44" s="261">
        <v>6882028</v>
      </c>
      <c r="F44" s="148">
        <v>6882028</v>
      </c>
    </row>
    <row r="45" spans="1:6" ht="216.75">
      <c r="A45" s="57" t="s">
        <v>584</v>
      </c>
      <c r="B45" s="166" t="s">
        <v>1038</v>
      </c>
      <c r="C45" s="146" t="s">
        <v>784</v>
      </c>
      <c r="D45" s="146"/>
      <c r="E45" s="261">
        <v>42999200</v>
      </c>
      <c r="F45" s="148">
        <v>42999200</v>
      </c>
    </row>
    <row r="46" spans="1:6" ht="38.25">
      <c r="A46" s="57" t="s">
        <v>505</v>
      </c>
      <c r="B46" s="166" t="s">
        <v>1038</v>
      </c>
      <c r="C46" s="146" t="s">
        <v>506</v>
      </c>
      <c r="D46" s="146"/>
      <c r="E46" s="261">
        <v>33025500</v>
      </c>
      <c r="F46" s="148">
        <v>33025500</v>
      </c>
    </row>
    <row r="47" spans="1:6">
      <c r="A47" s="57" t="s">
        <v>204</v>
      </c>
      <c r="B47" s="166" t="s">
        <v>1038</v>
      </c>
      <c r="C47" s="146" t="s">
        <v>506</v>
      </c>
      <c r="D47" s="146" t="s">
        <v>564</v>
      </c>
      <c r="E47" s="261">
        <v>33025500</v>
      </c>
      <c r="F47" s="148">
        <v>33025500</v>
      </c>
    </row>
    <row r="48" spans="1:6" ht="51">
      <c r="A48" s="57" t="s">
        <v>1372</v>
      </c>
      <c r="B48" s="166" t="s">
        <v>1038</v>
      </c>
      <c r="C48" s="146" t="s">
        <v>1373</v>
      </c>
      <c r="D48" s="146"/>
      <c r="E48" s="261">
        <v>9973700</v>
      </c>
      <c r="F48" s="148">
        <v>9973700</v>
      </c>
    </row>
    <row r="49" spans="1:6">
      <c r="A49" s="57" t="s">
        <v>204</v>
      </c>
      <c r="B49" s="166" t="s">
        <v>1038</v>
      </c>
      <c r="C49" s="146" t="s">
        <v>1373</v>
      </c>
      <c r="D49" s="146" t="s">
        <v>564</v>
      </c>
      <c r="E49" s="261">
        <v>9973700</v>
      </c>
      <c r="F49" s="148">
        <v>9973700</v>
      </c>
    </row>
    <row r="50" spans="1:6" ht="204">
      <c r="A50" s="57" t="s">
        <v>803</v>
      </c>
      <c r="B50" s="166" t="s">
        <v>1042</v>
      </c>
      <c r="C50" s="146" t="s">
        <v>784</v>
      </c>
      <c r="D50" s="146"/>
      <c r="E50" s="261">
        <v>3425400</v>
      </c>
      <c r="F50" s="148">
        <v>3425400</v>
      </c>
    </row>
    <row r="51" spans="1:6" ht="38.25">
      <c r="A51" s="57" t="s">
        <v>505</v>
      </c>
      <c r="B51" s="166" t="s">
        <v>1042</v>
      </c>
      <c r="C51" s="146" t="s">
        <v>506</v>
      </c>
      <c r="D51" s="146"/>
      <c r="E51" s="261">
        <v>1839800</v>
      </c>
      <c r="F51" s="148">
        <v>1839800</v>
      </c>
    </row>
    <row r="52" spans="1:6">
      <c r="A52" s="57" t="s">
        <v>1598</v>
      </c>
      <c r="B52" s="166" t="s">
        <v>1042</v>
      </c>
      <c r="C52" s="146" t="s">
        <v>506</v>
      </c>
      <c r="D52" s="146" t="s">
        <v>1599</v>
      </c>
      <c r="E52" s="261">
        <v>1839800</v>
      </c>
      <c r="F52" s="148">
        <v>1839800</v>
      </c>
    </row>
    <row r="53" spans="1:6" ht="51">
      <c r="A53" s="57" t="s">
        <v>1372</v>
      </c>
      <c r="B53" s="166" t="s">
        <v>1042</v>
      </c>
      <c r="C53" s="146" t="s">
        <v>1373</v>
      </c>
      <c r="D53" s="146"/>
      <c r="E53" s="261">
        <v>555600</v>
      </c>
      <c r="F53" s="148">
        <v>555600</v>
      </c>
    </row>
    <row r="54" spans="1:6">
      <c r="A54" s="57" t="s">
        <v>1598</v>
      </c>
      <c r="B54" s="166" t="s">
        <v>1042</v>
      </c>
      <c r="C54" s="146" t="s">
        <v>1373</v>
      </c>
      <c r="D54" s="146" t="s">
        <v>1599</v>
      </c>
      <c r="E54" s="261">
        <v>555600</v>
      </c>
      <c r="F54" s="148">
        <v>555600</v>
      </c>
    </row>
    <row r="55" spans="1:6" ht="76.5">
      <c r="A55" s="57" t="s">
        <v>511</v>
      </c>
      <c r="B55" s="166" t="s">
        <v>1042</v>
      </c>
      <c r="C55" s="146" t="s">
        <v>512</v>
      </c>
      <c r="D55" s="146"/>
      <c r="E55" s="261">
        <v>1030000</v>
      </c>
      <c r="F55" s="148">
        <v>1030000</v>
      </c>
    </row>
    <row r="56" spans="1:6">
      <c r="A56" s="57" t="s">
        <v>1598</v>
      </c>
      <c r="B56" s="166" t="s">
        <v>1042</v>
      </c>
      <c r="C56" s="146" t="s">
        <v>512</v>
      </c>
      <c r="D56" s="146" t="s">
        <v>1599</v>
      </c>
      <c r="E56" s="261">
        <v>1030000</v>
      </c>
      <c r="F56" s="148">
        <v>1030000</v>
      </c>
    </row>
    <row r="57" spans="1:6" ht="204">
      <c r="A57" s="57" t="s">
        <v>587</v>
      </c>
      <c r="B57" s="166" t="s">
        <v>1055</v>
      </c>
      <c r="C57" s="146" t="s">
        <v>784</v>
      </c>
      <c r="D57" s="146"/>
      <c r="E57" s="261">
        <v>622500</v>
      </c>
      <c r="F57" s="148">
        <v>622500</v>
      </c>
    </row>
    <row r="58" spans="1:6" ht="76.5">
      <c r="A58" s="57" t="s">
        <v>511</v>
      </c>
      <c r="B58" s="166" t="s">
        <v>1055</v>
      </c>
      <c r="C58" s="146" t="s">
        <v>512</v>
      </c>
      <c r="D58" s="146"/>
      <c r="E58" s="261">
        <v>622500</v>
      </c>
      <c r="F58" s="148">
        <v>622500</v>
      </c>
    </row>
    <row r="59" spans="1:6">
      <c r="A59" s="57" t="s">
        <v>1595</v>
      </c>
      <c r="B59" s="166" t="s">
        <v>1055</v>
      </c>
      <c r="C59" s="146" t="s">
        <v>512</v>
      </c>
      <c r="D59" s="146" t="s">
        <v>530</v>
      </c>
      <c r="E59" s="261">
        <v>622500</v>
      </c>
      <c r="F59" s="148">
        <v>622500</v>
      </c>
    </row>
    <row r="60" spans="1:6" ht="191.25">
      <c r="A60" s="57" t="s">
        <v>714</v>
      </c>
      <c r="B60" s="166" t="s">
        <v>1044</v>
      </c>
      <c r="C60" s="146" t="s">
        <v>784</v>
      </c>
      <c r="D60" s="146"/>
      <c r="E60" s="261">
        <v>1800000</v>
      </c>
      <c r="F60" s="148">
        <v>1800000</v>
      </c>
    </row>
    <row r="61" spans="1:6" ht="38.25">
      <c r="A61" s="57" t="s">
        <v>557</v>
      </c>
      <c r="B61" s="166" t="s">
        <v>1044</v>
      </c>
      <c r="C61" s="146" t="s">
        <v>558</v>
      </c>
      <c r="D61" s="146"/>
      <c r="E61" s="261">
        <v>200000</v>
      </c>
      <c r="F61" s="148">
        <v>200000</v>
      </c>
    </row>
    <row r="62" spans="1:6">
      <c r="A62" s="57" t="s">
        <v>204</v>
      </c>
      <c r="B62" s="166" t="s">
        <v>1044</v>
      </c>
      <c r="C62" s="146" t="s">
        <v>558</v>
      </c>
      <c r="D62" s="146" t="s">
        <v>564</v>
      </c>
      <c r="E62" s="261">
        <v>200000</v>
      </c>
      <c r="F62" s="148">
        <v>200000</v>
      </c>
    </row>
    <row r="63" spans="1:6" ht="38.25">
      <c r="A63" s="57" t="s">
        <v>490</v>
      </c>
      <c r="B63" s="166" t="s">
        <v>1044</v>
      </c>
      <c r="C63" s="146" t="s">
        <v>491</v>
      </c>
      <c r="D63" s="146"/>
      <c r="E63" s="261">
        <v>1160000</v>
      </c>
      <c r="F63" s="148">
        <v>1160000</v>
      </c>
    </row>
    <row r="64" spans="1:6">
      <c r="A64" s="57" t="s">
        <v>204</v>
      </c>
      <c r="B64" s="166" t="s">
        <v>1044</v>
      </c>
      <c r="C64" s="146" t="s">
        <v>491</v>
      </c>
      <c r="D64" s="146" t="s">
        <v>564</v>
      </c>
      <c r="E64" s="261">
        <v>1160000</v>
      </c>
      <c r="F64" s="148">
        <v>1160000</v>
      </c>
    </row>
    <row r="65" spans="1:6">
      <c r="A65" s="57" t="s">
        <v>715</v>
      </c>
      <c r="B65" s="166" t="s">
        <v>1044</v>
      </c>
      <c r="C65" s="146" t="s">
        <v>716</v>
      </c>
      <c r="D65" s="146"/>
      <c r="E65" s="261">
        <v>440000</v>
      </c>
      <c r="F65" s="148">
        <v>440000</v>
      </c>
    </row>
    <row r="66" spans="1:6">
      <c r="A66" s="57" t="s">
        <v>204</v>
      </c>
      <c r="B66" s="166" t="s">
        <v>1044</v>
      </c>
      <c r="C66" s="146" t="s">
        <v>716</v>
      </c>
      <c r="D66" s="146" t="s">
        <v>564</v>
      </c>
      <c r="E66" s="261">
        <v>440000</v>
      </c>
      <c r="F66" s="148">
        <v>440000</v>
      </c>
    </row>
    <row r="67" spans="1:6" ht="178.5">
      <c r="A67" s="57" t="s">
        <v>804</v>
      </c>
      <c r="B67" s="166" t="s">
        <v>1043</v>
      </c>
      <c r="C67" s="146" t="s">
        <v>784</v>
      </c>
      <c r="D67" s="146"/>
      <c r="E67" s="261">
        <v>52080</v>
      </c>
      <c r="F67" s="148">
        <v>52080</v>
      </c>
    </row>
    <row r="68" spans="1:6" ht="38.25">
      <c r="A68" s="57" t="s">
        <v>505</v>
      </c>
      <c r="B68" s="166" t="s">
        <v>1043</v>
      </c>
      <c r="C68" s="146" t="s">
        <v>506</v>
      </c>
      <c r="D68" s="146"/>
      <c r="E68" s="261">
        <v>13404</v>
      </c>
      <c r="F68" s="148">
        <v>13404</v>
      </c>
    </row>
    <row r="69" spans="1:6">
      <c r="A69" s="57" t="s">
        <v>1598</v>
      </c>
      <c r="B69" s="166" t="s">
        <v>1043</v>
      </c>
      <c r="C69" s="146" t="s">
        <v>506</v>
      </c>
      <c r="D69" s="146" t="s">
        <v>1599</v>
      </c>
      <c r="E69" s="261">
        <v>13404</v>
      </c>
      <c r="F69" s="148">
        <v>13404</v>
      </c>
    </row>
    <row r="70" spans="1:6" ht="51">
      <c r="A70" s="57" t="s">
        <v>1372</v>
      </c>
      <c r="B70" s="166" t="s">
        <v>1043</v>
      </c>
      <c r="C70" s="146" t="s">
        <v>1373</v>
      </c>
      <c r="D70" s="146"/>
      <c r="E70" s="261">
        <v>4048</v>
      </c>
      <c r="F70" s="148">
        <v>4048</v>
      </c>
    </row>
    <row r="71" spans="1:6">
      <c r="A71" s="57" t="s">
        <v>1598</v>
      </c>
      <c r="B71" s="166" t="s">
        <v>1043</v>
      </c>
      <c r="C71" s="146" t="s">
        <v>1373</v>
      </c>
      <c r="D71" s="146" t="s">
        <v>1599</v>
      </c>
      <c r="E71" s="261">
        <v>4048</v>
      </c>
      <c r="F71" s="148">
        <v>4048</v>
      </c>
    </row>
    <row r="72" spans="1:6" ht="76.5">
      <c r="A72" s="57" t="s">
        <v>511</v>
      </c>
      <c r="B72" s="166" t="s">
        <v>1043</v>
      </c>
      <c r="C72" s="146" t="s">
        <v>512</v>
      </c>
      <c r="D72" s="146"/>
      <c r="E72" s="261">
        <v>34628</v>
      </c>
      <c r="F72" s="148">
        <v>34628</v>
      </c>
    </row>
    <row r="73" spans="1:6">
      <c r="A73" s="57" t="s">
        <v>1598</v>
      </c>
      <c r="B73" s="166" t="s">
        <v>1043</v>
      </c>
      <c r="C73" s="146" t="s">
        <v>512</v>
      </c>
      <c r="D73" s="146" t="s">
        <v>1599</v>
      </c>
      <c r="E73" s="261">
        <v>34628</v>
      </c>
      <c r="F73" s="148">
        <v>34628</v>
      </c>
    </row>
    <row r="74" spans="1:6" ht="140.25">
      <c r="A74" s="57" t="s">
        <v>800</v>
      </c>
      <c r="B74" s="166" t="s">
        <v>1031</v>
      </c>
      <c r="C74" s="146" t="s">
        <v>784</v>
      </c>
      <c r="D74" s="146"/>
      <c r="E74" s="261">
        <v>1732100</v>
      </c>
      <c r="F74" s="148">
        <v>1732100</v>
      </c>
    </row>
    <row r="75" spans="1:6" ht="38.25">
      <c r="A75" s="57" t="s">
        <v>557</v>
      </c>
      <c r="B75" s="166" t="s">
        <v>1031</v>
      </c>
      <c r="C75" s="146" t="s">
        <v>558</v>
      </c>
      <c r="D75" s="146"/>
      <c r="E75" s="261">
        <v>1732100</v>
      </c>
      <c r="F75" s="148">
        <v>1732100</v>
      </c>
    </row>
    <row r="76" spans="1:6">
      <c r="A76" s="57" t="s">
        <v>203</v>
      </c>
      <c r="B76" s="166" t="s">
        <v>1031</v>
      </c>
      <c r="C76" s="146" t="s">
        <v>558</v>
      </c>
      <c r="D76" s="146" t="s">
        <v>577</v>
      </c>
      <c r="E76" s="261">
        <v>1732100</v>
      </c>
      <c r="F76" s="148">
        <v>1732100</v>
      </c>
    </row>
    <row r="77" spans="1:6" ht="165.75">
      <c r="A77" s="57" t="s">
        <v>805</v>
      </c>
      <c r="B77" s="166" t="s">
        <v>1039</v>
      </c>
      <c r="C77" s="146" t="s">
        <v>784</v>
      </c>
      <c r="D77" s="146"/>
      <c r="E77" s="261">
        <v>2457964</v>
      </c>
      <c r="F77" s="148">
        <v>2457964</v>
      </c>
    </row>
    <row r="78" spans="1:6" ht="38.25">
      <c r="A78" s="57" t="s">
        <v>557</v>
      </c>
      <c r="B78" s="166" t="s">
        <v>1039</v>
      </c>
      <c r="C78" s="146" t="s">
        <v>558</v>
      </c>
      <c r="D78" s="146"/>
      <c r="E78" s="261">
        <v>2457964</v>
      </c>
      <c r="F78" s="148">
        <v>2457964</v>
      </c>
    </row>
    <row r="79" spans="1:6">
      <c r="A79" s="57" t="s">
        <v>204</v>
      </c>
      <c r="B79" s="166" t="s">
        <v>1039</v>
      </c>
      <c r="C79" s="146" t="s">
        <v>558</v>
      </c>
      <c r="D79" s="146" t="s">
        <v>564</v>
      </c>
      <c r="E79" s="261">
        <v>2457964</v>
      </c>
      <c r="F79" s="148">
        <v>2457964</v>
      </c>
    </row>
    <row r="80" spans="1:6" ht="153">
      <c r="A80" s="57" t="s">
        <v>806</v>
      </c>
      <c r="B80" s="166" t="s">
        <v>1046</v>
      </c>
      <c r="C80" s="146" t="s">
        <v>784</v>
      </c>
      <c r="D80" s="146"/>
      <c r="E80" s="261">
        <v>280000</v>
      </c>
      <c r="F80" s="148">
        <v>280000</v>
      </c>
    </row>
    <row r="81" spans="1:6" ht="38.25">
      <c r="A81" s="57" t="s">
        <v>557</v>
      </c>
      <c r="B81" s="166" t="s">
        <v>1046</v>
      </c>
      <c r="C81" s="146" t="s">
        <v>558</v>
      </c>
      <c r="D81" s="146"/>
      <c r="E81" s="261">
        <v>200000</v>
      </c>
      <c r="F81" s="148">
        <v>200000</v>
      </c>
    </row>
    <row r="82" spans="1:6">
      <c r="A82" s="57" t="s">
        <v>1598</v>
      </c>
      <c r="B82" s="166" t="s">
        <v>1046</v>
      </c>
      <c r="C82" s="146" t="s">
        <v>558</v>
      </c>
      <c r="D82" s="146" t="s">
        <v>1599</v>
      </c>
      <c r="E82" s="261">
        <v>200000</v>
      </c>
      <c r="F82" s="148">
        <v>200000</v>
      </c>
    </row>
    <row r="83" spans="1:6" ht="25.5">
      <c r="A83" s="57" t="s">
        <v>531</v>
      </c>
      <c r="B83" s="166" t="s">
        <v>1046</v>
      </c>
      <c r="C83" s="146" t="s">
        <v>532</v>
      </c>
      <c r="D83" s="146"/>
      <c r="E83" s="261">
        <v>80000</v>
      </c>
      <c r="F83" s="148">
        <v>80000</v>
      </c>
    </row>
    <row r="84" spans="1:6">
      <c r="A84" s="57" t="s">
        <v>1598</v>
      </c>
      <c r="B84" s="166" t="s">
        <v>1046</v>
      </c>
      <c r="C84" s="146" t="s">
        <v>532</v>
      </c>
      <c r="D84" s="146" t="s">
        <v>1599</v>
      </c>
      <c r="E84" s="261">
        <v>80000</v>
      </c>
      <c r="F84" s="148">
        <v>80000</v>
      </c>
    </row>
    <row r="85" spans="1:6" ht="153">
      <c r="A85" s="57" t="s">
        <v>1056</v>
      </c>
      <c r="B85" s="166" t="s">
        <v>1057</v>
      </c>
      <c r="C85" s="146" t="s">
        <v>784</v>
      </c>
      <c r="D85" s="146"/>
      <c r="E85" s="261">
        <v>30000</v>
      </c>
      <c r="F85" s="148">
        <v>30000</v>
      </c>
    </row>
    <row r="86" spans="1:6" ht="25.5">
      <c r="A86" s="57" t="s">
        <v>531</v>
      </c>
      <c r="B86" s="166" t="s">
        <v>1057</v>
      </c>
      <c r="C86" s="146" t="s">
        <v>532</v>
      </c>
      <c r="D86" s="146"/>
      <c r="E86" s="261">
        <v>30000</v>
      </c>
      <c r="F86" s="148">
        <v>30000</v>
      </c>
    </row>
    <row r="87" spans="1:6">
      <c r="A87" s="57" t="s">
        <v>1595</v>
      </c>
      <c r="B87" s="166" t="s">
        <v>1057</v>
      </c>
      <c r="C87" s="146" t="s">
        <v>532</v>
      </c>
      <c r="D87" s="146" t="s">
        <v>530</v>
      </c>
      <c r="E87" s="261">
        <v>30000</v>
      </c>
      <c r="F87" s="148">
        <v>30000</v>
      </c>
    </row>
    <row r="88" spans="1:6" ht="153">
      <c r="A88" s="57" t="s">
        <v>801</v>
      </c>
      <c r="B88" s="166" t="s">
        <v>1032</v>
      </c>
      <c r="C88" s="146" t="s">
        <v>784</v>
      </c>
      <c r="D88" s="146"/>
      <c r="E88" s="261">
        <v>27983658</v>
      </c>
      <c r="F88" s="148">
        <v>27983658</v>
      </c>
    </row>
    <row r="89" spans="1:6" ht="38.25">
      <c r="A89" s="57" t="s">
        <v>490</v>
      </c>
      <c r="B89" s="166" t="s">
        <v>1032</v>
      </c>
      <c r="C89" s="146" t="s">
        <v>491</v>
      </c>
      <c r="D89" s="146"/>
      <c r="E89" s="261">
        <v>27983658</v>
      </c>
      <c r="F89" s="148">
        <v>27983658</v>
      </c>
    </row>
    <row r="90" spans="1:6">
      <c r="A90" s="57" t="s">
        <v>203</v>
      </c>
      <c r="B90" s="166" t="s">
        <v>1032</v>
      </c>
      <c r="C90" s="146" t="s">
        <v>491</v>
      </c>
      <c r="D90" s="146" t="s">
        <v>577</v>
      </c>
      <c r="E90" s="261">
        <v>27983658</v>
      </c>
      <c r="F90" s="148">
        <v>27983658</v>
      </c>
    </row>
    <row r="91" spans="1:6" ht="178.5">
      <c r="A91" s="57" t="s">
        <v>807</v>
      </c>
      <c r="B91" s="166" t="s">
        <v>1040</v>
      </c>
      <c r="C91" s="146" t="s">
        <v>784</v>
      </c>
      <c r="D91" s="146"/>
      <c r="E91" s="261">
        <v>76083084</v>
      </c>
      <c r="F91" s="148">
        <v>76083084</v>
      </c>
    </row>
    <row r="92" spans="1:6" ht="38.25">
      <c r="A92" s="56" t="s">
        <v>490</v>
      </c>
      <c r="B92" s="147" t="s">
        <v>1040</v>
      </c>
      <c r="C92" s="147" t="s">
        <v>491</v>
      </c>
      <c r="D92" s="147"/>
      <c r="E92" s="261">
        <v>76083084</v>
      </c>
      <c r="F92" s="148">
        <v>76083084</v>
      </c>
    </row>
    <row r="93" spans="1:6">
      <c r="A93" s="56" t="s">
        <v>204</v>
      </c>
      <c r="B93" s="147" t="s">
        <v>1040</v>
      </c>
      <c r="C93" s="147" t="s">
        <v>491</v>
      </c>
      <c r="D93" s="147" t="s">
        <v>564</v>
      </c>
      <c r="E93" s="261">
        <v>76083084</v>
      </c>
      <c r="F93" s="148">
        <v>76083084</v>
      </c>
    </row>
    <row r="94" spans="1:6" ht="165.75">
      <c r="A94" s="57" t="s">
        <v>808</v>
      </c>
      <c r="B94" s="147" t="s">
        <v>1047</v>
      </c>
      <c r="C94" s="147" t="s">
        <v>784</v>
      </c>
      <c r="D94" s="147"/>
      <c r="E94" s="261">
        <v>2000000</v>
      </c>
      <c r="F94" s="148">
        <v>2000000</v>
      </c>
    </row>
    <row r="95" spans="1:6" ht="38.25">
      <c r="A95" s="57" t="s">
        <v>490</v>
      </c>
      <c r="B95" s="166" t="s">
        <v>1047</v>
      </c>
      <c r="C95" s="146" t="s">
        <v>491</v>
      </c>
      <c r="D95" s="146"/>
      <c r="E95" s="261">
        <v>1000000</v>
      </c>
      <c r="F95" s="148">
        <v>1000000</v>
      </c>
    </row>
    <row r="96" spans="1:6">
      <c r="A96" s="57" t="s">
        <v>1598</v>
      </c>
      <c r="B96" s="166" t="s">
        <v>1047</v>
      </c>
      <c r="C96" s="146" t="s">
        <v>491</v>
      </c>
      <c r="D96" s="146" t="s">
        <v>1599</v>
      </c>
      <c r="E96" s="261">
        <v>1000000</v>
      </c>
      <c r="F96" s="148">
        <v>1000000</v>
      </c>
    </row>
    <row r="97" spans="1:6" ht="76.5">
      <c r="A97" s="57" t="s">
        <v>511</v>
      </c>
      <c r="B97" s="166" t="s">
        <v>1047</v>
      </c>
      <c r="C97" s="146" t="s">
        <v>512</v>
      </c>
      <c r="D97" s="146"/>
      <c r="E97" s="261">
        <v>1000000</v>
      </c>
      <c r="F97" s="148">
        <v>1000000</v>
      </c>
    </row>
    <row r="98" spans="1:6">
      <c r="A98" s="57" t="s">
        <v>1598</v>
      </c>
      <c r="B98" s="166" t="s">
        <v>1047</v>
      </c>
      <c r="C98" s="146" t="s">
        <v>512</v>
      </c>
      <c r="D98" s="146" t="s">
        <v>1599</v>
      </c>
      <c r="E98" s="261">
        <v>1000000</v>
      </c>
      <c r="F98" s="148">
        <v>1000000</v>
      </c>
    </row>
    <row r="99" spans="1:6" ht="140.25">
      <c r="A99" s="57" t="s">
        <v>802</v>
      </c>
      <c r="B99" s="166" t="s">
        <v>1033</v>
      </c>
      <c r="C99" s="146" t="s">
        <v>784</v>
      </c>
      <c r="D99" s="146"/>
      <c r="E99" s="261">
        <v>29811069.000000004</v>
      </c>
      <c r="F99" s="148">
        <v>29811069.000000004</v>
      </c>
    </row>
    <row r="100" spans="1:6" ht="38.25">
      <c r="A100" s="57" t="s">
        <v>490</v>
      </c>
      <c r="B100" s="166" t="s">
        <v>1033</v>
      </c>
      <c r="C100" s="146" t="s">
        <v>491</v>
      </c>
      <c r="D100" s="146"/>
      <c r="E100" s="261">
        <v>29811069.000000004</v>
      </c>
      <c r="F100" s="148">
        <v>29811069.000000004</v>
      </c>
    </row>
    <row r="101" spans="1:6">
      <c r="A101" s="57" t="s">
        <v>203</v>
      </c>
      <c r="B101" s="166" t="s">
        <v>1033</v>
      </c>
      <c r="C101" s="146" t="s">
        <v>491</v>
      </c>
      <c r="D101" s="146" t="s">
        <v>577</v>
      </c>
      <c r="E101" s="261">
        <v>29811069.000000004</v>
      </c>
      <c r="F101" s="148">
        <v>29811069.000000004</v>
      </c>
    </row>
    <row r="102" spans="1:6" ht="153">
      <c r="A102" s="57" t="s">
        <v>809</v>
      </c>
      <c r="B102" s="166" t="s">
        <v>1045</v>
      </c>
      <c r="C102" s="146" t="s">
        <v>784</v>
      </c>
      <c r="D102" s="146"/>
      <c r="E102" s="261">
        <v>6351087</v>
      </c>
      <c r="F102" s="148">
        <v>6351087</v>
      </c>
    </row>
    <row r="103" spans="1:6" ht="38.25">
      <c r="A103" s="57" t="s">
        <v>490</v>
      </c>
      <c r="B103" s="166" t="s">
        <v>1045</v>
      </c>
      <c r="C103" s="146" t="s">
        <v>491</v>
      </c>
      <c r="D103" s="146"/>
      <c r="E103" s="261">
        <v>6351087</v>
      </c>
      <c r="F103" s="148">
        <v>6351087</v>
      </c>
    </row>
    <row r="104" spans="1:6">
      <c r="A104" s="57" t="s">
        <v>204</v>
      </c>
      <c r="B104" s="166" t="s">
        <v>1045</v>
      </c>
      <c r="C104" s="146" t="s">
        <v>491</v>
      </c>
      <c r="D104" s="146" t="s">
        <v>564</v>
      </c>
      <c r="E104" s="261">
        <v>6351087</v>
      </c>
      <c r="F104" s="148">
        <v>6351087</v>
      </c>
    </row>
    <row r="105" spans="1:6" ht="140.25">
      <c r="A105" s="57" t="s">
        <v>1264</v>
      </c>
      <c r="B105" s="166" t="s">
        <v>1265</v>
      </c>
      <c r="C105" s="146" t="s">
        <v>784</v>
      </c>
      <c r="D105" s="146"/>
      <c r="E105" s="261">
        <v>5528761</v>
      </c>
      <c r="F105" s="148">
        <v>5528761</v>
      </c>
    </row>
    <row r="106" spans="1:6" ht="38.25">
      <c r="A106" s="253" t="s">
        <v>490</v>
      </c>
      <c r="B106" s="166" t="s">
        <v>1265</v>
      </c>
      <c r="C106" s="146" t="s">
        <v>491</v>
      </c>
      <c r="D106" s="146"/>
      <c r="E106" s="261">
        <v>5528761</v>
      </c>
      <c r="F106" s="148">
        <v>5528761</v>
      </c>
    </row>
    <row r="107" spans="1:6">
      <c r="A107" s="57" t="s">
        <v>203</v>
      </c>
      <c r="B107" s="166" t="s">
        <v>1265</v>
      </c>
      <c r="C107" s="146" t="s">
        <v>491</v>
      </c>
      <c r="D107" s="146" t="s">
        <v>577</v>
      </c>
      <c r="E107" s="261">
        <v>5528761</v>
      </c>
      <c r="F107" s="148">
        <v>5528761</v>
      </c>
    </row>
    <row r="108" spans="1:6" ht="165.75">
      <c r="A108" s="57" t="s">
        <v>1266</v>
      </c>
      <c r="B108" s="166" t="s">
        <v>1267</v>
      </c>
      <c r="C108" s="146" t="s">
        <v>784</v>
      </c>
      <c r="D108" s="146"/>
      <c r="E108" s="261">
        <v>7887570</v>
      </c>
      <c r="F108" s="148">
        <v>7887570</v>
      </c>
    </row>
    <row r="109" spans="1:6" ht="38.25">
      <c r="A109" s="57" t="s">
        <v>490</v>
      </c>
      <c r="B109" s="166" t="s">
        <v>1267</v>
      </c>
      <c r="C109" s="146" t="s">
        <v>491</v>
      </c>
      <c r="D109" s="146"/>
      <c r="E109" s="261">
        <v>7887570</v>
      </c>
      <c r="F109" s="148">
        <v>7887570</v>
      </c>
    </row>
    <row r="110" spans="1:6">
      <c r="A110" s="57" t="s">
        <v>204</v>
      </c>
      <c r="B110" s="166" t="s">
        <v>1267</v>
      </c>
      <c r="C110" s="146" t="s">
        <v>491</v>
      </c>
      <c r="D110" s="146" t="s">
        <v>564</v>
      </c>
      <c r="E110" s="261">
        <v>7887570</v>
      </c>
      <c r="F110" s="148">
        <v>7887570</v>
      </c>
    </row>
    <row r="111" spans="1:6" ht="153">
      <c r="A111" s="57" t="s">
        <v>1268</v>
      </c>
      <c r="B111" s="166" t="s">
        <v>1269</v>
      </c>
      <c r="C111" s="146" t="s">
        <v>784</v>
      </c>
      <c r="D111" s="146"/>
      <c r="E111" s="261">
        <v>300000</v>
      </c>
      <c r="F111" s="148">
        <v>300000</v>
      </c>
    </row>
    <row r="112" spans="1:6" ht="38.25">
      <c r="A112" s="57" t="s">
        <v>490</v>
      </c>
      <c r="B112" s="166" t="s">
        <v>1269</v>
      </c>
      <c r="C112" s="146" t="s">
        <v>491</v>
      </c>
      <c r="D112" s="146"/>
      <c r="E112" s="261">
        <v>300000</v>
      </c>
      <c r="F112" s="148">
        <v>300000</v>
      </c>
    </row>
    <row r="113" spans="1:6">
      <c r="A113" s="57" t="s">
        <v>1598</v>
      </c>
      <c r="B113" s="166" t="s">
        <v>1269</v>
      </c>
      <c r="C113" s="146" t="s">
        <v>491</v>
      </c>
      <c r="D113" s="146" t="s">
        <v>1599</v>
      </c>
      <c r="E113" s="261">
        <v>300000</v>
      </c>
      <c r="F113" s="148">
        <v>300000</v>
      </c>
    </row>
    <row r="114" spans="1:6" ht="76.5">
      <c r="A114" s="57" t="s">
        <v>1410</v>
      </c>
      <c r="B114" s="166" t="s">
        <v>1411</v>
      </c>
      <c r="C114" s="146" t="s">
        <v>784</v>
      </c>
      <c r="D114" s="146"/>
      <c r="E114" s="261">
        <v>6423600</v>
      </c>
      <c r="F114" s="148">
        <v>6423600</v>
      </c>
    </row>
    <row r="115" spans="1:6" ht="38.25">
      <c r="A115" s="57" t="s">
        <v>490</v>
      </c>
      <c r="B115" s="166" t="s">
        <v>1411</v>
      </c>
      <c r="C115" s="146" t="s">
        <v>491</v>
      </c>
      <c r="D115" s="146"/>
      <c r="E115" s="261">
        <v>4548700</v>
      </c>
      <c r="F115" s="148">
        <v>4548700</v>
      </c>
    </row>
    <row r="116" spans="1:6">
      <c r="A116" s="57" t="s">
        <v>1595</v>
      </c>
      <c r="B116" s="166" t="s">
        <v>1411</v>
      </c>
      <c r="C116" s="146" t="s">
        <v>491</v>
      </c>
      <c r="D116" s="146" t="s">
        <v>530</v>
      </c>
      <c r="E116" s="261">
        <v>4548700</v>
      </c>
      <c r="F116" s="148">
        <v>4548700</v>
      </c>
    </row>
    <row r="117" spans="1:6" ht="76.5">
      <c r="A117" s="57" t="s">
        <v>511</v>
      </c>
      <c r="B117" s="166" t="s">
        <v>1411</v>
      </c>
      <c r="C117" s="146" t="s">
        <v>512</v>
      </c>
      <c r="D117" s="146"/>
      <c r="E117" s="261">
        <v>1874900</v>
      </c>
      <c r="F117" s="148">
        <v>1874900</v>
      </c>
    </row>
    <row r="118" spans="1:6">
      <c r="A118" s="253" t="s">
        <v>1595</v>
      </c>
      <c r="B118" s="166" t="s">
        <v>1411</v>
      </c>
      <c r="C118" s="146" t="s">
        <v>512</v>
      </c>
      <c r="D118" s="146" t="s">
        <v>530</v>
      </c>
      <c r="E118" s="261">
        <v>1874900</v>
      </c>
      <c r="F118" s="148">
        <v>1874900</v>
      </c>
    </row>
    <row r="119" spans="1:6" ht="216.75">
      <c r="A119" s="57" t="s">
        <v>718</v>
      </c>
      <c r="B119" s="166" t="s">
        <v>1072</v>
      </c>
      <c r="C119" s="146" t="s">
        <v>784</v>
      </c>
      <c r="D119" s="146"/>
      <c r="E119" s="261">
        <v>543100</v>
      </c>
      <c r="F119" s="148">
        <v>543100</v>
      </c>
    </row>
    <row r="120" spans="1:6" ht="38.25">
      <c r="A120" s="57" t="s">
        <v>490</v>
      </c>
      <c r="B120" s="166" t="s">
        <v>1072</v>
      </c>
      <c r="C120" s="146" t="s">
        <v>491</v>
      </c>
      <c r="D120" s="146"/>
      <c r="E120" s="261">
        <v>543100</v>
      </c>
      <c r="F120" s="148">
        <v>543100</v>
      </c>
    </row>
    <row r="121" spans="1:6">
      <c r="A121" s="57" t="s">
        <v>139</v>
      </c>
      <c r="B121" s="166" t="s">
        <v>1072</v>
      </c>
      <c r="C121" s="146" t="s">
        <v>491</v>
      </c>
      <c r="D121" s="146" t="s">
        <v>544</v>
      </c>
      <c r="E121" s="261">
        <v>543100</v>
      </c>
      <c r="F121" s="148">
        <v>543100</v>
      </c>
    </row>
    <row r="122" spans="1:6" ht="153">
      <c r="A122" s="57" t="s">
        <v>593</v>
      </c>
      <c r="B122" s="166" t="s">
        <v>1074</v>
      </c>
      <c r="C122" s="146" t="s">
        <v>784</v>
      </c>
      <c r="D122" s="146"/>
      <c r="E122" s="261">
        <v>10359400</v>
      </c>
      <c r="F122" s="148">
        <v>10359400</v>
      </c>
    </row>
    <row r="123" spans="1:6" ht="38.25">
      <c r="A123" s="57" t="s">
        <v>545</v>
      </c>
      <c r="B123" s="166" t="s">
        <v>1074</v>
      </c>
      <c r="C123" s="146" t="s">
        <v>546</v>
      </c>
      <c r="D123" s="146"/>
      <c r="E123" s="261">
        <v>10156300</v>
      </c>
      <c r="F123" s="148">
        <v>10156300</v>
      </c>
    </row>
    <row r="124" spans="1:6">
      <c r="A124" s="57" t="s">
        <v>27</v>
      </c>
      <c r="B124" s="166" t="s">
        <v>1074</v>
      </c>
      <c r="C124" s="146" t="s">
        <v>546</v>
      </c>
      <c r="D124" s="146" t="s">
        <v>592</v>
      </c>
      <c r="E124" s="261">
        <v>10156300</v>
      </c>
      <c r="F124" s="148">
        <v>10156300</v>
      </c>
    </row>
    <row r="125" spans="1:6" ht="38.25">
      <c r="A125" s="57" t="s">
        <v>490</v>
      </c>
      <c r="B125" s="166" t="s">
        <v>1074</v>
      </c>
      <c r="C125" s="146" t="s">
        <v>491</v>
      </c>
      <c r="D125" s="146"/>
      <c r="E125" s="261">
        <v>203100</v>
      </c>
      <c r="F125" s="148">
        <v>203100</v>
      </c>
    </row>
    <row r="126" spans="1:6">
      <c r="A126" s="57" t="s">
        <v>27</v>
      </c>
      <c r="B126" s="166" t="s">
        <v>1074</v>
      </c>
      <c r="C126" s="146" t="s">
        <v>491</v>
      </c>
      <c r="D126" s="146" t="s">
        <v>592</v>
      </c>
      <c r="E126" s="261">
        <v>203100</v>
      </c>
      <c r="F126" s="148">
        <v>203100</v>
      </c>
    </row>
    <row r="127" spans="1:6" ht="204">
      <c r="A127" s="57" t="s">
        <v>581</v>
      </c>
      <c r="B127" s="166" t="s">
        <v>1034</v>
      </c>
      <c r="C127" s="146" t="s">
        <v>784</v>
      </c>
      <c r="D127" s="146"/>
      <c r="E127" s="261">
        <v>350917299.99999994</v>
      </c>
      <c r="F127" s="148">
        <v>350917299.99999994</v>
      </c>
    </row>
    <row r="128" spans="1:6" ht="38.25">
      <c r="A128" s="57" t="s">
        <v>505</v>
      </c>
      <c r="B128" s="166" t="s">
        <v>1034</v>
      </c>
      <c r="C128" s="146" t="s">
        <v>506</v>
      </c>
      <c r="D128" s="146"/>
      <c r="E128" s="261">
        <v>244476286.07999998</v>
      </c>
      <c r="F128" s="148">
        <v>244476286.07999998</v>
      </c>
    </row>
    <row r="129" spans="1:6">
      <c r="A129" s="57" t="s">
        <v>204</v>
      </c>
      <c r="B129" s="166" t="s">
        <v>1034</v>
      </c>
      <c r="C129" s="146" t="s">
        <v>506</v>
      </c>
      <c r="D129" s="146" t="s">
        <v>564</v>
      </c>
      <c r="E129" s="261">
        <v>244476286.07999998</v>
      </c>
      <c r="F129" s="148">
        <v>244476286.07999998</v>
      </c>
    </row>
    <row r="130" spans="1:6" ht="38.25">
      <c r="A130" s="253" t="s">
        <v>557</v>
      </c>
      <c r="B130" s="166" t="s">
        <v>1034</v>
      </c>
      <c r="C130" s="146" t="s">
        <v>558</v>
      </c>
      <c r="D130" s="146"/>
      <c r="E130" s="261">
        <v>5000000</v>
      </c>
      <c r="F130" s="148">
        <v>5000000</v>
      </c>
    </row>
    <row r="131" spans="1:6">
      <c r="A131" s="57" t="s">
        <v>204</v>
      </c>
      <c r="B131" s="166" t="s">
        <v>1034</v>
      </c>
      <c r="C131" s="146" t="s">
        <v>558</v>
      </c>
      <c r="D131" s="146" t="s">
        <v>564</v>
      </c>
      <c r="E131" s="261">
        <v>5000000</v>
      </c>
      <c r="F131" s="148">
        <v>5000000</v>
      </c>
    </row>
    <row r="132" spans="1:6" ht="51">
      <c r="A132" s="57" t="s">
        <v>1372</v>
      </c>
      <c r="B132" s="166" t="s">
        <v>1034</v>
      </c>
      <c r="C132" s="146" t="s">
        <v>1373</v>
      </c>
      <c r="D132" s="146"/>
      <c r="E132" s="261">
        <v>73831838.399999991</v>
      </c>
      <c r="F132" s="148">
        <v>73831838.399999991</v>
      </c>
    </row>
    <row r="133" spans="1:6">
      <c r="A133" s="57" t="s">
        <v>204</v>
      </c>
      <c r="B133" s="166" t="s">
        <v>1034</v>
      </c>
      <c r="C133" s="146" t="s">
        <v>1373</v>
      </c>
      <c r="D133" s="146" t="s">
        <v>564</v>
      </c>
      <c r="E133" s="261">
        <v>73831838.399999991</v>
      </c>
      <c r="F133" s="148">
        <v>73831838.399999991</v>
      </c>
    </row>
    <row r="134" spans="1:6" ht="38.25">
      <c r="A134" s="57" t="s">
        <v>490</v>
      </c>
      <c r="B134" s="166" t="s">
        <v>1034</v>
      </c>
      <c r="C134" s="146" t="s">
        <v>491</v>
      </c>
      <c r="D134" s="146"/>
      <c r="E134" s="261">
        <v>27609175.52</v>
      </c>
      <c r="F134" s="148">
        <v>27609175.52</v>
      </c>
    </row>
    <row r="135" spans="1:6">
      <c r="A135" s="57" t="s">
        <v>204</v>
      </c>
      <c r="B135" s="166" t="s">
        <v>1034</v>
      </c>
      <c r="C135" s="146" t="s">
        <v>491</v>
      </c>
      <c r="D135" s="146" t="s">
        <v>564</v>
      </c>
      <c r="E135" s="261">
        <v>27609175.52</v>
      </c>
      <c r="F135" s="148">
        <v>27609175.52</v>
      </c>
    </row>
    <row r="136" spans="1:6" ht="255">
      <c r="A136" s="57" t="s">
        <v>1270</v>
      </c>
      <c r="B136" s="166" t="s">
        <v>1036</v>
      </c>
      <c r="C136" s="146"/>
      <c r="D136" s="146"/>
      <c r="E136" s="261">
        <v>69960700</v>
      </c>
      <c r="F136" s="148">
        <v>69960700</v>
      </c>
    </row>
    <row r="137" spans="1:6" ht="38.25">
      <c r="A137" s="57" t="s">
        <v>505</v>
      </c>
      <c r="B137" s="166" t="s">
        <v>1036</v>
      </c>
      <c r="C137" s="146" t="s">
        <v>506</v>
      </c>
      <c r="D137" s="146"/>
      <c r="E137" s="261">
        <v>49098900.719999999</v>
      </c>
      <c r="F137" s="148">
        <v>49098900.719999999</v>
      </c>
    </row>
    <row r="138" spans="1:6">
      <c r="A138" s="57" t="s">
        <v>204</v>
      </c>
      <c r="B138" s="166" t="s">
        <v>1036</v>
      </c>
      <c r="C138" s="146" t="s">
        <v>506</v>
      </c>
      <c r="D138" s="146" t="s">
        <v>564</v>
      </c>
      <c r="E138" s="261">
        <v>49098900.719999999</v>
      </c>
      <c r="F138" s="148">
        <v>49098900.719999999</v>
      </c>
    </row>
    <row r="139" spans="1:6" ht="38.25">
      <c r="A139" s="57" t="s">
        <v>557</v>
      </c>
      <c r="B139" s="166" t="s">
        <v>1036</v>
      </c>
      <c r="C139" s="146" t="s">
        <v>558</v>
      </c>
      <c r="D139" s="146"/>
      <c r="E139" s="261">
        <v>1900000</v>
      </c>
      <c r="F139" s="148">
        <v>1900000</v>
      </c>
    </row>
    <row r="140" spans="1:6">
      <c r="A140" s="57" t="s">
        <v>204</v>
      </c>
      <c r="B140" s="166" t="s">
        <v>1036</v>
      </c>
      <c r="C140" s="146" t="s">
        <v>558</v>
      </c>
      <c r="D140" s="146" t="s">
        <v>564</v>
      </c>
      <c r="E140" s="261">
        <v>1900000</v>
      </c>
      <c r="F140" s="148">
        <v>1900000</v>
      </c>
    </row>
    <row r="141" spans="1:6" ht="51">
      <c r="A141" s="57" t="s">
        <v>1372</v>
      </c>
      <c r="B141" s="166" t="s">
        <v>1036</v>
      </c>
      <c r="C141" s="146" t="s">
        <v>1373</v>
      </c>
      <c r="D141" s="146"/>
      <c r="E141" s="261">
        <v>14827773.219999999</v>
      </c>
      <c r="F141" s="148">
        <v>14827773.219999999</v>
      </c>
    </row>
    <row r="142" spans="1:6">
      <c r="A142" s="57" t="s">
        <v>204</v>
      </c>
      <c r="B142" s="166" t="s">
        <v>1036</v>
      </c>
      <c r="C142" s="146" t="s">
        <v>1373</v>
      </c>
      <c r="D142" s="146" t="s">
        <v>564</v>
      </c>
      <c r="E142" s="261">
        <v>14827773.219999999</v>
      </c>
      <c r="F142" s="148">
        <v>14827773.219999999</v>
      </c>
    </row>
    <row r="143" spans="1:6" ht="38.25">
      <c r="A143" s="57" t="s">
        <v>490</v>
      </c>
      <c r="B143" s="166" t="s">
        <v>1036</v>
      </c>
      <c r="C143" s="146" t="s">
        <v>491</v>
      </c>
      <c r="D143" s="146"/>
      <c r="E143" s="261">
        <v>4134026.06</v>
      </c>
      <c r="F143" s="148">
        <v>4134026.06</v>
      </c>
    </row>
    <row r="144" spans="1:6">
      <c r="A144" s="57" t="s">
        <v>204</v>
      </c>
      <c r="B144" s="166" t="s">
        <v>1036</v>
      </c>
      <c r="C144" s="146" t="s">
        <v>491</v>
      </c>
      <c r="D144" s="146" t="s">
        <v>564</v>
      </c>
      <c r="E144" s="261">
        <v>4134026.06</v>
      </c>
      <c r="F144" s="148">
        <v>4134026.06</v>
      </c>
    </row>
    <row r="145" spans="1:6" ht="140.25">
      <c r="A145" s="57" t="s">
        <v>591</v>
      </c>
      <c r="B145" s="166" t="s">
        <v>1073</v>
      </c>
      <c r="C145" s="146" t="s">
        <v>784</v>
      </c>
      <c r="D145" s="146"/>
      <c r="E145" s="261">
        <v>27568300</v>
      </c>
      <c r="F145" s="148">
        <v>27568300</v>
      </c>
    </row>
    <row r="146" spans="1:6" ht="38.25">
      <c r="A146" s="253" t="s">
        <v>505</v>
      </c>
      <c r="B146" s="166" t="s">
        <v>1073</v>
      </c>
      <c r="C146" s="146" t="s">
        <v>506</v>
      </c>
      <c r="D146" s="146"/>
      <c r="E146" s="261">
        <v>2165360</v>
      </c>
      <c r="F146" s="148">
        <v>2165360</v>
      </c>
    </row>
    <row r="147" spans="1:6">
      <c r="A147" s="57" t="s">
        <v>139</v>
      </c>
      <c r="B147" s="166" t="s">
        <v>1073</v>
      </c>
      <c r="C147" s="146" t="s">
        <v>506</v>
      </c>
      <c r="D147" s="146" t="s">
        <v>544</v>
      </c>
      <c r="E147" s="261">
        <v>2165360</v>
      </c>
      <c r="F147" s="148">
        <v>2165360</v>
      </c>
    </row>
    <row r="148" spans="1:6" ht="51">
      <c r="A148" s="57" t="s">
        <v>1372</v>
      </c>
      <c r="B148" s="166" t="s">
        <v>1073</v>
      </c>
      <c r="C148" s="146" t="s">
        <v>1373</v>
      </c>
      <c r="D148" s="146"/>
      <c r="E148" s="261">
        <v>653940</v>
      </c>
      <c r="F148" s="148">
        <v>653940</v>
      </c>
    </row>
    <row r="149" spans="1:6">
      <c r="A149" s="253" t="s">
        <v>139</v>
      </c>
      <c r="B149" s="166" t="s">
        <v>1073</v>
      </c>
      <c r="C149" s="146" t="s">
        <v>1373</v>
      </c>
      <c r="D149" s="146" t="s">
        <v>544</v>
      </c>
      <c r="E149" s="261">
        <v>653940</v>
      </c>
      <c r="F149" s="148">
        <v>653940</v>
      </c>
    </row>
    <row r="150" spans="1:6" ht="38.25">
      <c r="A150" s="57" t="s">
        <v>490</v>
      </c>
      <c r="B150" s="166" t="s">
        <v>1073</v>
      </c>
      <c r="C150" s="146" t="s">
        <v>491</v>
      </c>
      <c r="D150" s="146"/>
      <c r="E150" s="261">
        <v>24251600</v>
      </c>
      <c r="F150" s="148">
        <v>24251600</v>
      </c>
    </row>
    <row r="151" spans="1:6">
      <c r="A151" s="57" t="s">
        <v>139</v>
      </c>
      <c r="B151" s="166" t="s">
        <v>1073</v>
      </c>
      <c r="C151" s="146" t="s">
        <v>491</v>
      </c>
      <c r="D151" s="146" t="s">
        <v>544</v>
      </c>
      <c r="E151" s="261">
        <v>24251600</v>
      </c>
      <c r="F151" s="148">
        <v>24251600</v>
      </c>
    </row>
    <row r="152" spans="1:6" ht="38.25">
      <c r="A152" s="57" t="s">
        <v>545</v>
      </c>
      <c r="B152" s="166" t="s">
        <v>1073</v>
      </c>
      <c r="C152" s="146" t="s">
        <v>546</v>
      </c>
      <c r="D152" s="146"/>
      <c r="E152" s="261">
        <v>497400</v>
      </c>
      <c r="F152" s="148">
        <v>497400</v>
      </c>
    </row>
    <row r="153" spans="1:6">
      <c r="A153" s="57" t="s">
        <v>139</v>
      </c>
      <c r="B153" s="166" t="s">
        <v>1073</v>
      </c>
      <c r="C153" s="146" t="s">
        <v>546</v>
      </c>
      <c r="D153" s="146" t="s">
        <v>544</v>
      </c>
      <c r="E153" s="261">
        <v>497400</v>
      </c>
      <c r="F153" s="148">
        <v>497400</v>
      </c>
    </row>
    <row r="154" spans="1:6" ht="102">
      <c r="A154" s="57" t="s">
        <v>1060</v>
      </c>
      <c r="B154" s="166" t="s">
        <v>1061</v>
      </c>
      <c r="C154" s="146" t="s">
        <v>784</v>
      </c>
      <c r="D154" s="146"/>
      <c r="E154" s="261">
        <v>2912402</v>
      </c>
      <c r="F154" s="148">
        <v>2912402</v>
      </c>
    </row>
    <row r="155" spans="1:6" ht="38.25">
      <c r="A155" s="57" t="s">
        <v>490</v>
      </c>
      <c r="B155" s="166" t="s">
        <v>1061</v>
      </c>
      <c r="C155" s="146" t="s">
        <v>491</v>
      </c>
      <c r="D155" s="146"/>
      <c r="E155" s="261">
        <v>2092402</v>
      </c>
      <c r="F155" s="148">
        <v>2092402</v>
      </c>
    </row>
    <row r="156" spans="1:6">
      <c r="A156" s="57" t="s">
        <v>1595</v>
      </c>
      <c r="B156" s="166" t="s">
        <v>1061</v>
      </c>
      <c r="C156" s="146" t="s">
        <v>491</v>
      </c>
      <c r="D156" s="146" t="s">
        <v>530</v>
      </c>
      <c r="E156" s="261">
        <v>2092402</v>
      </c>
      <c r="F156" s="148">
        <v>2092402</v>
      </c>
    </row>
    <row r="157" spans="1:6" ht="76.5">
      <c r="A157" s="57" t="s">
        <v>511</v>
      </c>
      <c r="B157" s="166" t="s">
        <v>1061</v>
      </c>
      <c r="C157" s="146" t="s">
        <v>512</v>
      </c>
      <c r="D157" s="146"/>
      <c r="E157" s="261">
        <v>820000</v>
      </c>
      <c r="F157" s="148">
        <v>820000</v>
      </c>
    </row>
    <row r="158" spans="1:6">
      <c r="A158" s="57" t="s">
        <v>1595</v>
      </c>
      <c r="B158" s="166" t="s">
        <v>1061</v>
      </c>
      <c r="C158" s="146" t="s">
        <v>512</v>
      </c>
      <c r="D158" s="146" t="s">
        <v>530</v>
      </c>
      <c r="E158" s="261">
        <v>820000</v>
      </c>
      <c r="F158" s="148">
        <v>820000</v>
      </c>
    </row>
    <row r="159" spans="1:6" ht="204">
      <c r="A159" s="57" t="s">
        <v>578</v>
      </c>
      <c r="B159" s="166" t="s">
        <v>1026</v>
      </c>
      <c r="C159" s="146" t="s">
        <v>784</v>
      </c>
      <c r="D159" s="146"/>
      <c r="E159" s="261">
        <v>125931800</v>
      </c>
      <c r="F159" s="148">
        <v>125931800</v>
      </c>
    </row>
    <row r="160" spans="1:6" ht="38.25">
      <c r="A160" s="57" t="s">
        <v>505</v>
      </c>
      <c r="B160" s="166" t="s">
        <v>1026</v>
      </c>
      <c r="C160" s="146" t="s">
        <v>506</v>
      </c>
      <c r="D160" s="146"/>
      <c r="E160" s="261">
        <v>81001574.450000003</v>
      </c>
      <c r="F160" s="148">
        <v>81001574.450000003</v>
      </c>
    </row>
    <row r="161" spans="1:6">
      <c r="A161" s="57" t="s">
        <v>203</v>
      </c>
      <c r="B161" s="147" t="s">
        <v>1026</v>
      </c>
      <c r="C161" s="146" t="s">
        <v>506</v>
      </c>
      <c r="D161" s="146" t="s">
        <v>577</v>
      </c>
      <c r="E161" s="261">
        <v>81001574.450000003</v>
      </c>
      <c r="F161" s="148">
        <v>81001574.450000003</v>
      </c>
    </row>
    <row r="162" spans="1:6" ht="38.25">
      <c r="A162" s="57" t="s">
        <v>557</v>
      </c>
      <c r="B162" s="166" t="s">
        <v>1026</v>
      </c>
      <c r="C162" s="146" t="s">
        <v>558</v>
      </c>
      <c r="D162" s="146"/>
      <c r="E162" s="261">
        <v>2500000</v>
      </c>
      <c r="F162" s="148">
        <v>2500000</v>
      </c>
    </row>
    <row r="163" spans="1:6">
      <c r="A163" s="57" t="s">
        <v>203</v>
      </c>
      <c r="B163" s="166" t="s">
        <v>1026</v>
      </c>
      <c r="C163" s="146" t="s">
        <v>558</v>
      </c>
      <c r="D163" s="146" t="s">
        <v>577</v>
      </c>
      <c r="E163" s="261">
        <v>2500000</v>
      </c>
      <c r="F163" s="148">
        <v>2500000</v>
      </c>
    </row>
    <row r="164" spans="1:6" ht="51">
      <c r="A164" s="57" t="s">
        <v>1372</v>
      </c>
      <c r="B164" s="166" t="s">
        <v>1026</v>
      </c>
      <c r="C164" s="146" t="s">
        <v>1373</v>
      </c>
      <c r="D164" s="146"/>
      <c r="E164" s="261">
        <v>24462475.48</v>
      </c>
      <c r="F164" s="148">
        <v>24462475.48</v>
      </c>
    </row>
    <row r="165" spans="1:6">
      <c r="A165" s="57" t="s">
        <v>203</v>
      </c>
      <c r="B165" s="166" t="s">
        <v>1026</v>
      </c>
      <c r="C165" s="146" t="s">
        <v>1373</v>
      </c>
      <c r="D165" s="146" t="s">
        <v>577</v>
      </c>
      <c r="E165" s="261">
        <v>24462475.48</v>
      </c>
      <c r="F165" s="148">
        <v>24462475.48</v>
      </c>
    </row>
    <row r="166" spans="1:6" ht="38.25">
      <c r="A166" s="57" t="s">
        <v>490</v>
      </c>
      <c r="B166" s="166" t="s">
        <v>1026</v>
      </c>
      <c r="C166" s="146" t="s">
        <v>491</v>
      </c>
      <c r="D166" s="146"/>
      <c r="E166" s="261">
        <v>17967750.069999997</v>
      </c>
      <c r="F166" s="148">
        <v>17967750.069999997</v>
      </c>
    </row>
    <row r="167" spans="1:6">
      <c r="A167" s="57" t="s">
        <v>203</v>
      </c>
      <c r="B167" s="166" t="s">
        <v>1026</v>
      </c>
      <c r="C167" s="146" t="s">
        <v>491</v>
      </c>
      <c r="D167" s="146" t="s">
        <v>577</v>
      </c>
      <c r="E167" s="261">
        <v>17967750.069999997</v>
      </c>
      <c r="F167" s="148">
        <v>17967750.069999997</v>
      </c>
    </row>
    <row r="168" spans="1:6" ht="280.5">
      <c r="A168" s="57" t="s">
        <v>1027</v>
      </c>
      <c r="B168" s="166" t="s">
        <v>1028</v>
      </c>
      <c r="C168" s="146"/>
      <c r="D168" s="146"/>
      <c r="E168" s="261">
        <v>62470800</v>
      </c>
      <c r="F168" s="148">
        <v>62470800</v>
      </c>
    </row>
    <row r="169" spans="1:6" ht="38.25">
      <c r="A169" s="57" t="s">
        <v>505</v>
      </c>
      <c r="B169" s="147" t="s">
        <v>1028</v>
      </c>
      <c r="C169" s="146" t="s">
        <v>506</v>
      </c>
      <c r="D169" s="146"/>
      <c r="E169" s="261">
        <v>44890427.159999996</v>
      </c>
      <c r="F169" s="148">
        <v>44890427.159999996</v>
      </c>
    </row>
    <row r="170" spans="1:6">
      <c r="A170" s="57" t="s">
        <v>203</v>
      </c>
      <c r="B170" s="166" t="s">
        <v>1028</v>
      </c>
      <c r="C170" s="146" t="s">
        <v>506</v>
      </c>
      <c r="D170" s="146" t="s">
        <v>577</v>
      </c>
      <c r="E170" s="261">
        <v>44890427.159999996</v>
      </c>
      <c r="F170" s="148">
        <v>44890427.159999996</v>
      </c>
    </row>
    <row r="171" spans="1:6" ht="38.25">
      <c r="A171" s="57" t="s">
        <v>557</v>
      </c>
      <c r="B171" s="166" t="s">
        <v>1028</v>
      </c>
      <c r="C171" s="146" t="s">
        <v>558</v>
      </c>
      <c r="D171" s="146"/>
      <c r="E171" s="261">
        <v>1467000</v>
      </c>
      <c r="F171" s="148">
        <v>1467000</v>
      </c>
    </row>
    <row r="172" spans="1:6">
      <c r="A172" s="57" t="s">
        <v>203</v>
      </c>
      <c r="B172" s="166" t="s">
        <v>1028</v>
      </c>
      <c r="C172" s="146" t="s">
        <v>558</v>
      </c>
      <c r="D172" s="146" t="s">
        <v>577</v>
      </c>
      <c r="E172" s="261">
        <v>1467000</v>
      </c>
      <c r="F172" s="148">
        <v>1467000</v>
      </c>
    </row>
    <row r="173" spans="1:6" ht="51">
      <c r="A173" s="57" t="s">
        <v>1372</v>
      </c>
      <c r="B173" s="166" t="s">
        <v>1028</v>
      </c>
      <c r="C173" s="146" t="s">
        <v>1373</v>
      </c>
      <c r="D173" s="146"/>
      <c r="E173" s="261">
        <v>13556913.800000001</v>
      </c>
      <c r="F173" s="148">
        <v>13556913.800000001</v>
      </c>
    </row>
    <row r="174" spans="1:6">
      <c r="A174" s="57" t="s">
        <v>203</v>
      </c>
      <c r="B174" s="166" t="s">
        <v>1028</v>
      </c>
      <c r="C174" s="146" t="s">
        <v>1373</v>
      </c>
      <c r="D174" s="146" t="s">
        <v>577</v>
      </c>
      <c r="E174" s="261">
        <v>13556913.800000001</v>
      </c>
      <c r="F174" s="148">
        <v>13556913.800000001</v>
      </c>
    </row>
    <row r="175" spans="1:6" ht="38.25">
      <c r="A175" s="57" t="s">
        <v>490</v>
      </c>
      <c r="B175" s="166" t="s">
        <v>1028</v>
      </c>
      <c r="C175" s="146" t="s">
        <v>491</v>
      </c>
      <c r="D175" s="146"/>
      <c r="E175" s="261">
        <v>2556459.04</v>
      </c>
      <c r="F175" s="148">
        <v>2556459.04</v>
      </c>
    </row>
    <row r="176" spans="1:6">
      <c r="A176" s="57" t="s">
        <v>203</v>
      </c>
      <c r="B176" s="166" t="s">
        <v>1028</v>
      </c>
      <c r="C176" s="146" t="s">
        <v>491</v>
      </c>
      <c r="D176" s="146" t="s">
        <v>577</v>
      </c>
      <c r="E176" s="261">
        <v>2556459.04</v>
      </c>
      <c r="F176" s="148">
        <v>2556459.04</v>
      </c>
    </row>
    <row r="177" spans="1:6" ht="89.25">
      <c r="A177" s="57" t="s">
        <v>580</v>
      </c>
      <c r="B177" s="166" t="s">
        <v>1048</v>
      </c>
      <c r="C177" s="146" t="s">
        <v>784</v>
      </c>
      <c r="D177" s="146"/>
      <c r="E177" s="261">
        <v>1403500</v>
      </c>
      <c r="F177" s="148">
        <v>1403500</v>
      </c>
    </row>
    <row r="178" spans="1:6" ht="38.25">
      <c r="A178" s="57" t="s">
        <v>490</v>
      </c>
      <c r="B178" s="166" t="s">
        <v>1048</v>
      </c>
      <c r="C178" s="146" t="s">
        <v>491</v>
      </c>
      <c r="D178" s="146"/>
      <c r="E178" s="261">
        <v>998500</v>
      </c>
      <c r="F178" s="148">
        <v>998500</v>
      </c>
    </row>
    <row r="179" spans="1:6">
      <c r="A179" s="57" t="s">
        <v>204</v>
      </c>
      <c r="B179" s="166" t="s">
        <v>1048</v>
      </c>
      <c r="C179" s="146" t="s">
        <v>491</v>
      </c>
      <c r="D179" s="146" t="s">
        <v>564</v>
      </c>
      <c r="E179" s="261">
        <v>778500</v>
      </c>
      <c r="F179" s="148">
        <v>778500</v>
      </c>
    </row>
    <row r="180" spans="1:6">
      <c r="A180" s="57" t="s">
        <v>4</v>
      </c>
      <c r="B180" s="166" t="s">
        <v>1048</v>
      </c>
      <c r="C180" s="146" t="s">
        <v>491</v>
      </c>
      <c r="D180" s="146" t="s">
        <v>589</v>
      </c>
      <c r="E180" s="261">
        <v>220000</v>
      </c>
      <c r="F180" s="148">
        <v>220000</v>
      </c>
    </row>
    <row r="181" spans="1:6">
      <c r="A181" s="57" t="s">
        <v>715</v>
      </c>
      <c r="B181" s="166" t="s">
        <v>1048</v>
      </c>
      <c r="C181" s="146" t="s">
        <v>716</v>
      </c>
      <c r="D181" s="146"/>
      <c r="E181" s="261">
        <v>105000</v>
      </c>
      <c r="F181" s="148">
        <v>105000</v>
      </c>
    </row>
    <row r="182" spans="1:6">
      <c r="A182" s="253" t="s">
        <v>1598</v>
      </c>
      <c r="B182" s="166" t="s">
        <v>1048</v>
      </c>
      <c r="C182" s="146" t="s">
        <v>716</v>
      </c>
      <c r="D182" s="146" t="s">
        <v>1599</v>
      </c>
      <c r="E182" s="261">
        <v>105000</v>
      </c>
      <c r="F182" s="148">
        <v>105000</v>
      </c>
    </row>
    <row r="183" spans="1:6" ht="25.5">
      <c r="A183" s="57" t="s">
        <v>531</v>
      </c>
      <c r="B183" s="166" t="s">
        <v>1048</v>
      </c>
      <c r="C183" s="146" t="s">
        <v>532</v>
      </c>
      <c r="D183" s="146"/>
      <c r="E183" s="261">
        <v>300000</v>
      </c>
      <c r="F183" s="148">
        <v>300000</v>
      </c>
    </row>
    <row r="184" spans="1:6">
      <c r="A184" s="57" t="s">
        <v>1598</v>
      </c>
      <c r="B184" s="166" t="s">
        <v>1048</v>
      </c>
      <c r="C184" s="146" t="s">
        <v>532</v>
      </c>
      <c r="D184" s="146" t="s">
        <v>1599</v>
      </c>
      <c r="E184" s="261">
        <v>300000</v>
      </c>
      <c r="F184" s="148">
        <v>300000</v>
      </c>
    </row>
    <row r="185" spans="1:6" ht="89.25">
      <c r="A185" s="57" t="s">
        <v>717</v>
      </c>
      <c r="B185" s="166" t="s">
        <v>1051</v>
      </c>
      <c r="C185" s="146" t="s">
        <v>784</v>
      </c>
      <c r="D185" s="146"/>
      <c r="E185" s="261">
        <v>172000</v>
      </c>
      <c r="F185" s="148">
        <v>172000</v>
      </c>
    </row>
    <row r="186" spans="1:6" ht="25.5">
      <c r="A186" s="57" t="s">
        <v>501</v>
      </c>
      <c r="B186" s="166" t="s">
        <v>1051</v>
      </c>
      <c r="C186" s="146" t="s">
        <v>502</v>
      </c>
      <c r="D186" s="146"/>
      <c r="E186" s="261">
        <v>172000</v>
      </c>
      <c r="F186" s="148">
        <v>172000</v>
      </c>
    </row>
    <row r="187" spans="1:6">
      <c r="A187" s="57" t="s">
        <v>1598</v>
      </c>
      <c r="B187" s="166" t="s">
        <v>1051</v>
      </c>
      <c r="C187" s="146" t="s">
        <v>502</v>
      </c>
      <c r="D187" s="146" t="s">
        <v>1599</v>
      </c>
      <c r="E187" s="261">
        <v>172000</v>
      </c>
      <c r="F187" s="148">
        <v>172000</v>
      </c>
    </row>
    <row r="188" spans="1:6" ht="76.5">
      <c r="A188" s="57" t="s">
        <v>810</v>
      </c>
      <c r="B188" s="166" t="s">
        <v>1049</v>
      </c>
      <c r="C188" s="146" t="s">
        <v>784</v>
      </c>
      <c r="D188" s="146"/>
      <c r="E188" s="261">
        <v>200000</v>
      </c>
      <c r="F188" s="148">
        <v>200000</v>
      </c>
    </row>
    <row r="189" spans="1:6" ht="38.25">
      <c r="A189" s="253" t="s">
        <v>490</v>
      </c>
      <c r="B189" s="166" t="s">
        <v>1049</v>
      </c>
      <c r="C189" s="146" t="s">
        <v>491</v>
      </c>
      <c r="D189" s="146"/>
      <c r="E189" s="261">
        <v>200000</v>
      </c>
      <c r="F189" s="148">
        <v>200000</v>
      </c>
    </row>
    <row r="190" spans="1:6">
      <c r="A190" s="57" t="s">
        <v>204</v>
      </c>
      <c r="B190" s="166" t="s">
        <v>1049</v>
      </c>
      <c r="C190" s="146" t="s">
        <v>491</v>
      </c>
      <c r="D190" s="146" t="s">
        <v>564</v>
      </c>
      <c r="E190" s="261">
        <v>200000</v>
      </c>
      <c r="F190" s="148">
        <v>200000</v>
      </c>
    </row>
    <row r="191" spans="1:6" ht="76.5">
      <c r="A191" s="57" t="s">
        <v>811</v>
      </c>
      <c r="B191" s="166" t="s">
        <v>1050</v>
      </c>
      <c r="C191" s="146" t="s">
        <v>784</v>
      </c>
      <c r="D191" s="146"/>
      <c r="E191" s="261">
        <v>31500</v>
      </c>
      <c r="F191" s="148">
        <v>31500</v>
      </c>
    </row>
    <row r="192" spans="1:6" ht="38.25">
      <c r="A192" s="57" t="s">
        <v>490</v>
      </c>
      <c r="B192" s="166" t="s">
        <v>1050</v>
      </c>
      <c r="C192" s="146" t="s">
        <v>491</v>
      </c>
      <c r="D192" s="146"/>
      <c r="E192" s="261">
        <v>31500</v>
      </c>
      <c r="F192" s="148">
        <v>31500</v>
      </c>
    </row>
    <row r="193" spans="1:6">
      <c r="A193" s="57" t="s">
        <v>204</v>
      </c>
      <c r="B193" s="166" t="s">
        <v>1050</v>
      </c>
      <c r="C193" s="146" t="s">
        <v>491</v>
      </c>
      <c r="D193" s="146" t="s">
        <v>564</v>
      </c>
      <c r="E193" s="261">
        <v>31500</v>
      </c>
      <c r="F193" s="148">
        <v>31500</v>
      </c>
    </row>
    <row r="194" spans="1:6" ht="51">
      <c r="A194" s="57" t="s">
        <v>625</v>
      </c>
      <c r="B194" s="166" t="s">
        <v>1279</v>
      </c>
      <c r="C194" s="146" t="s">
        <v>784</v>
      </c>
      <c r="D194" s="146"/>
      <c r="E194" s="261">
        <v>1362700</v>
      </c>
      <c r="F194" s="148">
        <v>1362700</v>
      </c>
    </row>
    <row r="195" spans="1:6" ht="140.25">
      <c r="A195" s="57" t="s">
        <v>590</v>
      </c>
      <c r="B195" s="166" t="s">
        <v>1064</v>
      </c>
      <c r="C195" s="146" t="s">
        <v>784</v>
      </c>
      <c r="D195" s="146"/>
      <c r="E195" s="261">
        <v>1362700</v>
      </c>
      <c r="F195" s="148">
        <v>1362700</v>
      </c>
    </row>
    <row r="196" spans="1:6" ht="25.5">
      <c r="A196" s="57" t="s">
        <v>1243</v>
      </c>
      <c r="B196" s="166" t="s">
        <v>1064</v>
      </c>
      <c r="C196" s="146" t="s">
        <v>485</v>
      </c>
      <c r="D196" s="146"/>
      <c r="E196" s="261">
        <v>741928</v>
      </c>
      <c r="F196" s="148">
        <v>741928</v>
      </c>
    </row>
    <row r="197" spans="1:6">
      <c r="A197" s="253" t="s">
        <v>4</v>
      </c>
      <c r="B197" s="166" t="s">
        <v>1064</v>
      </c>
      <c r="C197" s="146" t="s">
        <v>485</v>
      </c>
      <c r="D197" s="146" t="s">
        <v>589</v>
      </c>
      <c r="E197" s="261">
        <v>741928</v>
      </c>
      <c r="F197" s="148">
        <v>741928</v>
      </c>
    </row>
    <row r="198" spans="1:6" ht="51">
      <c r="A198" s="57" t="s">
        <v>486</v>
      </c>
      <c r="B198" s="166" t="s">
        <v>1064</v>
      </c>
      <c r="C198" s="146" t="s">
        <v>487</v>
      </c>
      <c r="D198" s="146"/>
      <c r="E198" s="261">
        <v>145000</v>
      </c>
      <c r="F198" s="148">
        <v>145000</v>
      </c>
    </row>
    <row r="199" spans="1:6">
      <c r="A199" s="57" t="s">
        <v>4</v>
      </c>
      <c r="B199" s="166" t="s">
        <v>1064</v>
      </c>
      <c r="C199" s="146" t="s">
        <v>487</v>
      </c>
      <c r="D199" s="146" t="s">
        <v>589</v>
      </c>
      <c r="E199" s="261">
        <v>145000</v>
      </c>
      <c r="F199" s="148">
        <v>145000</v>
      </c>
    </row>
    <row r="200" spans="1:6" ht="63.75">
      <c r="A200" s="253" t="s">
        <v>1370</v>
      </c>
      <c r="B200" s="166" t="s">
        <v>1064</v>
      </c>
      <c r="C200" s="146" t="s">
        <v>1371</v>
      </c>
      <c r="D200" s="146"/>
      <c r="E200" s="261">
        <v>224062</v>
      </c>
      <c r="F200" s="148">
        <v>224062</v>
      </c>
    </row>
    <row r="201" spans="1:6">
      <c r="A201" s="57" t="s">
        <v>4</v>
      </c>
      <c r="B201" s="166" t="s">
        <v>1064</v>
      </c>
      <c r="C201" s="146" t="s">
        <v>1371</v>
      </c>
      <c r="D201" s="146" t="s">
        <v>589</v>
      </c>
      <c r="E201" s="261">
        <v>224062</v>
      </c>
      <c r="F201" s="148">
        <v>224062</v>
      </c>
    </row>
    <row r="202" spans="1:6" ht="38.25">
      <c r="A202" s="57" t="s">
        <v>490</v>
      </c>
      <c r="B202" s="166" t="s">
        <v>1064</v>
      </c>
      <c r="C202" s="146" t="s">
        <v>491</v>
      </c>
      <c r="D202" s="146"/>
      <c r="E202" s="261">
        <v>251710</v>
      </c>
      <c r="F202" s="148">
        <v>251710</v>
      </c>
    </row>
    <row r="203" spans="1:6">
      <c r="A203" s="57" t="s">
        <v>4</v>
      </c>
      <c r="B203" s="147" t="s">
        <v>1064</v>
      </c>
      <c r="C203" s="146" t="s">
        <v>491</v>
      </c>
      <c r="D203" s="146" t="s">
        <v>589</v>
      </c>
      <c r="E203" s="261">
        <v>251710</v>
      </c>
      <c r="F203" s="148">
        <v>251710</v>
      </c>
    </row>
    <row r="204" spans="1:6" ht="38.25">
      <c r="A204" s="253" t="s">
        <v>847</v>
      </c>
      <c r="B204" s="147" t="s">
        <v>1280</v>
      </c>
      <c r="C204" s="146" t="s">
        <v>784</v>
      </c>
      <c r="D204" s="146"/>
      <c r="E204" s="261">
        <v>42506396</v>
      </c>
      <c r="F204" s="148">
        <v>42506396</v>
      </c>
    </row>
    <row r="205" spans="1:6" ht="102">
      <c r="A205" s="253" t="s">
        <v>841</v>
      </c>
      <c r="B205" s="166" t="s">
        <v>1065</v>
      </c>
      <c r="C205" s="146" t="s">
        <v>784</v>
      </c>
      <c r="D205" s="146"/>
      <c r="E205" s="261">
        <v>35530324</v>
      </c>
      <c r="F205" s="148">
        <v>35530324</v>
      </c>
    </row>
    <row r="206" spans="1:6" ht="38.25">
      <c r="A206" s="57" t="s">
        <v>505</v>
      </c>
      <c r="B206" s="166" t="s">
        <v>1065</v>
      </c>
      <c r="C206" s="146" t="s">
        <v>506</v>
      </c>
      <c r="D206" s="146"/>
      <c r="E206" s="261">
        <v>21688000</v>
      </c>
      <c r="F206" s="148">
        <v>21688000</v>
      </c>
    </row>
    <row r="207" spans="1:6">
      <c r="A207" s="57" t="s">
        <v>4</v>
      </c>
      <c r="B207" s="166" t="s">
        <v>1065</v>
      </c>
      <c r="C207" s="146" t="s">
        <v>506</v>
      </c>
      <c r="D207" s="146" t="s">
        <v>589</v>
      </c>
      <c r="E207" s="261">
        <v>21688000</v>
      </c>
      <c r="F207" s="148">
        <v>21688000</v>
      </c>
    </row>
    <row r="208" spans="1:6" ht="38.25">
      <c r="A208" s="57" t="s">
        <v>557</v>
      </c>
      <c r="B208" s="147" t="s">
        <v>1065</v>
      </c>
      <c r="C208" s="146" t="s">
        <v>558</v>
      </c>
      <c r="D208" s="146"/>
      <c r="E208" s="261">
        <v>325000</v>
      </c>
      <c r="F208" s="148">
        <v>325000</v>
      </c>
    </row>
    <row r="209" spans="1:6">
      <c r="A209" s="57" t="s">
        <v>4</v>
      </c>
      <c r="B209" s="166" t="s">
        <v>1065</v>
      </c>
      <c r="C209" s="146" t="s">
        <v>558</v>
      </c>
      <c r="D209" s="146" t="s">
        <v>589</v>
      </c>
      <c r="E209" s="261">
        <v>325000</v>
      </c>
      <c r="F209" s="148">
        <v>325000</v>
      </c>
    </row>
    <row r="210" spans="1:6" ht="51">
      <c r="A210" s="57" t="s">
        <v>1372</v>
      </c>
      <c r="B210" s="166" t="s">
        <v>1065</v>
      </c>
      <c r="C210" s="146" t="s">
        <v>1373</v>
      </c>
      <c r="D210" s="146"/>
      <c r="E210" s="261">
        <v>6549776</v>
      </c>
      <c r="F210" s="148">
        <v>6549776</v>
      </c>
    </row>
    <row r="211" spans="1:6">
      <c r="A211" s="57" t="s">
        <v>4</v>
      </c>
      <c r="B211" s="166" t="s">
        <v>1065</v>
      </c>
      <c r="C211" s="146" t="s">
        <v>1373</v>
      </c>
      <c r="D211" s="146" t="s">
        <v>589</v>
      </c>
      <c r="E211" s="261">
        <v>6549776</v>
      </c>
      <c r="F211" s="148">
        <v>6549776</v>
      </c>
    </row>
    <row r="212" spans="1:6" ht="38.25">
      <c r="A212" s="253" t="s">
        <v>490</v>
      </c>
      <c r="B212" s="147" t="s">
        <v>1065</v>
      </c>
      <c r="C212" s="146" t="s">
        <v>491</v>
      </c>
      <c r="D212" s="146"/>
      <c r="E212" s="261">
        <v>6967548</v>
      </c>
      <c r="F212" s="148">
        <v>6967548</v>
      </c>
    </row>
    <row r="213" spans="1:6">
      <c r="A213" s="253" t="s">
        <v>4</v>
      </c>
      <c r="B213" s="166" t="s">
        <v>1065</v>
      </c>
      <c r="C213" s="146" t="s">
        <v>491</v>
      </c>
      <c r="D213" s="146" t="s">
        <v>589</v>
      </c>
      <c r="E213" s="261">
        <v>6967548</v>
      </c>
      <c r="F213" s="148">
        <v>6967548</v>
      </c>
    </row>
    <row r="214" spans="1:6" ht="140.25">
      <c r="A214" s="57" t="s">
        <v>856</v>
      </c>
      <c r="B214" s="166" t="s">
        <v>1066</v>
      </c>
      <c r="C214" s="146" t="s">
        <v>784</v>
      </c>
      <c r="D214" s="146"/>
      <c r="E214" s="261">
        <v>1060000</v>
      </c>
      <c r="F214" s="148">
        <v>1060000</v>
      </c>
    </row>
    <row r="215" spans="1:6" ht="38.25">
      <c r="A215" s="57" t="s">
        <v>505</v>
      </c>
      <c r="B215" s="166" t="s">
        <v>1066</v>
      </c>
      <c r="C215" s="146" t="s">
        <v>506</v>
      </c>
      <c r="D215" s="146"/>
      <c r="E215" s="261">
        <v>815000</v>
      </c>
      <c r="F215" s="148">
        <v>815000</v>
      </c>
    </row>
    <row r="216" spans="1:6">
      <c r="A216" s="57" t="s">
        <v>4</v>
      </c>
      <c r="B216" s="147" t="s">
        <v>1066</v>
      </c>
      <c r="C216" s="146" t="s">
        <v>506</v>
      </c>
      <c r="D216" s="146" t="s">
        <v>589</v>
      </c>
      <c r="E216" s="261">
        <v>815000</v>
      </c>
      <c r="F216" s="148">
        <v>815000</v>
      </c>
    </row>
    <row r="217" spans="1:6" ht="51">
      <c r="A217" s="57" t="s">
        <v>1372</v>
      </c>
      <c r="B217" s="166" t="s">
        <v>1066</v>
      </c>
      <c r="C217" s="146" t="s">
        <v>1373</v>
      </c>
      <c r="D217" s="146"/>
      <c r="E217" s="261">
        <v>245000</v>
      </c>
      <c r="F217" s="148">
        <v>245000</v>
      </c>
    </row>
    <row r="218" spans="1:6">
      <c r="A218" s="57" t="s">
        <v>4</v>
      </c>
      <c r="B218" s="166" t="s">
        <v>1066</v>
      </c>
      <c r="C218" s="146" t="s">
        <v>1373</v>
      </c>
      <c r="D218" s="146" t="s">
        <v>589</v>
      </c>
      <c r="E218" s="261">
        <v>245000</v>
      </c>
      <c r="F218" s="148">
        <v>245000</v>
      </c>
    </row>
    <row r="219" spans="1:6" ht="89.25">
      <c r="A219" s="57" t="s">
        <v>844</v>
      </c>
      <c r="B219" s="166" t="s">
        <v>1068</v>
      </c>
      <c r="C219" s="146" t="s">
        <v>784</v>
      </c>
      <c r="D219" s="146"/>
      <c r="E219" s="261">
        <v>206042</v>
      </c>
      <c r="F219" s="148">
        <v>206042</v>
      </c>
    </row>
    <row r="220" spans="1:6" ht="38.25">
      <c r="A220" s="57" t="s">
        <v>490</v>
      </c>
      <c r="B220" s="166" t="s">
        <v>1068</v>
      </c>
      <c r="C220" s="146" t="s">
        <v>491</v>
      </c>
      <c r="D220" s="146"/>
      <c r="E220" s="261">
        <v>206042</v>
      </c>
      <c r="F220" s="148">
        <v>206042</v>
      </c>
    </row>
    <row r="221" spans="1:6">
      <c r="A221" s="57" t="s">
        <v>4</v>
      </c>
      <c r="B221" s="166" t="s">
        <v>1068</v>
      </c>
      <c r="C221" s="146" t="s">
        <v>491</v>
      </c>
      <c r="D221" s="146" t="s">
        <v>589</v>
      </c>
      <c r="E221" s="261">
        <v>206042</v>
      </c>
      <c r="F221" s="148">
        <v>206042</v>
      </c>
    </row>
    <row r="222" spans="1:6" ht="102">
      <c r="A222" s="57" t="s">
        <v>845</v>
      </c>
      <c r="B222" s="166" t="s">
        <v>1069</v>
      </c>
      <c r="C222" s="146" t="s">
        <v>784</v>
      </c>
      <c r="D222" s="146"/>
      <c r="E222" s="261">
        <v>4450930</v>
      </c>
      <c r="F222" s="148">
        <v>4450930</v>
      </c>
    </row>
    <row r="223" spans="1:6" ht="25.5">
      <c r="A223" s="57" t="s">
        <v>1243</v>
      </c>
      <c r="B223" s="147" t="s">
        <v>1069</v>
      </c>
      <c r="C223" s="146" t="s">
        <v>485</v>
      </c>
      <c r="D223" s="146"/>
      <c r="E223" s="261">
        <v>3198410</v>
      </c>
      <c r="F223" s="148">
        <v>3198410</v>
      </c>
    </row>
    <row r="224" spans="1:6">
      <c r="A224" s="57" t="s">
        <v>4</v>
      </c>
      <c r="B224" s="147" t="s">
        <v>1069</v>
      </c>
      <c r="C224" s="146" t="s">
        <v>485</v>
      </c>
      <c r="D224" s="146" t="s">
        <v>589</v>
      </c>
      <c r="E224" s="261">
        <v>3198410</v>
      </c>
      <c r="F224" s="148">
        <v>3198410</v>
      </c>
    </row>
    <row r="225" spans="1:6" ht="51">
      <c r="A225" s="57" t="s">
        <v>486</v>
      </c>
      <c r="B225" s="166" t="s">
        <v>1069</v>
      </c>
      <c r="C225" s="146" t="s">
        <v>487</v>
      </c>
      <c r="D225" s="146"/>
      <c r="E225" s="261">
        <v>140000</v>
      </c>
      <c r="F225" s="148">
        <v>140000</v>
      </c>
    </row>
    <row r="226" spans="1:6">
      <c r="A226" s="57" t="s">
        <v>4</v>
      </c>
      <c r="B226" s="166" t="s">
        <v>1069</v>
      </c>
      <c r="C226" s="146" t="s">
        <v>487</v>
      </c>
      <c r="D226" s="146" t="s">
        <v>589</v>
      </c>
      <c r="E226" s="261">
        <v>140000</v>
      </c>
      <c r="F226" s="148">
        <v>140000</v>
      </c>
    </row>
    <row r="227" spans="1:6" ht="63.75">
      <c r="A227" s="57" t="s">
        <v>1370</v>
      </c>
      <c r="B227" s="166" t="s">
        <v>1069</v>
      </c>
      <c r="C227" s="146" t="s">
        <v>1371</v>
      </c>
      <c r="D227" s="146"/>
      <c r="E227" s="261">
        <v>965920</v>
      </c>
      <c r="F227" s="148">
        <v>965920</v>
      </c>
    </row>
    <row r="228" spans="1:6">
      <c r="A228" s="57" t="s">
        <v>4</v>
      </c>
      <c r="B228" s="147" t="s">
        <v>1069</v>
      </c>
      <c r="C228" s="146" t="s">
        <v>1371</v>
      </c>
      <c r="D228" s="146" t="s">
        <v>589</v>
      </c>
      <c r="E228" s="261">
        <v>965920</v>
      </c>
      <c r="F228" s="148">
        <v>965920</v>
      </c>
    </row>
    <row r="229" spans="1:6" ht="38.25">
      <c r="A229" s="57" t="s">
        <v>490</v>
      </c>
      <c r="B229" s="166" t="s">
        <v>1069</v>
      </c>
      <c r="C229" s="146" t="s">
        <v>491</v>
      </c>
      <c r="D229" s="146"/>
      <c r="E229" s="261">
        <v>146600</v>
      </c>
      <c r="F229" s="148">
        <v>146600</v>
      </c>
    </row>
    <row r="230" spans="1:6">
      <c r="A230" s="57" t="s">
        <v>4</v>
      </c>
      <c r="B230" s="166" t="s">
        <v>1069</v>
      </c>
      <c r="C230" s="146" t="s">
        <v>491</v>
      </c>
      <c r="D230" s="146" t="s">
        <v>589</v>
      </c>
      <c r="E230" s="261">
        <v>146600</v>
      </c>
      <c r="F230" s="148">
        <v>146600</v>
      </c>
    </row>
    <row r="231" spans="1:6" ht="127.5">
      <c r="A231" s="57" t="s">
        <v>846</v>
      </c>
      <c r="B231" s="166" t="s">
        <v>1070</v>
      </c>
      <c r="C231" s="146" t="s">
        <v>784</v>
      </c>
      <c r="D231" s="146"/>
      <c r="E231" s="261">
        <v>207300</v>
      </c>
      <c r="F231" s="148">
        <v>207300</v>
      </c>
    </row>
    <row r="232" spans="1:6" ht="51">
      <c r="A232" s="57" t="s">
        <v>486</v>
      </c>
      <c r="B232" s="166" t="s">
        <v>1070</v>
      </c>
      <c r="C232" s="146" t="s">
        <v>487</v>
      </c>
      <c r="D232" s="146"/>
      <c r="E232" s="261">
        <v>207300</v>
      </c>
      <c r="F232" s="148">
        <v>207300</v>
      </c>
    </row>
    <row r="233" spans="1:6">
      <c r="A233" s="57" t="s">
        <v>4</v>
      </c>
      <c r="B233" s="166" t="s">
        <v>1070</v>
      </c>
      <c r="C233" s="146" t="s">
        <v>487</v>
      </c>
      <c r="D233" s="146" t="s">
        <v>589</v>
      </c>
      <c r="E233" s="261">
        <v>207300</v>
      </c>
      <c r="F233" s="148">
        <v>207300</v>
      </c>
    </row>
    <row r="234" spans="1:6" ht="89.25">
      <c r="A234" s="57" t="s">
        <v>839</v>
      </c>
      <c r="B234" s="166" t="s">
        <v>1062</v>
      </c>
      <c r="C234" s="146" t="s">
        <v>784</v>
      </c>
      <c r="D234" s="146"/>
      <c r="E234" s="261">
        <v>62450</v>
      </c>
      <c r="F234" s="148">
        <v>62450</v>
      </c>
    </row>
    <row r="235" spans="1:6" ht="38.25">
      <c r="A235" s="57" t="s">
        <v>505</v>
      </c>
      <c r="B235" s="147" t="s">
        <v>1062</v>
      </c>
      <c r="C235" s="146" t="s">
        <v>506</v>
      </c>
      <c r="D235" s="146"/>
      <c r="E235" s="261">
        <v>45315</v>
      </c>
      <c r="F235" s="148">
        <v>45315</v>
      </c>
    </row>
    <row r="236" spans="1:6">
      <c r="A236" s="57" t="s">
        <v>1595</v>
      </c>
      <c r="B236" s="166" t="s">
        <v>1062</v>
      </c>
      <c r="C236" s="146" t="s">
        <v>506</v>
      </c>
      <c r="D236" s="146" t="s">
        <v>530</v>
      </c>
      <c r="E236" s="261">
        <v>45315</v>
      </c>
      <c r="F236" s="148">
        <v>45315</v>
      </c>
    </row>
    <row r="237" spans="1:6" ht="51">
      <c r="A237" s="57" t="s">
        <v>1372</v>
      </c>
      <c r="B237" s="166" t="s">
        <v>1062</v>
      </c>
      <c r="C237" s="146" t="s">
        <v>1373</v>
      </c>
      <c r="D237" s="146"/>
      <c r="E237" s="261">
        <v>13685</v>
      </c>
      <c r="F237" s="148">
        <v>13685</v>
      </c>
    </row>
    <row r="238" spans="1:6">
      <c r="A238" s="57" t="s">
        <v>1595</v>
      </c>
      <c r="B238" s="166" t="s">
        <v>1062</v>
      </c>
      <c r="C238" s="146" t="s">
        <v>1373</v>
      </c>
      <c r="D238" s="146" t="s">
        <v>530</v>
      </c>
      <c r="E238" s="261">
        <v>13685</v>
      </c>
      <c r="F238" s="148">
        <v>13685</v>
      </c>
    </row>
    <row r="239" spans="1:6" ht="38.25">
      <c r="A239" s="57" t="s">
        <v>490</v>
      </c>
      <c r="B239" s="147" t="s">
        <v>1062</v>
      </c>
      <c r="C239" s="146" t="s">
        <v>491</v>
      </c>
      <c r="D239" s="146"/>
      <c r="E239" s="261">
        <v>3450</v>
      </c>
      <c r="F239" s="148">
        <v>3450</v>
      </c>
    </row>
    <row r="240" spans="1:6">
      <c r="A240" s="57" t="s">
        <v>1595</v>
      </c>
      <c r="B240" s="166" t="s">
        <v>1062</v>
      </c>
      <c r="C240" s="146" t="s">
        <v>491</v>
      </c>
      <c r="D240" s="146" t="s">
        <v>530</v>
      </c>
      <c r="E240" s="261">
        <v>3450</v>
      </c>
      <c r="F240" s="148">
        <v>3450</v>
      </c>
    </row>
    <row r="241" spans="1:6" ht="114.75">
      <c r="A241" s="57" t="s">
        <v>840</v>
      </c>
      <c r="B241" s="166" t="s">
        <v>1093</v>
      </c>
      <c r="C241" s="146" t="s">
        <v>784</v>
      </c>
      <c r="D241" s="146"/>
      <c r="E241" s="261">
        <v>194350</v>
      </c>
      <c r="F241" s="148">
        <v>194350</v>
      </c>
    </row>
    <row r="242" spans="1:6" ht="38.25">
      <c r="A242" s="57" t="s">
        <v>490</v>
      </c>
      <c r="B242" s="166" t="s">
        <v>1093</v>
      </c>
      <c r="C242" s="146" t="s">
        <v>491</v>
      </c>
      <c r="D242" s="146"/>
      <c r="E242" s="261">
        <v>194350</v>
      </c>
      <c r="F242" s="148">
        <v>194350</v>
      </c>
    </row>
    <row r="243" spans="1:6">
      <c r="A243" s="57" t="s">
        <v>1595</v>
      </c>
      <c r="B243" s="147" t="s">
        <v>1093</v>
      </c>
      <c r="C243" s="146" t="s">
        <v>491</v>
      </c>
      <c r="D243" s="146" t="s">
        <v>530</v>
      </c>
      <c r="E243" s="261">
        <v>194350</v>
      </c>
      <c r="F243" s="148">
        <v>194350</v>
      </c>
    </row>
    <row r="244" spans="1:6" ht="114.75">
      <c r="A244" s="253" t="s">
        <v>843</v>
      </c>
      <c r="B244" s="166" t="s">
        <v>1067</v>
      </c>
      <c r="C244" s="146" t="s">
        <v>784</v>
      </c>
      <c r="D244" s="146"/>
      <c r="E244" s="261">
        <v>245000</v>
      </c>
      <c r="F244" s="148">
        <v>245000</v>
      </c>
    </row>
    <row r="245" spans="1:6" ht="38.25">
      <c r="A245" s="57" t="s">
        <v>557</v>
      </c>
      <c r="B245" s="166" t="s">
        <v>1067</v>
      </c>
      <c r="C245" s="146" t="s">
        <v>558</v>
      </c>
      <c r="D245" s="146"/>
      <c r="E245" s="261">
        <v>245000</v>
      </c>
      <c r="F245" s="148">
        <v>245000</v>
      </c>
    </row>
    <row r="246" spans="1:6">
      <c r="A246" s="57" t="s">
        <v>4</v>
      </c>
      <c r="B246" s="166" t="s">
        <v>1067</v>
      </c>
      <c r="C246" s="146" t="s">
        <v>558</v>
      </c>
      <c r="D246" s="146" t="s">
        <v>589</v>
      </c>
      <c r="E246" s="261">
        <v>245000</v>
      </c>
      <c r="F246" s="148">
        <v>245000</v>
      </c>
    </row>
    <row r="247" spans="1:6" ht="114.75">
      <c r="A247" s="57" t="s">
        <v>842</v>
      </c>
      <c r="B247" s="147" t="s">
        <v>1071</v>
      </c>
      <c r="C247" s="146" t="s">
        <v>784</v>
      </c>
      <c r="D247" s="146"/>
      <c r="E247" s="261">
        <v>550000</v>
      </c>
      <c r="F247" s="148">
        <v>550000</v>
      </c>
    </row>
    <row r="248" spans="1:6" ht="38.25">
      <c r="A248" s="57" t="s">
        <v>505</v>
      </c>
      <c r="B248" s="147" t="s">
        <v>1071</v>
      </c>
      <c r="C248" s="146" t="s">
        <v>506</v>
      </c>
      <c r="D248" s="146"/>
      <c r="E248" s="261">
        <v>416700</v>
      </c>
      <c r="F248" s="148">
        <v>416700</v>
      </c>
    </row>
    <row r="249" spans="1:6">
      <c r="A249" s="57" t="s">
        <v>4</v>
      </c>
      <c r="B249" s="166" t="s">
        <v>1071</v>
      </c>
      <c r="C249" s="146" t="s">
        <v>506</v>
      </c>
      <c r="D249" s="146" t="s">
        <v>589</v>
      </c>
      <c r="E249" s="261">
        <v>416700</v>
      </c>
      <c r="F249" s="148">
        <v>416700</v>
      </c>
    </row>
    <row r="250" spans="1:6" ht="51">
      <c r="A250" s="57" t="s">
        <v>1372</v>
      </c>
      <c r="B250" s="166" t="s">
        <v>1071</v>
      </c>
      <c r="C250" s="146" t="s">
        <v>1373</v>
      </c>
      <c r="D250" s="146"/>
      <c r="E250" s="261">
        <v>133300</v>
      </c>
      <c r="F250" s="148">
        <v>133300</v>
      </c>
    </row>
    <row r="251" spans="1:6">
      <c r="A251" s="57" t="s">
        <v>4</v>
      </c>
      <c r="B251" s="166" t="s">
        <v>1071</v>
      </c>
      <c r="C251" s="146" t="s">
        <v>1373</v>
      </c>
      <c r="D251" s="146" t="s">
        <v>589</v>
      </c>
      <c r="E251" s="261">
        <v>133300</v>
      </c>
      <c r="F251" s="148">
        <v>133300</v>
      </c>
    </row>
    <row r="252" spans="1:6" ht="38.25">
      <c r="A252" s="57" t="s">
        <v>814</v>
      </c>
      <c r="B252" s="166" t="s">
        <v>1281</v>
      </c>
      <c r="C252" s="146" t="s">
        <v>784</v>
      </c>
      <c r="D252" s="146"/>
      <c r="E252" s="261">
        <v>56869646</v>
      </c>
      <c r="F252" s="148">
        <v>56869646</v>
      </c>
    </row>
    <row r="253" spans="1:6" ht="51">
      <c r="A253" s="57" t="s">
        <v>815</v>
      </c>
      <c r="B253" s="166" t="s">
        <v>1282</v>
      </c>
      <c r="C253" s="146" t="s">
        <v>784</v>
      </c>
      <c r="D253" s="146"/>
      <c r="E253" s="261">
        <v>960846</v>
      </c>
      <c r="F253" s="148">
        <v>960846</v>
      </c>
    </row>
    <row r="254" spans="1:6" ht="127.5">
      <c r="A254" s="57" t="s">
        <v>687</v>
      </c>
      <c r="B254" s="166" t="s">
        <v>974</v>
      </c>
      <c r="C254" s="146" t="s">
        <v>784</v>
      </c>
      <c r="D254" s="146"/>
      <c r="E254" s="261">
        <v>960846</v>
      </c>
      <c r="F254" s="148">
        <v>960846</v>
      </c>
    </row>
    <row r="255" spans="1:6" ht="25.5">
      <c r="A255" s="57" t="s">
        <v>542</v>
      </c>
      <c r="B255" s="166" t="s">
        <v>974</v>
      </c>
      <c r="C255" s="146" t="s">
        <v>543</v>
      </c>
      <c r="D255" s="146"/>
      <c r="E255" s="261">
        <v>960846</v>
      </c>
      <c r="F255" s="148">
        <v>960846</v>
      </c>
    </row>
    <row r="256" spans="1:6">
      <c r="A256" s="57" t="s">
        <v>137</v>
      </c>
      <c r="B256" s="166" t="s">
        <v>974</v>
      </c>
      <c r="C256" s="146" t="s">
        <v>543</v>
      </c>
      <c r="D256" s="146" t="s">
        <v>541</v>
      </c>
      <c r="E256" s="261">
        <v>960846</v>
      </c>
      <c r="F256" s="148">
        <v>960846</v>
      </c>
    </row>
    <row r="257" spans="1:6" ht="25.5">
      <c r="A257" s="57" t="s">
        <v>816</v>
      </c>
      <c r="B257" s="166" t="s">
        <v>1283</v>
      </c>
      <c r="C257" s="146" t="s">
        <v>784</v>
      </c>
      <c r="D257" s="146"/>
      <c r="E257" s="261">
        <v>337500</v>
      </c>
      <c r="F257" s="148">
        <v>337500</v>
      </c>
    </row>
    <row r="258" spans="1:6" ht="114.75">
      <c r="A258" s="57" t="s">
        <v>1407</v>
      </c>
      <c r="B258" s="166" t="s">
        <v>1408</v>
      </c>
      <c r="C258" s="146" t="s">
        <v>784</v>
      </c>
      <c r="D258" s="146"/>
      <c r="E258" s="261">
        <v>337500</v>
      </c>
      <c r="F258" s="148">
        <v>337500</v>
      </c>
    </row>
    <row r="259" spans="1:6" ht="38.25">
      <c r="A259" s="57" t="s">
        <v>490</v>
      </c>
      <c r="B259" s="166" t="s">
        <v>1408</v>
      </c>
      <c r="C259" s="146" t="s">
        <v>491</v>
      </c>
      <c r="D259" s="146"/>
      <c r="E259" s="261">
        <v>337500</v>
      </c>
      <c r="F259" s="148">
        <v>337500</v>
      </c>
    </row>
    <row r="260" spans="1:6">
      <c r="A260" s="57" t="s">
        <v>139</v>
      </c>
      <c r="B260" s="147" t="s">
        <v>1408</v>
      </c>
      <c r="C260" s="146" t="s">
        <v>491</v>
      </c>
      <c r="D260" s="146" t="s">
        <v>544</v>
      </c>
      <c r="E260" s="261">
        <v>337500</v>
      </c>
      <c r="F260" s="148">
        <v>337500</v>
      </c>
    </row>
    <row r="261" spans="1:6" ht="38.25">
      <c r="A261" s="57" t="s">
        <v>630</v>
      </c>
      <c r="B261" s="166" t="s">
        <v>1284</v>
      </c>
      <c r="C261" s="146" t="s">
        <v>784</v>
      </c>
      <c r="D261" s="146"/>
      <c r="E261" s="261">
        <v>38038600</v>
      </c>
      <c r="F261" s="148">
        <v>38038600</v>
      </c>
    </row>
    <row r="262" spans="1:6" ht="102">
      <c r="A262" s="57" t="s">
        <v>691</v>
      </c>
      <c r="B262" s="166" t="s">
        <v>986</v>
      </c>
      <c r="C262" s="146" t="s">
        <v>784</v>
      </c>
      <c r="D262" s="146"/>
      <c r="E262" s="261">
        <v>38038600</v>
      </c>
      <c r="F262" s="148">
        <v>38038600</v>
      </c>
    </row>
    <row r="263" spans="1:6" ht="76.5">
      <c r="A263" s="57" t="s">
        <v>511</v>
      </c>
      <c r="B263" s="166" t="s">
        <v>986</v>
      </c>
      <c r="C263" s="146" t="s">
        <v>512</v>
      </c>
      <c r="D263" s="146"/>
      <c r="E263" s="261">
        <v>38038600</v>
      </c>
      <c r="F263" s="148">
        <v>38038600</v>
      </c>
    </row>
    <row r="264" spans="1:6">
      <c r="A264" s="57" t="s">
        <v>138</v>
      </c>
      <c r="B264" s="166" t="s">
        <v>986</v>
      </c>
      <c r="C264" s="146" t="s">
        <v>512</v>
      </c>
      <c r="D264" s="146" t="s">
        <v>562</v>
      </c>
      <c r="E264" s="261">
        <v>38038600</v>
      </c>
      <c r="F264" s="148">
        <v>38038600</v>
      </c>
    </row>
    <row r="265" spans="1:6" ht="102">
      <c r="A265" s="57" t="s">
        <v>817</v>
      </c>
      <c r="B265" s="166" t="s">
        <v>1285</v>
      </c>
      <c r="C265" s="146" t="s">
        <v>784</v>
      </c>
      <c r="D265" s="146"/>
      <c r="E265" s="261">
        <v>17532700</v>
      </c>
      <c r="F265" s="148">
        <v>17532700</v>
      </c>
    </row>
    <row r="266" spans="1:6" ht="178.5">
      <c r="A266" s="57" t="s">
        <v>792</v>
      </c>
      <c r="B266" s="166" t="s">
        <v>988</v>
      </c>
      <c r="C266" s="146" t="s">
        <v>784</v>
      </c>
      <c r="D266" s="146"/>
      <c r="E266" s="261">
        <v>17532700</v>
      </c>
      <c r="F266" s="148">
        <v>17532700</v>
      </c>
    </row>
    <row r="267" spans="1:6" ht="25.5">
      <c r="A267" s="57" t="s">
        <v>1243</v>
      </c>
      <c r="B267" s="166" t="s">
        <v>988</v>
      </c>
      <c r="C267" s="146" t="s">
        <v>485</v>
      </c>
      <c r="D267" s="146"/>
      <c r="E267" s="261">
        <v>11608100</v>
      </c>
      <c r="F267" s="148">
        <v>11608100</v>
      </c>
    </row>
    <row r="268" spans="1:6" ht="25.5">
      <c r="A268" s="57" t="s">
        <v>89</v>
      </c>
      <c r="B268" s="166" t="s">
        <v>988</v>
      </c>
      <c r="C268" s="146" t="s">
        <v>485</v>
      </c>
      <c r="D268" s="146" t="s">
        <v>563</v>
      </c>
      <c r="E268" s="261">
        <v>11608100</v>
      </c>
      <c r="F268" s="148">
        <v>11608100</v>
      </c>
    </row>
    <row r="269" spans="1:6" ht="51">
      <c r="A269" s="57" t="s">
        <v>486</v>
      </c>
      <c r="B269" s="166" t="s">
        <v>988</v>
      </c>
      <c r="C269" s="146" t="s">
        <v>487</v>
      </c>
      <c r="D269" s="146"/>
      <c r="E269" s="261">
        <v>161900</v>
      </c>
      <c r="F269" s="148">
        <v>161900</v>
      </c>
    </row>
    <row r="270" spans="1:6" ht="25.5">
      <c r="A270" s="57" t="s">
        <v>89</v>
      </c>
      <c r="B270" s="166" t="s">
        <v>988</v>
      </c>
      <c r="C270" s="146" t="s">
        <v>487</v>
      </c>
      <c r="D270" s="146" t="s">
        <v>563</v>
      </c>
      <c r="E270" s="261">
        <v>161900</v>
      </c>
      <c r="F270" s="148">
        <v>161900</v>
      </c>
    </row>
    <row r="271" spans="1:6" ht="63.75">
      <c r="A271" s="57" t="s">
        <v>1370</v>
      </c>
      <c r="B271" s="166" t="s">
        <v>988</v>
      </c>
      <c r="C271" s="146" t="s">
        <v>1371</v>
      </c>
      <c r="D271" s="146"/>
      <c r="E271" s="261">
        <v>3505600</v>
      </c>
      <c r="F271" s="148">
        <v>3505600</v>
      </c>
    </row>
    <row r="272" spans="1:6" ht="25.5">
      <c r="A272" s="57" t="s">
        <v>89</v>
      </c>
      <c r="B272" s="166" t="s">
        <v>988</v>
      </c>
      <c r="C272" s="146" t="s">
        <v>1371</v>
      </c>
      <c r="D272" s="146" t="s">
        <v>563</v>
      </c>
      <c r="E272" s="261">
        <v>3505600</v>
      </c>
      <c r="F272" s="148">
        <v>3505600</v>
      </c>
    </row>
    <row r="273" spans="1:6" ht="38.25">
      <c r="A273" s="57" t="s">
        <v>490</v>
      </c>
      <c r="B273" s="166" t="s">
        <v>988</v>
      </c>
      <c r="C273" s="146" t="s">
        <v>491</v>
      </c>
      <c r="D273" s="146"/>
      <c r="E273" s="261">
        <v>2257100.0000000005</v>
      </c>
      <c r="F273" s="148">
        <v>2257100.0000000005</v>
      </c>
    </row>
    <row r="274" spans="1:6" ht="25.5">
      <c r="A274" s="57" t="s">
        <v>89</v>
      </c>
      <c r="B274" s="166" t="s">
        <v>988</v>
      </c>
      <c r="C274" s="146" t="s">
        <v>491</v>
      </c>
      <c r="D274" s="146" t="s">
        <v>563</v>
      </c>
      <c r="E274" s="261">
        <v>2257100.0000000005</v>
      </c>
      <c r="F274" s="148">
        <v>2257100.0000000005</v>
      </c>
    </row>
    <row r="275" spans="1:6" ht="63.75">
      <c r="A275" s="57" t="s">
        <v>632</v>
      </c>
      <c r="B275" s="166" t="s">
        <v>1286</v>
      </c>
      <c r="C275" s="146" t="s">
        <v>784</v>
      </c>
      <c r="D275" s="146"/>
      <c r="E275" s="261">
        <v>213359900</v>
      </c>
      <c r="F275" s="148">
        <v>213359900</v>
      </c>
    </row>
    <row r="276" spans="1:6" ht="51">
      <c r="A276" s="57" t="s">
        <v>818</v>
      </c>
      <c r="B276" s="166" t="s">
        <v>1287</v>
      </c>
      <c r="C276" s="57" t="s">
        <v>784</v>
      </c>
      <c r="D276" s="57"/>
      <c r="E276" s="261">
        <v>212649900</v>
      </c>
      <c r="F276" s="148">
        <v>212649900</v>
      </c>
    </row>
    <row r="277" spans="1:6" ht="191.25">
      <c r="A277" s="57" t="s">
        <v>789</v>
      </c>
      <c r="B277" s="166" t="s">
        <v>966</v>
      </c>
      <c r="C277" s="57" t="s">
        <v>784</v>
      </c>
      <c r="D277" s="57"/>
      <c r="E277" s="261">
        <v>192759900</v>
      </c>
      <c r="F277" s="148">
        <v>192759900</v>
      </c>
    </row>
    <row r="278" spans="1:6" ht="51">
      <c r="A278" s="57" t="s">
        <v>518</v>
      </c>
      <c r="B278" s="166" t="s">
        <v>966</v>
      </c>
      <c r="C278" s="57" t="s">
        <v>519</v>
      </c>
      <c r="D278" s="57"/>
      <c r="E278" s="261">
        <v>192759900</v>
      </c>
      <c r="F278" s="148">
        <v>192759900</v>
      </c>
    </row>
    <row r="279" spans="1:6">
      <c r="A279" s="57" t="s">
        <v>197</v>
      </c>
      <c r="B279" s="166" t="s">
        <v>966</v>
      </c>
      <c r="C279" s="57" t="s">
        <v>519</v>
      </c>
      <c r="D279" s="57" t="s">
        <v>529</v>
      </c>
      <c r="E279" s="261">
        <v>192759900</v>
      </c>
      <c r="F279" s="148">
        <v>192759900</v>
      </c>
    </row>
    <row r="280" spans="1:6" ht="242.25">
      <c r="A280" s="57" t="s">
        <v>686</v>
      </c>
      <c r="B280" s="166" t="s">
        <v>965</v>
      </c>
      <c r="C280" s="57" t="s">
        <v>784</v>
      </c>
      <c r="D280" s="57"/>
      <c r="E280" s="261">
        <v>19890000</v>
      </c>
      <c r="F280" s="148">
        <v>19890000</v>
      </c>
    </row>
    <row r="281" spans="1:6" ht="51">
      <c r="A281" s="57" t="s">
        <v>518</v>
      </c>
      <c r="B281" s="166" t="s">
        <v>965</v>
      </c>
      <c r="C281" s="57" t="s">
        <v>519</v>
      </c>
      <c r="D281" s="57"/>
      <c r="E281" s="261">
        <v>19890000</v>
      </c>
      <c r="F281" s="148">
        <v>19890000</v>
      </c>
    </row>
    <row r="282" spans="1:6">
      <c r="A282" s="57" t="s">
        <v>197</v>
      </c>
      <c r="B282" s="166" t="s">
        <v>965</v>
      </c>
      <c r="C282" s="57" t="s">
        <v>519</v>
      </c>
      <c r="D282" s="57" t="s">
        <v>529</v>
      </c>
      <c r="E282" s="261">
        <v>19890000</v>
      </c>
      <c r="F282" s="148">
        <v>19890000</v>
      </c>
    </row>
    <row r="283" spans="1:6" ht="63.75">
      <c r="A283" s="57" t="s">
        <v>819</v>
      </c>
      <c r="B283" s="166" t="s">
        <v>1288</v>
      </c>
      <c r="C283" s="57" t="s">
        <v>784</v>
      </c>
      <c r="D283" s="57"/>
      <c r="E283" s="261">
        <v>110000</v>
      </c>
      <c r="F283" s="148">
        <v>110000</v>
      </c>
    </row>
    <row r="284" spans="1:6" ht="127.5">
      <c r="A284" s="57" t="s">
        <v>713</v>
      </c>
      <c r="B284" s="166" t="s">
        <v>1024</v>
      </c>
      <c r="C284" s="57" t="s">
        <v>784</v>
      </c>
      <c r="D284" s="57"/>
      <c r="E284" s="261">
        <v>110000</v>
      </c>
      <c r="F284" s="148">
        <v>110000</v>
      </c>
    </row>
    <row r="285" spans="1:6" ht="38.25">
      <c r="A285" s="57" t="s">
        <v>490</v>
      </c>
      <c r="B285" s="166" t="s">
        <v>1024</v>
      </c>
      <c r="C285" s="57" t="s">
        <v>491</v>
      </c>
      <c r="D285" s="57"/>
      <c r="E285" s="261">
        <v>110000</v>
      </c>
      <c r="F285" s="148">
        <v>110000</v>
      </c>
    </row>
    <row r="286" spans="1:6">
      <c r="A286" s="57" t="s">
        <v>3</v>
      </c>
      <c r="B286" s="166" t="s">
        <v>1024</v>
      </c>
      <c r="C286" s="57" t="s">
        <v>491</v>
      </c>
      <c r="D286" s="57" t="s">
        <v>552</v>
      </c>
      <c r="E286" s="261">
        <v>110000</v>
      </c>
      <c r="F286" s="148">
        <v>110000</v>
      </c>
    </row>
    <row r="287" spans="1:6" ht="25.5">
      <c r="A287" s="167" t="s">
        <v>1111</v>
      </c>
      <c r="B287" s="147" t="s">
        <v>1384</v>
      </c>
      <c r="C287" s="200" t="s">
        <v>784</v>
      </c>
      <c r="D287" s="200"/>
      <c r="E287" s="261">
        <v>600000</v>
      </c>
      <c r="F287" s="148">
        <v>600000</v>
      </c>
    </row>
    <row r="288" spans="1:6" ht="102">
      <c r="A288" s="57" t="s">
        <v>1236</v>
      </c>
      <c r="B288" s="147" t="s">
        <v>1092</v>
      </c>
      <c r="C288" s="200" t="s">
        <v>784</v>
      </c>
      <c r="D288" s="200"/>
      <c r="E288" s="261">
        <v>600000</v>
      </c>
      <c r="F288" s="148">
        <v>600000</v>
      </c>
    </row>
    <row r="289" spans="1:6" ht="38.25">
      <c r="A289" s="57" t="s">
        <v>490</v>
      </c>
      <c r="B289" s="147" t="s">
        <v>1092</v>
      </c>
      <c r="C289" s="200" t="s">
        <v>491</v>
      </c>
      <c r="D289" s="200"/>
      <c r="E289" s="261">
        <v>600000</v>
      </c>
      <c r="F289" s="148">
        <v>600000</v>
      </c>
    </row>
    <row r="290" spans="1:6">
      <c r="A290" s="57" t="s">
        <v>52</v>
      </c>
      <c r="B290" s="147" t="s">
        <v>1092</v>
      </c>
      <c r="C290" s="200" t="s">
        <v>491</v>
      </c>
      <c r="D290" s="200" t="s">
        <v>554</v>
      </c>
      <c r="E290" s="261">
        <v>600000</v>
      </c>
      <c r="F290" s="148">
        <v>600000</v>
      </c>
    </row>
    <row r="291" spans="1:6" ht="51">
      <c r="A291" s="57" t="s">
        <v>636</v>
      </c>
      <c r="B291" s="147" t="s">
        <v>1290</v>
      </c>
      <c r="C291" s="200" t="s">
        <v>784</v>
      </c>
      <c r="D291" s="200"/>
      <c r="E291" s="261">
        <v>24752963</v>
      </c>
      <c r="F291" s="148">
        <v>24752963</v>
      </c>
    </row>
    <row r="292" spans="1:6" ht="89.25">
      <c r="A292" s="253" t="s">
        <v>637</v>
      </c>
      <c r="B292" s="147" t="s">
        <v>1291</v>
      </c>
      <c r="C292" s="200" t="s">
        <v>784</v>
      </c>
      <c r="D292" s="200"/>
      <c r="E292" s="261">
        <v>2548363</v>
      </c>
      <c r="F292" s="148">
        <v>2548363</v>
      </c>
    </row>
    <row r="293" spans="1:6" ht="165.75">
      <c r="A293" s="57" t="s">
        <v>504</v>
      </c>
      <c r="B293" s="166" t="s">
        <v>943</v>
      </c>
      <c r="C293" s="57" t="s">
        <v>784</v>
      </c>
      <c r="D293" s="57"/>
      <c r="E293" s="261">
        <v>2451500</v>
      </c>
      <c r="F293" s="148">
        <v>2451500</v>
      </c>
    </row>
    <row r="294" spans="1:6" ht="38.25">
      <c r="A294" s="57" t="s">
        <v>505</v>
      </c>
      <c r="B294" s="166" t="s">
        <v>943</v>
      </c>
      <c r="C294" s="57" t="s">
        <v>506</v>
      </c>
      <c r="D294" s="57"/>
      <c r="E294" s="261">
        <v>2451500</v>
      </c>
      <c r="F294" s="148">
        <v>2451500</v>
      </c>
    </row>
    <row r="295" spans="1:6" ht="51">
      <c r="A295" s="57" t="s">
        <v>335</v>
      </c>
      <c r="B295" s="166" t="s">
        <v>943</v>
      </c>
      <c r="C295" s="57" t="s">
        <v>506</v>
      </c>
      <c r="D295" s="57" t="s">
        <v>503</v>
      </c>
      <c r="E295" s="261">
        <v>2451500</v>
      </c>
      <c r="F295" s="148">
        <v>2451500</v>
      </c>
    </row>
    <row r="296" spans="1:6" ht="204">
      <c r="A296" s="57" t="s">
        <v>863</v>
      </c>
      <c r="B296" s="166" t="s">
        <v>944</v>
      </c>
      <c r="C296" s="57" t="s">
        <v>784</v>
      </c>
      <c r="D296" s="57"/>
      <c r="E296" s="261">
        <v>96863</v>
      </c>
      <c r="F296" s="148">
        <v>96863</v>
      </c>
    </row>
    <row r="297" spans="1:6" ht="38.25">
      <c r="A297" s="57" t="s">
        <v>505</v>
      </c>
      <c r="B297" s="166" t="s">
        <v>944</v>
      </c>
      <c r="C297" s="57" t="s">
        <v>506</v>
      </c>
      <c r="D297" s="57"/>
      <c r="E297" s="261">
        <v>96863</v>
      </c>
      <c r="F297" s="148">
        <v>96863</v>
      </c>
    </row>
    <row r="298" spans="1:6" ht="51">
      <c r="A298" s="253" t="s">
        <v>335</v>
      </c>
      <c r="B298" s="166" t="s">
        <v>944</v>
      </c>
      <c r="C298" s="57" t="s">
        <v>506</v>
      </c>
      <c r="D298" s="57" t="s">
        <v>503</v>
      </c>
      <c r="E298" s="261">
        <v>96863</v>
      </c>
      <c r="F298" s="148">
        <v>96863</v>
      </c>
    </row>
    <row r="299" spans="1:6" ht="38.25">
      <c r="A299" s="57" t="s">
        <v>639</v>
      </c>
      <c r="B299" s="166" t="s">
        <v>1292</v>
      </c>
      <c r="C299" s="57" t="s">
        <v>784</v>
      </c>
      <c r="D299" s="57"/>
      <c r="E299" s="261">
        <v>22204600</v>
      </c>
      <c r="F299" s="148">
        <v>22204600</v>
      </c>
    </row>
    <row r="300" spans="1:6" ht="165.75">
      <c r="A300" s="57" t="s">
        <v>510</v>
      </c>
      <c r="B300" s="166" t="s">
        <v>945</v>
      </c>
      <c r="C300" s="57" t="s">
        <v>784</v>
      </c>
      <c r="D300" s="57"/>
      <c r="E300" s="261">
        <v>14733913</v>
      </c>
      <c r="F300" s="148">
        <v>14733913</v>
      </c>
    </row>
    <row r="301" spans="1:6" ht="38.25">
      <c r="A301" s="57" t="s">
        <v>505</v>
      </c>
      <c r="B301" s="166" t="s">
        <v>945</v>
      </c>
      <c r="C301" s="57" t="s">
        <v>506</v>
      </c>
      <c r="D301" s="57"/>
      <c r="E301" s="261">
        <v>11163328</v>
      </c>
      <c r="F301" s="148">
        <v>11163328</v>
      </c>
    </row>
    <row r="302" spans="1:6">
      <c r="A302" s="57" t="s">
        <v>148</v>
      </c>
      <c r="B302" s="166" t="s">
        <v>945</v>
      </c>
      <c r="C302" s="57" t="s">
        <v>506</v>
      </c>
      <c r="D302" s="57" t="s">
        <v>509</v>
      </c>
      <c r="E302" s="261">
        <v>11163328</v>
      </c>
      <c r="F302" s="148">
        <v>11163328</v>
      </c>
    </row>
    <row r="303" spans="1:6" ht="38.25">
      <c r="A303" s="57" t="s">
        <v>557</v>
      </c>
      <c r="B303" s="166" t="s">
        <v>945</v>
      </c>
      <c r="C303" s="57" t="s">
        <v>558</v>
      </c>
      <c r="D303" s="57"/>
      <c r="E303" s="261">
        <v>186260</v>
      </c>
      <c r="F303" s="148">
        <v>186260</v>
      </c>
    </row>
    <row r="304" spans="1:6">
      <c r="A304" s="253" t="s">
        <v>148</v>
      </c>
      <c r="B304" s="166" t="s">
        <v>945</v>
      </c>
      <c r="C304" s="57" t="s">
        <v>558</v>
      </c>
      <c r="D304" s="57" t="s">
        <v>509</v>
      </c>
      <c r="E304" s="261">
        <v>186260</v>
      </c>
      <c r="F304" s="148">
        <v>186260</v>
      </c>
    </row>
    <row r="305" spans="1:6" ht="51">
      <c r="A305" s="57" t="s">
        <v>1372</v>
      </c>
      <c r="B305" s="166" t="s">
        <v>945</v>
      </c>
      <c r="C305" s="57" t="s">
        <v>1373</v>
      </c>
      <c r="D305" s="57"/>
      <c r="E305" s="261">
        <v>3371325</v>
      </c>
      <c r="F305" s="148">
        <v>3371325</v>
      </c>
    </row>
    <row r="306" spans="1:6">
      <c r="A306" s="57" t="s">
        <v>148</v>
      </c>
      <c r="B306" s="166" t="s">
        <v>945</v>
      </c>
      <c r="C306" s="57" t="s">
        <v>1373</v>
      </c>
      <c r="D306" s="57" t="s">
        <v>509</v>
      </c>
      <c r="E306" s="261">
        <v>3371325</v>
      </c>
      <c r="F306" s="148">
        <v>3371325</v>
      </c>
    </row>
    <row r="307" spans="1:6">
      <c r="A307" s="57" t="s">
        <v>1246</v>
      </c>
      <c r="B307" s="166" t="s">
        <v>945</v>
      </c>
      <c r="C307" s="57" t="s">
        <v>680</v>
      </c>
      <c r="D307" s="57"/>
      <c r="E307" s="261">
        <v>12000</v>
      </c>
      <c r="F307" s="148">
        <v>12000</v>
      </c>
    </row>
    <row r="308" spans="1:6">
      <c r="A308" s="57" t="s">
        <v>148</v>
      </c>
      <c r="B308" s="166" t="s">
        <v>945</v>
      </c>
      <c r="C308" s="57" t="s">
        <v>680</v>
      </c>
      <c r="D308" s="57" t="s">
        <v>509</v>
      </c>
      <c r="E308" s="261">
        <v>12000</v>
      </c>
      <c r="F308" s="148">
        <v>12000</v>
      </c>
    </row>
    <row r="309" spans="1:6">
      <c r="A309" s="57" t="s">
        <v>1378</v>
      </c>
      <c r="B309" s="166" t="s">
        <v>945</v>
      </c>
      <c r="C309" s="57" t="s">
        <v>1379</v>
      </c>
      <c r="D309" s="57"/>
      <c r="E309" s="261">
        <v>1000</v>
      </c>
      <c r="F309" s="148">
        <v>1000</v>
      </c>
    </row>
    <row r="310" spans="1:6">
      <c r="A310" s="57" t="s">
        <v>148</v>
      </c>
      <c r="B310" s="166" t="s">
        <v>945</v>
      </c>
      <c r="C310" s="57" t="s">
        <v>1379</v>
      </c>
      <c r="D310" s="57" t="s">
        <v>509</v>
      </c>
      <c r="E310" s="261">
        <v>1000</v>
      </c>
      <c r="F310" s="148">
        <v>1000</v>
      </c>
    </row>
    <row r="311" spans="1:6" ht="178.5">
      <c r="A311" s="57" t="s">
        <v>946</v>
      </c>
      <c r="B311" s="166" t="s">
        <v>947</v>
      </c>
      <c r="C311" s="57" t="s">
        <v>784</v>
      </c>
      <c r="D311" s="57"/>
      <c r="E311" s="261">
        <v>3073997</v>
      </c>
      <c r="F311" s="148">
        <v>3073997</v>
      </c>
    </row>
    <row r="312" spans="1:6" ht="38.25">
      <c r="A312" s="57" t="s">
        <v>490</v>
      </c>
      <c r="B312" s="166" t="s">
        <v>947</v>
      </c>
      <c r="C312" s="57" t="s">
        <v>491</v>
      </c>
      <c r="D312" s="57"/>
      <c r="E312" s="261">
        <v>3073997</v>
      </c>
      <c r="F312" s="148">
        <v>3073997</v>
      </c>
    </row>
    <row r="313" spans="1:6">
      <c r="A313" s="57" t="s">
        <v>148</v>
      </c>
      <c r="B313" s="166" t="s">
        <v>947</v>
      </c>
      <c r="C313" s="57" t="s">
        <v>491</v>
      </c>
      <c r="D313" s="57" t="s">
        <v>509</v>
      </c>
      <c r="E313" s="261">
        <v>3073997</v>
      </c>
      <c r="F313" s="148">
        <v>3073997</v>
      </c>
    </row>
    <row r="314" spans="1:6" ht="165.75">
      <c r="A314" s="57" t="s">
        <v>1273</v>
      </c>
      <c r="B314" s="166" t="s">
        <v>1274</v>
      </c>
      <c r="C314" s="57" t="s">
        <v>784</v>
      </c>
      <c r="D314" s="57"/>
      <c r="E314" s="261">
        <v>358690</v>
      </c>
      <c r="F314" s="148">
        <v>358690</v>
      </c>
    </row>
    <row r="315" spans="1:6" ht="38.25">
      <c r="A315" s="57" t="s">
        <v>490</v>
      </c>
      <c r="B315" s="166" t="s">
        <v>1274</v>
      </c>
      <c r="C315" s="57" t="s">
        <v>491</v>
      </c>
      <c r="D315" s="57"/>
      <c r="E315" s="261">
        <v>358690</v>
      </c>
      <c r="F315" s="148">
        <v>358690</v>
      </c>
    </row>
    <row r="316" spans="1:6">
      <c r="A316" s="253" t="s">
        <v>148</v>
      </c>
      <c r="B316" s="166" t="s">
        <v>1274</v>
      </c>
      <c r="C316" s="57" t="s">
        <v>491</v>
      </c>
      <c r="D316" s="57" t="s">
        <v>509</v>
      </c>
      <c r="E316" s="261">
        <v>358690</v>
      </c>
      <c r="F316" s="148">
        <v>358690</v>
      </c>
    </row>
    <row r="317" spans="1:6" ht="204">
      <c r="A317" s="57" t="s">
        <v>950</v>
      </c>
      <c r="B317" s="166" t="s">
        <v>951</v>
      </c>
      <c r="C317" s="57" t="s">
        <v>784</v>
      </c>
      <c r="D317" s="57"/>
      <c r="E317" s="261">
        <v>3232840</v>
      </c>
      <c r="F317" s="148">
        <v>3232840</v>
      </c>
    </row>
    <row r="318" spans="1:6" ht="38.25">
      <c r="A318" s="57" t="s">
        <v>505</v>
      </c>
      <c r="B318" s="166" t="s">
        <v>951</v>
      </c>
      <c r="C318" s="57" t="s">
        <v>506</v>
      </c>
      <c r="D318" s="57"/>
      <c r="E318" s="261">
        <v>1787140</v>
      </c>
      <c r="F318" s="148">
        <v>1787140</v>
      </c>
    </row>
    <row r="319" spans="1:6">
      <c r="A319" s="253" t="s">
        <v>148</v>
      </c>
      <c r="B319" s="166" t="s">
        <v>951</v>
      </c>
      <c r="C319" s="57" t="s">
        <v>506</v>
      </c>
      <c r="D319" s="57" t="s">
        <v>509</v>
      </c>
      <c r="E319" s="261">
        <v>1787140</v>
      </c>
      <c r="F319" s="148">
        <v>1787140</v>
      </c>
    </row>
    <row r="320" spans="1:6" ht="51">
      <c r="A320" s="57" t="s">
        <v>1372</v>
      </c>
      <c r="B320" s="166" t="s">
        <v>951</v>
      </c>
      <c r="C320" s="57" t="s">
        <v>1373</v>
      </c>
      <c r="D320" s="57"/>
      <c r="E320" s="261">
        <v>539710</v>
      </c>
      <c r="F320" s="148">
        <v>539710</v>
      </c>
    </row>
    <row r="321" spans="1:6">
      <c r="A321" s="57" t="s">
        <v>148</v>
      </c>
      <c r="B321" s="166" t="s">
        <v>951</v>
      </c>
      <c r="C321" s="57" t="s">
        <v>1373</v>
      </c>
      <c r="D321" s="57" t="s">
        <v>509</v>
      </c>
      <c r="E321" s="261">
        <v>539710</v>
      </c>
      <c r="F321" s="148">
        <v>539710</v>
      </c>
    </row>
    <row r="322" spans="1:6" ht="38.25">
      <c r="A322" s="57" t="s">
        <v>490</v>
      </c>
      <c r="B322" s="147" t="s">
        <v>951</v>
      </c>
      <c r="C322" s="57" t="s">
        <v>491</v>
      </c>
      <c r="D322" s="57"/>
      <c r="E322" s="261">
        <v>797300</v>
      </c>
      <c r="F322" s="148">
        <v>797300</v>
      </c>
    </row>
    <row r="323" spans="1:6">
      <c r="A323" s="57" t="s">
        <v>148</v>
      </c>
      <c r="B323" s="166" t="s">
        <v>951</v>
      </c>
      <c r="C323" s="57" t="s">
        <v>491</v>
      </c>
      <c r="D323" s="57" t="s">
        <v>509</v>
      </c>
      <c r="E323" s="261">
        <v>797300</v>
      </c>
      <c r="F323" s="148">
        <v>797300</v>
      </c>
    </row>
    <row r="324" spans="1:6">
      <c r="A324" s="57" t="s">
        <v>1246</v>
      </c>
      <c r="B324" s="166" t="s">
        <v>951</v>
      </c>
      <c r="C324" s="57" t="s">
        <v>680</v>
      </c>
      <c r="D324" s="57"/>
      <c r="E324" s="261">
        <v>105000</v>
      </c>
      <c r="F324" s="148">
        <v>105000</v>
      </c>
    </row>
    <row r="325" spans="1:6">
      <c r="A325" s="57" t="s">
        <v>148</v>
      </c>
      <c r="B325" s="166" t="s">
        <v>951</v>
      </c>
      <c r="C325" s="57" t="s">
        <v>680</v>
      </c>
      <c r="D325" s="57" t="s">
        <v>509</v>
      </c>
      <c r="E325" s="261">
        <v>105000</v>
      </c>
      <c r="F325" s="148">
        <v>105000</v>
      </c>
    </row>
    <row r="326" spans="1:6">
      <c r="A326" s="57" t="s">
        <v>1378</v>
      </c>
      <c r="B326" s="166" t="s">
        <v>951</v>
      </c>
      <c r="C326" s="57" t="s">
        <v>1379</v>
      </c>
      <c r="D326" s="57"/>
      <c r="E326" s="261">
        <v>3690</v>
      </c>
      <c r="F326" s="148">
        <v>3690</v>
      </c>
    </row>
    <row r="327" spans="1:6">
      <c r="A327" s="57" t="s">
        <v>148</v>
      </c>
      <c r="B327" s="166" t="s">
        <v>951</v>
      </c>
      <c r="C327" s="57" t="s">
        <v>1379</v>
      </c>
      <c r="D327" s="57" t="s">
        <v>509</v>
      </c>
      <c r="E327" s="261">
        <v>3690</v>
      </c>
      <c r="F327" s="148">
        <v>3690</v>
      </c>
    </row>
    <row r="328" spans="1:6" ht="204">
      <c r="A328" s="57" t="s">
        <v>952</v>
      </c>
      <c r="B328" s="166" t="s">
        <v>953</v>
      </c>
      <c r="C328" s="57" t="s">
        <v>784</v>
      </c>
      <c r="D328" s="57"/>
      <c r="E328" s="261">
        <v>554660</v>
      </c>
      <c r="F328" s="148">
        <v>554660</v>
      </c>
    </row>
    <row r="329" spans="1:6" ht="38.25">
      <c r="A329" s="253" t="s">
        <v>490</v>
      </c>
      <c r="B329" s="166" t="s">
        <v>953</v>
      </c>
      <c r="C329" s="57" t="s">
        <v>491</v>
      </c>
      <c r="D329" s="57"/>
      <c r="E329" s="261">
        <v>554660</v>
      </c>
      <c r="F329" s="148">
        <v>554660</v>
      </c>
    </row>
    <row r="330" spans="1:6">
      <c r="A330" s="57" t="s">
        <v>148</v>
      </c>
      <c r="B330" s="166" t="s">
        <v>953</v>
      </c>
      <c r="C330" s="57" t="s">
        <v>491</v>
      </c>
      <c r="D330" s="57" t="s">
        <v>509</v>
      </c>
      <c r="E330" s="261">
        <v>554660</v>
      </c>
      <c r="F330" s="148">
        <v>554660</v>
      </c>
    </row>
    <row r="331" spans="1:6" ht="127.5">
      <c r="A331" s="57" t="s">
        <v>513</v>
      </c>
      <c r="B331" s="166" t="s">
        <v>948</v>
      </c>
      <c r="C331" s="57" t="s">
        <v>784</v>
      </c>
      <c r="D331" s="57"/>
      <c r="E331" s="261">
        <v>100000</v>
      </c>
      <c r="F331" s="148">
        <v>100000</v>
      </c>
    </row>
    <row r="332" spans="1:6" ht="38.25">
      <c r="A332" s="253" t="s">
        <v>490</v>
      </c>
      <c r="B332" s="166" t="s">
        <v>948</v>
      </c>
      <c r="C332" s="57" t="s">
        <v>491</v>
      </c>
      <c r="D332" s="57"/>
      <c r="E332" s="261">
        <v>100000</v>
      </c>
      <c r="F332" s="148">
        <v>100000</v>
      </c>
    </row>
    <row r="333" spans="1:6">
      <c r="A333" s="57" t="s">
        <v>148</v>
      </c>
      <c r="B333" s="166" t="s">
        <v>948</v>
      </c>
      <c r="C333" s="57" t="s">
        <v>491</v>
      </c>
      <c r="D333" s="57" t="s">
        <v>509</v>
      </c>
      <c r="E333" s="261">
        <v>100000</v>
      </c>
      <c r="F333" s="148">
        <v>100000</v>
      </c>
    </row>
    <row r="334" spans="1:6" ht="127.5">
      <c r="A334" s="57" t="s">
        <v>514</v>
      </c>
      <c r="B334" s="166" t="s">
        <v>949</v>
      </c>
      <c r="C334" s="57" t="s">
        <v>784</v>
      </c>
      <c r="D334" s="57"/>
      <c r="E334" s="261">
        <v>77105</v>
      </c>
      <c r="F334" s="148">
        <v>77105</v>
      </c>
    </row>
    <row r="335" spans="1:6" ht="38.25">
      <c r="A335" s="57" t="s">
        <v>490</v>
      </c>
      <c r="B335" s="166" t="s">
        <v>949</v>
      </c>
      <c r="C335" s="57" t="s">
        <v>491</v>
      </c>
      <c r="D335" s="57"/>
      <c r="E335" s="261">
        <v>77105</v>
      </c>
      <c r="F335" s="148">
        <v>77105</v>
      </c>
    </row>
    <row r="336" spans="1:6">
      <c r="A336" s="57" t="s">
        <v>148</v>
      </c>
      <c r="B336" s="166" t="s">
        <v>949</v>
      </c>
      <c r="C336" s="57" t="s">
        <v>491</v>
      </c>
      <c r="D336" s="57" t="s">
        <v>509</v>
      </c>
      <c r="E336" s="261">
        <v>77105</v>
      </c>
      <c r="F336" s="148">
        <v>77105</v>
      </c>
    </row>
    <row r="337" spans="1:6" ht="114.75">
      <c r="A337" s="57" t="s">
        <v>496</v>
      </c>
      <c r="B337" s="166" t="s">
        <v>932</v>
      </c>
      <c r="C337" s="57" t="s">
        <v>784</v>
      </c>
      <c r="D337" s="57"/>
      <c r="E337" s="261">
        <v>73395</v>
      </c>
      <c r="F337" s="148">
        <v>73395</v>
      </c>
    </row>
    <row r="338" spans="1:6" ht="38.25">
      <c r="A338" s="57" t="s">
        <v>490</v>
      </c>
      <c r="B338" s="166" t="s">
        <v>932</v>
      </c>
      <c r="C338" s="57" t="s">
        <v>491</v>
      </c>
      <c r="D338" s="57"/>
      <c r="E338" s="261">
        <v>73395</v>
      </c>
      <c r="F338" s="148">
        <v>73395</v>
      </c>
    </row>
    <row r="339" spans="1:6" ht="76.5">
      <c r="A339" s="57" t="s">
        <v>306</v>
      </c>
      <c r="B339" s="166" t="s">
        <v>932</v>
      </c>
      <c r="C339" s="57" t="s">
        <v>491</v>
      </c>
      <c r="D339" s="57" t="s">
        <v>495</v>
      </c>
      <c r="E339" s="261">
        <v>73395</v>
      </c>
      <c r="F339" s="148">
        <v>73395</v>
      </c>
    </row>
    <row r="340" spans="1:6" ht="25.5">
      <c r="A340" s="57" t="s">
        <v>641</v>
      </c>
      <c r="B340" s="166" t="s">
        <v>1293</v>
      </c>
      <c r="C340" s="57" t="s">
        <v>784</v>
      </c>
      <c r="D340" s="57"/>
      <c r="E340" s="261">
        <v>175291590</v>
      </c>
      <c r="F340" s="148">
        <v>175291590</v>
      </c>
    </row>
    <row r="341" spans="1:6">
      <c r="A341" s="57" t="s">
        <v>642</v>
      </c>
      <c r="B341" s="166" t="s">
        <v>1294</v>
      </c>
      <c r="C341" s="57" t="s">
        <v>784</v>
      </c>
      <c r="D341" s="57"/>
      <c r="E341" s="261">
        <v>36714086</v>
      </c>
      <c r="F341" s="148">
        <v>36714086</v>
      </c>
    </row>
    <row r="342" spans="1:6" ht="114.75">
      <c r="A342" s="57" t="s">
        <v>566</v>
      </c>
      <c r="B342" s="166" t="s">
        <v>995</v>
      </c>
      <c r="C342" s="57" t="s">
        <v>784</v>
      </c>
      <c r="D342" s="57"/>
      <c r="E342" s="261">
        <v>26175625</v>
      </c>
      <c r="F342" s="148">
        <v>26175625</v>
      </c>
    </row>
    <row r="343" spans="1:6" ht="76.5">
      <c r="A343" s="57" t="s">
        <v>511</v>
      </c>
      <c r="B343" s="166" t="s">
        <v>995</v>
      </c>
      <c r="C343" s="57" t="s">
        <v>512</v>
      </c>
      <c r="D343" s="57"/>
      <c r="E343" s="261">
        <v>26175625</v>
      </c>
      <c r="F343" s="148">
        <v>26175625</v>
      </c>
    </row>
    <row r="344" spans="1:6">
      <c r="A344" s="57" t="s">
        <v>274</v>
      </c>
      <c r="B344" s="166" t="s">
        <v>995</v>
      </c>
      <c r="C344" s="57" t="s">
        <v>512</v>
      </c>
      <c r="D344" s="57" t="s">
        <v>559</v>
      </c>
      <c r="E344" s="261">
        <v>26175625</v>
      </c>
      <c r="F344" s="148">
        <v>26175625</v>
      </c>
    </row>
    <row r="345" spans="1:6" ht="165.75">
      <c r="A345" s="57" t="s">
        <v>567</v>
      </c>
      <c r="B345" s="166" t="s">
        <v>996</v>
      </c>
      <c r="C345" s="57" t="s">
        <v>784</v>
      </c>
      <c r="D345" s="57"/>
      <c r="E345" s="261">
        <v>3675000</v>
      </c>
      <c r="F345" s="148">
        <v>3675000</v>
      </c>
    </row>
    <row r="346" spans="1:6" ht="76.5">
      <c r="A346" s="57" t="s">
        <v>511</v>
      </c>
      <c r="B346" s="166" t="s">
        <v>996</v>
      </c>
      <c r="C346" s="57" t="s">
        <v>512</v>
      </c>
      <c r="D346" s="57"/>
      <c r="E346" s="261">
        <v>3675000</v>
      </c>
      <c r="F346" s="148">
        <v>3675000</v>
      </c>
    </row>
    <row r="347" spans="1:6">
      <c r="A347" s="253" t="s">
        <v>274</v>
      </c>
      <c r="B347" s="166" t="s">
        <v>996</v>
      </c>
      <c r="C347" s="57" t="s">
        <v>512</v>
      </c>
      <c r="D347" s="57" t="s">
        <v>559</v>
      </c>
      <c r="E347" s="261">
        <v>3675000</v>
      </c>
      <c r="F347" s="148">
        <v>3675000</v>
      </c>
    </row>
    <row r="348" spans="1:6" ht="127.5">
      <c r="A348" s="57" t="s">
        <v>1399</v>
      </c>
      <c r="B348" s="166" t="s">
        <v>1400</v>
      </c>
      <c r="C348" s="57" t="s">
        <v>784</v>
      </c>
      <c r="D348" s="57"/>
      <c r="E348" s="261">
        <v>12000</v>
      </c>
      <c r="F348" s="148">
        <v>12000</v>
      </c>
    </row>
    <row r="349" spans="1:6" ht="76.5">
      <c r="A349" s="57" t="s">
        <v>511</v>
      </c>
      <c r="B349" s="166" t="s">
        <v>1400</v>
      </c>
      <c r="C349" s="57" t="s">
        <v>512</v>
      </c>
      <c r="D349" s="57"/>
      <c r="E349" s="261">
        <v>12000</v>
      </c>
      <c r="F349" s="148">
        <v>12000</v>
      </c>
    </row>
    <row r="350" spans="1:6">
      <c r="A350" s="253" t="s">
        <v>274</v>
      </c>
      <c r="B350" s="166" t="s">
        <v>1400</v>
      </c>
      <c r="C350" s="57" t="s">
        <v>512</v>
      </c>
      <c r="D350" s="57" t="s">
        <v>559</v>
      </c>
      <c r="E350" s="261">
        <v>12000</v>
      </c>
      <c r="F350" s="148">
        <v>12000</v>
      </c>
    </row>
    <row r="351" spans="1:6" ht="114.75">
      <c r="A351" s="57" t="s">
        <v>697</v>
      </c>
      <c r="B351" s="166" t="s">
        <v>997</v>
      </c>
      <c r="C351" s="57" t="s">
        <v>784</v>
      </c>
      <c r="D351" s="57"/>
      <c r="E351" s="261">
        <v>308000</v>
      </c>
      <c r="F351" s="148">
        <v>308000</v>
      </c>
    </row>
    <row r="352" spans="1:6" ht="25.5">
      <c r="A352" s="57" t="s">
        <v>531</v>
      </c>
      <c r="B352" s="166" t="s">
        <v>997</v>
      </c>
      <c r="C352" s="57" t="s">
        <v>532</v>
      </c>
      <c r="D352" s="57"/>
      <c r="E352" s="261">
        <v>308000</v>
      </c>
      <c r="F352" s="148">
        <v>308000</v>
      </c>
    </row>
    <row r="353" spans="1:6">
      <c r="A353" s="253" t="s">
        <v>274</v>
      </c>
      <c r="B353" s="166" t="s">
        <v>997</v>
      </c>
      <c r="C353" s="57" t="s">
        <v>532</v>
      </c>
      <c r="D353" s="57" t="s">
        <v>559</v>
      </c>
      <c r="E353" s="261">
        <v>308000</v>
      </c>
      <c r="F353" s="148">
        <v>308000</v>
      </c>
    </row>
    <row r="354" spans="1:6" ht="114.75">
      <c r="A354" s="57" t="s">
        <v>795</v>
      </c>
      <c r="B354" s="166" t="s">
        <v>998</v>
      </c>
      <c r="C354" s="57" t="s">
        <v>784</v>
      </c>
      <c r="D354" s="57"/>
      <c r="E354" s="261">
        <v>3627251</v>
      </c>
      <c r="F354" s="148">
        <v>3627251</v>
      </c>
    </row>
    <row r="355" spans="1:6" ht="76.5">
      <c r="A355" s="57" t="s">
        <v>511</v>
      </c>
      <c r="B355" s="166" t="s">
        <v>998</v>
      </c>
      <c r="C355" s="57" t="s">
        <v>512</v>
      </c>
      <c r="D355" s="57"/>
      <c r="E355" s="261">
        <v>3627251</v>
      </c>
      <c r="F355" s="148">
        <v>3627251</v>
      </c>
    </row>
    <row r="356" spans="1:6">
      <c r="A356" s="57" t="s">
        <v>274</v>
      </c>
      <c r="B356" s="166" t="s">
        <v>998</v>
      </c>
      <c r="C356" s="57" t="s">
        <v>512</v>
      </c>
      <c r="D356" s="57" t="s">
        <v>559</v>
      </c>
      <c r="E356" s="261">
        <v>3627251</v>
      </c>
      <c r="F356" s="148">
        <v>3627251</v>
      </c>
    </row>
    <row r="357" spans="1:6" ht="102">
      <c r="A357" s="57" t="s">
        <v>1253</v>
      </c>
      <c r="B357" s="166" t="s">
        <v>1254</v>
      </c>
      <c r="C357" s="57" t="s">
        <v>784</v>
      </c>
      <c r="D357" s="57"/>
      <c r="E357" s="261">
        <v>658000</v>
      </c>
      <c r="F357" s="148">
        <v>658000</v>
      </c>
    </row>
    <row r="358" spans="1:6" ht="76.5">
      <c r="A358" s="57" t="s">
        <v>511</v>
      </c>
      <c r="B358" s="166" t="s">
        <v>1254</v>
      </c>
      <c r="C358" s="57" t="s">
        <v>512</v>
      </c>
      <c r="D358" s="57"/>
      <c r="E358" s="261">
        <v>658000</v>
      </c>
      <c r="F358" s="148">
        <v>658000</v>
      </c>
    </row>
    <row r="359" spans="1:6">
      <c r="A359" s="57" t="s">
        <v>274</v>
      </c>
      <c r="B359" s="147" t="s">
        <v>1254</v>
      </c>
      <c r="C359" s="57" t="s">
        <v>512</v>
      </c>
      <c r="D359" s="57" t="s">
        <v>559</v>
      </c>
      <c r="E359" s="261">
        <v>658000</v>
      </c>
      <c r="F359" s="148">
        <v>658000</v>
      </c>
    </row>
    <row r="360" spans="1:6" ht="63.75">
      <c r="A360" s="57" t="s">
        <v>570</v>
      </c>
      <c r="B360" s="166" t="s">
        <v>1005</v>
      </c>
      <c r="C360" s="57" t="s">
        <v>784</v>
      </c>
      <c r="D360" s="57"/>
      <c r="E360" s="261">
        <v>100000</v>
      </c>
      <c r="F360" s="148">
        <v>100000</v>
      </c>
    </row>
    <row r="361" spans="1:6" ht="25.5">
      <c r="A361" s="57" t="s">
        <v>531</v>
      </c>
      <c r="B361" s="166" t="s">
        <v>1005</v>
      </c>
      <c r="C361" s="57" t="s">
        <v>532</v>
      </c>
      <c r="D361" s="57"/>
      <c r="E361" s="261">
        <v>100000</v>
      </c>
      <c r="F361" s="148">
        <v>100000</v>
      </c>
    </row>
    <row r="362" spans="1:6">
      <c r="A362" s="57" t="s">
        <v>274</v>
      </c>
      <c r="B362" s="166" t="s">
        <v>1005</v>
      </c>
      <c r="C362" s="57" t="s">
        <v>532</v>
      </c>
      <c r="D362" s="57" t="s">
        <v>559</v>
      </c>
      <c r="E362" s="261">
        <v>100000</v>
      </c>
      <c r="F362" s="148">
        <v>100000</v>
      </c>
    </row>
    <row r="363" spans="1:6" ht="63.75">
      <c r="A363" s="57" t="s">
        <v>569</v>
      </c>
      <c r="B363" s="166" t="s">
        <v>1004</v>
      </c>
      <c r="C363" s="57" t="s">
        <v>784</v>
      </c>
      <c r="D363" s="57"/>
      <c r="E363" s="261">
        <v>162000</v>
      </c>
      <c r="F363" s="148">
        <v>162000</v>
      </c>
    </row>
    <row r="364" spans="1:6" ht="25.5">
      <c r="A364" s="57" t="s">
        <v>531</v>
      </c>
      <c r="B364" s="166" t="s">
        <v>1004</v>
      </c>
      <c r="C364" s="57" t="s">
        <v>532</v>
      </c>
      <c r="D364" s="57"/>
      <c r="E364" s="261">
        <v>162000</v>
      </c>
      <c r="F364" s="148">
        <v>162000</v>
      </c>
    </row>
    <row r="365" spans="1:6">
      <c r="A365" s="57" t="s">
        <v>274</v>
      </c>
      <c r="B365" s="166" t="s">
        <v>1004</v>
      </c>
      <c r="C365" s="57" t="s">
        <v>532</v>
      </c>
      <c r="D365" s="57" t="s">
        <v>559</v>
      </c>
      <c r="E365" s="261">
        <v>162000</v>
      </c>
      <c r="F365" s="148">
        <v>162000</v>
      </c>
    </row>
    <row r="366" spans="1:6" ht="76.5">
      <c r="A366" s="57" t="s">
        <v>568</v>
      </c>
      <c r="B366" s="166" t="s">
        <v>1000</v>
      </c>
      <c r="C366" s="57" t="s">
        <v>784</v>
      </c>
      <c r="D366" s="57"/>
      <c r="E366" s="261">
        <v>1642519</v>
      </c>
      <c r="F366" s="148">
        <v>1642519</v>
      </c>
    </row>
    <row r="367" spans="1:6" ht="76.5">
      <c r="A367" s="57" t="s">
        <v>511</v>
      </c>
      <c r="B367" s="166" t="s">
        <v>1000</v>
      </c>
      <c r="C367" s="57" t="s">
        <v>512</v>
      </c>
      <c r="D367" s="57"/>
      <c r="E367" s="261">
        <v>1612519</v>
      </c>
      <c r="F367" s="148">
        <v>1612519</v>
      </c>
    </row>
    <row r="368" spans="1:6">
      <c r="A368" s="57" t="s">
        <v>274</v>
      </c>
      <c r="B368" s="166" t="s">
        <v>1000</v>
      </c>
      <c r="C368" s="57" t="s">
        <v>512</v>
      </c>
      <c r="D368" s="57" t="s">
        <v>559</v>
      </c>
      <c r="E368" s="261">
        <v>1612519</v>
      </c>
      <c r="F368" s="148">
        <v>1612519</v>
      </c>
    </row>
    <row r="369" spans="1:6" ht="25.5">
      <c r="A369" s="57" t="s">
        <v>531</v>
      </c>
      <c r="B369" s="166" t="s">
        <v>1000</v>
      </c>
      <c r="C369" s="57" t="s">
        <v>532</v>
      </c>
      <c r="D369" s="57"/>
      <c r="E369" s="261">
        <v>30000</v>
      </c>
      <c r="F369" s="148">
        <v>30000</v>
      </c>
    </row>
    <row r="370" spans="1:6">
      <c r="A370" s="57" t="s">
        <v>274</v>
      </c>
      <c r="B370" s="166" t="s">
        <v>1000</v>
      </c>
      <c r="C370" s="57" t="s">
        <v>532</v>
      </c>
      <c r="D370" s="57" t="s">
        <v>559</v>
      </c>
      <c r="E370" s="261">
        <v>30000</v>
      </c>
      <c r="F370" s="148">
        <v>30000</v>
      </c>
    </row>
    <row r="371" spans="1:6" ht="140.25">
      <c r="A371" s="57" t="s">
        <v>864</v>
      </c>
      <c r="B371" s="166" t="s">
        <v>1001</v>
      </c>
      <c r="C371" s="57" t="s">
        <v>784</v>
      </c>
      <c r="D371" s="57"/>
      <c r="E371" s="261">
        <v>59843</v>
      </c>
      <c r="F371" s="148">
        <v>59843</v>
      </c>
    </row>
    <row r="372" spans="1:6" ht="25.5">
      <c r="A372" s="57" t="s">
        <v>531</v>
      </c>
      <c r="B372" s="166" t="s">
        <v>1001</v>
      </c>
      <c r="C372" s="57" t="s">
        <v>532</v>
      </c>
      <c r="D372" s="57"/>
      <c r="E372" s="261">
        <v>59843</v>
      </c>
      <c r="F372" s="148">
        <v>59843</v>
      </c>
    </row>
    <row r="373" spans="1:6">
      <c r="A373" s="57" t="s">
        <v>274</v>
      </c>
      <c r="B373" s="166" t="s">
        <v>1001</v>
      </c>
      <c r="C373" s="57" t="s">
        <v>532</v>
      </c>
      <c r="D373" s="57" t="s">
        <v>559</v>
      </c>
      <c r="E373" s="261">
        <v>59843</v>
      </c>
      <c r="F373" s="148">
        <v>59843</v>
      </c>
    </row>
    <row r="374" spans="1:6" ht="127.5">
      <c r="A374" s="57" t="s">
        <v>699</v>
      </c>
      <c r="B374" s="166" t="s">
        <v>1002</v>
      </c>
      <c r="C374" s="57" t="s">
        <v>784</v>
      </c>
      <c r="D374" s="57"/>
      <c r="E374" s="261">
        <v>100000</v>
      </c>
      <c r="F374" s="148">
        <v>100000</v>
      </c>
    </row>
    <row r="375" spans="1:6" ht="25.5">
      <c r="A375" s="57" t="s">
        <v>531</v>
      </c>
      <c r="B375" s="166" t="s">
        <v>1002</v>
      </c>
      <c r="C375" s="57" t="s">
        <v>532</v>
      </c>
      <c r="D375" s="57"/>
      <c r="E375" s="261">
        <v>100000</v>
      </c>
      <c r="F375" s="148">
        <v>100000</v>
      </c>
    </row>
    <row r="376" spans="1:6">
      <c r="A376" s="57" t="s">
        <v>274</v>
      </c>
      <c r="B376" s="166" t="s">
        <v>1002</v>
      </c>
      <c r="C376" s="57" t="s">
        <v>532</v>
      </c>
      <c r="D376" s="57" t="s">
        <v>559</v>
      </c>
      <c r="E376" s="261">
        <v>100000</v>
      </c>
      <c r="F376" s="148">
        <v>100000</v>
      </c>
    </row>
    <row r="377" spans="1:6" ht="114.75">
      <c r="A377" s="57" t="s">
        <v>796</v>
      </c>
      <c r="B377" s="166" t="s">
        <v>1003</v>
      </c>
      <c r="C377" s="57" t="s">
        <v>784</v>
      </c>
      <c r="D377" s="57"/>
      <c r="E377" s="261">
        <v>56634</v>
      </c>
      <c r="F377" s="148">
        <v>56634</v>
      </c>
    </row>
    <row r="378" spans="1:6" ht="76.5">
      <c r="A378" s="57" t="s">
        <v>511</v>
      </c>
      <c r="B378" s="166" t="s">
        <v>1003</v>
      </c>
      <c r="C378" s="57" t="s">
        <v>512</v>
      </c>
      <c r="D378" s="57"/>
      <c r="E378" s="261">
        <v>56634</v>
      </c>
      <c r="F378" s="148">
        <v>56634</v>
      </c>
    </row>
    <row r="379" spans="1:6">
      <c r="A379" s="57" t="s">
        <v>274</v>
      </c>
      <c r="B379" s="166" t="s">
        <v>1003</v>
      </c>
      <c r="C379" s="57" t="s">
        <v>512</v>
      </c>
      <c r="D379" s="57" t="s">
        <v>559</v>
      </c>
      <c r="E379" s="261">
        <v>56634</v>
      </c>
      <c r="F379" s="148">
        <v>56634</v>
      </c>
    </row>
    <row r="380" spans="1:6" ht="102">
      <c r="A380" s="57" t="s">
        <v>1256</v>
      </c>
      <c r="B380" s="166" t="s">
        <v>1257</v>
      </c>
      <c r="C380" s="57" t="s">
        <v>784</v>
      </c>
      <c r="D380" s="57"/>
      <c r="E380" s="261">
        <v>137214</v>
      </c>
      <c r="F380" s="148">
        <v>137214</v>
      </c>
    </row>
    <row r="381" spans="1:6" ht="76.5">
      <c r="A381" s="57" t="s">
        <v>511</v>
      </c>
      <c r="B381" s="166" t="s">
        <v>1257</v>
      </c>
      <c r="C381" s="57" t="s">
        <v>512</v>
      </c>
      <c r="D381" s="57"/>
      <c r="E381" s="261">
        <v>137214</v>
      </c>
      <c r="F381" s="148">
        <v>137214</v>
      </c>
    </row>
    <row r="382" spans="1:6">
      <c r="A382" s="57" t="s">
        <v>274</v>
      </c>
      <c r="B382" s="166" t="s">
        <v>1257</v>
      </c>
      <c r="C382" s="57" t="s">
        <v>512</v>
      </c>
      <c r="D382" s="57" t="s">
        <v>559</v>
      </c>
      <c r="E382" s="261">
        <v>137214</v>
      </c>
      <c r="F382" s="148">
        <v>137214</v>
      </c>
    </row>
    <row r="383" spans="1:6" ht="25.5">
      <c r="A383" s="57" t="s">
        <v>821</v>
      </c>
      <c r="B383" s="166" t="s">
        <v>1295</v>
      </c>
      <c r="C383" s="57" t="s">
        <v>784</v>
      </c>
      <c r="D383" s="57"/>
      <c r="E383" s="261">
        <v>86076371</v>
      </c>
      <c r="F383" s="148">
        <v>86076371</v>
      </c>
    </row>
    <row r="384" spans="1:6" ht="127.5">
      <c r="A384" s="253" t="s">
        <v>700</v>
      </c>
      <c r="B384" s="166" t="s">
        <v>1007</v>
      </c>
      <c r="C384" s="57" t="s">
        <v>784</v>
      </c>
      <c r="D384" s="57"/>
      <c r="E384" s="261">
        <v>33848684</v>
      </c>
      <c r="F384" s="148">
        <v>33848684</v>
      </c>
    </row>
    <row r="385" spans="1:6" ht="76.5">
      <c r="A385" s="57" t="s">
        <v>511</v>
      </c>
      <c r="B385" s="166" t="s">
        <v>1007</v>
      </c>
      <c r="C385" s="57" t="s">
        <v>512</v>
      </c>
      <c r="D385" s="57"/>
      <c r="E385" s="261">
        <v>33848684</v>
      </c>
      <c r="F385" s="148">
        <v>33848684</v>
      </c>
    </row>
    <row r="386" spans="1:6">
      <c r="A386" s="57" t="s">
        <v>274</v>
      </c>
      <c r="B386" s="166" t="s">
        <v>1007</v>
      </c>
      <c r="C386" s="57" t="s">
        <v>512</v>
      </c>
      <c r="D386" s="57" t="s">
        <v>559</v>
      </c>
      <c r="E386" s="261">
        <v>33848684</v>
      </c>
      <c r="F386" s="148">
        <v>33848684</v>
      </c>
    </row>
    <row r="387" spans="1:6" ht="178.5">
      <c r="A387" s="57" t="s">
        <v>701</v>
      </c>
      <c r="B387" s="166" t="s">
        <v>1008</v>
      </c>
      <c r="C387" s="57" t="s">
        <v>784</v>
      </c>
      <c r="D387" s="57"/>
      <c r="E387" s="261">
        <v>7237122</v>
      </c>
      <c r="F387" s="148">
        <v>7237122</v>
      </c>
    </row>
    <row r="388" spans="1:6" ht="76.5">
      <c r="A388" s="57" t="s">
        <v>511</v>
      </c>
      <c r="B388" s="166" t="s">
        <v>1008</v>
      </c>
      <c r="C388" s="57" t="s">
        <v>512</v>
      </c>
      <c r="D388" s="57"/>
      <c r="E388" s="145">
        <v>7237122</v>
      </c>
      <c r="F388" s="148">
        <v>7237122</v>
      </c>
    </row>
    <row r="389" spans="1:6">
      <c r="A389" s="57" t="s">
        <v>274</v>
      </c>
      <c r="B389" s="166" t="s">
        <v>1008</v>
      </c>
      <c r="C389" s="57" t="s">
        <v>512</v>
      </c>
      <c r="D389" s="57" t="s">
        <v>559</v>
      </c>
      <c r="E389" s="145">
        <v>7237122</v>
      </c>
      <c r="F389" s="148">
        <v>7237122</v>
      </c>
    </row>
    <row r="390" spans="1:6" ht="140.25">
      <c r="A390" s="57" t="s">
        <v>702</v>
      </c>
      <c r="B390" s="166" t="s">
        <v>1009</v>
      </c>
      <c r="C390" s="57" t="s">
        <v>784</v>
      </c>
      <c r="D390" s="57"/>
      <c r="E390" s="145">
        <v>25900</v>
      </c>
      <c r="F390" s="148">
        <v>25900</v>
      </c>
    </row>
    <row r="391" spans="1:6" ht="76.5">
      <c r="A391" s="57" t="s">
        <v>511</v>
      </c>
      <c r="B391" s="166" t="s">
        <v>1009</v>
      </c>
      <c r="C391" s="57" t="s">
        <v>512</v>
      </c>
      <c r="D391" s="57"/>
      <c r="E391" s="145">
        <v>25900</v>
      </c>
      <c r="F391" s="148">
        <v>25900</v>
      </c>
    </row>
    <row r="392" spans="1:6">
      <c r="A392" s="57" t="s">
        <v>274</v>
      </c>
      <c r="B392" s="166" t="s">
        <v>1009</v>
      </c>
      <c r="C392" s="57" t="s">
        <v>512</v>
      </c>
      <c r="D392" s="57" t="s">
        <v>559</v>
      </c>
      <c r="E392" s="145">
        <v>25900</v>
      </c>
      <c r="F392" s="148">
        <v>25900</v>
      </c>
    </row>
    <row r="393" spans="1:6" ht="127.5">
      <c r="A393" s="57" t="s">
        <v>703</v>
      </c>
      <c r="B393" s="147" t="s">
        <v>1010</v>
      </c>
      <c r="C393" s="57" t="s">
        <v>784</v>
      </c>
      <c r="D393" s="57"/>
      <c r="E393" s="145">
        <v>460000</v>
      </c>
      <c r="F393" s="148">
        <v>460000</v>
      </c>
    </row>
    <row r="394" spans="1:6" ht="25.5">
      <c r="A394" s="57" t="s">
        <v>531</v>
      </c>
      <c r="B394" s="147" t="s">
        <v>1010</v>
      </c>
      <c r="C394" s="57" t="s">
        <v>532</v>
      </c>
      <c r="D394" s="57"/>
      <c r="E394" s="145">
        <v>460000</v>
      </c>
      <c r="F394" s="148">
        <v>460000</v>
      </c>
    </row>
    <row r="395" spans="1:6">
      <c r="A395" s="57" t="s">
        <v>274</v>
      </c>
      <c r="B395" s="166" t="s">
        <v>1010</v>
      </c>
      <c r="C395" s="57" t="s">
        <v>532</v>
      </c>
      <c r="D395" s="57" t="s">
        <v>559</v>
      </c>
      <c r="E395" s="145">
        <v>460000</v>
      </c>
      <c r="F395" s="148">
        <v>460000</v>
      </c>
    </row>
    <row r="396" spans="1:6" ht="127.5">
      <c r="A396" s="57" t="s">
        <v>797</v>
      </c>
      <c r="B396" s="166" t="s">
        <v>1011</v>
      </c>
      <c r="C396" s="57" t="s">
        <v>784</v>
      </c>
      <c r="D396" s="57"/>
      <c r="E396" s="145">
        <v>16478908</v>
      </c>
      <c r="F396" s="148">
        <v>16478908</v>
      </c>
    </row>
    <row r="397" spans="1:6" ht="76.5">
      <c r="A397" s="57" t="s">
        <v>511</v>
      </c>
      <c r="B397" s="166" t="s">
        <v>1011</v>
      </c>
      <c r="C397" s="57" t="s">
        <v>512</v>
      </c>
      <c r="D397" s="57"/>
      <c r="E397" s="145">
        <v>16478908</v>
      </c>
      <c r="F397" s="148">
        <v>16478908</v>
      </c>
    </row>
    <row r="398" spans="1:6">
      <c r="A398" s="253" t="s">
        <v>274</v>
      </c>
      <c r="B398" s="166" t="s">
        <v>1011</v>
      </c>
      <c r="C398" s="57" t="s">
        <v>512</v>
      </c>
      <c r="D398" s="57" t="s">
        <v>559</v>
      </c>
      <c r="E398" s="145">
        <v>16478908</v>
      </c>
      <c r="F398" s="148">
        <v>16478908</v>
      </c>
    </row>
    <row r="399" spans="1:6" ht="114.75">
      <c r="A399" s="57" t="s">
        <v>1258</v>
      </c>
      <c r="B399" s="166" t="s">
        <v>1259</v>
      </c>
      <c r="C399" s="57" t="s">
        <v>784</v>
      </c>
      <c r="D399" s="57"/>
      <c r="E399" s="145">
        <v>1562226</v>
      </c>
      <c r="F399" s="148">
        <v>1562226</v>
      </c>
    </row>
    <row r="400" spans="1:6" ht="76.5">
      <c r="A400" s="57" t="s">
        <v>511</v>
      </c>
      <c r="B400" s="166" t="s">
        <v>1259</v>
      </c>
      <c r="C400" s="57" t="s">
        <v>512</v>
      </c>
      <c r="D400" s="57"/>
      <c r="E400" s="145">
        <v>1562226</v>
      </c>
      <c r="F400" s="148">
        <v>1562226</v>
      </c>
    </row>
    <row r="401" spans="1:6">
      <c r="A401" s="253" t="s">
        <v>274</v>
      </c>
      <c r="B401" s="147" t="s">
        <v>1259</v>
      </c>
      <c r="C401" s="57" t="s">
        <v>512</v>
      </c>
      <c r="D401" s="57" t="s">
        <v>559</v>
      </c>
      <c r="E401" s="145">
        <v>1562226</v>
      </c>
      <c r="F401" s="148">
        <v>1562226</v>
      </c>
    </row>
    <row r="402" spans="1:6" ht="76.5">
      <c r="A402" s="253" t="s">
        <v>692</v>
      </c>
      <c r="B402" s="166" t="s">
        <v>989</v>
      </c>
      <c r="C402" s="57" t="s">
        <v>784</v>
      </c>
      <c r="D402" s="57"/>
      <c r="E402" s="145">
        <v>2591000</v>
      </c>
      <c r="F402" s="148">
        <v>2591000</v>
      </c>
    </row>
    <row r="403" spans="1:6" ht="25.5">
      <c r="A403" s="57" t="s">
        <v>531</v>
      </c>
      <c r="B403" s="166" t="s">
        <v>989</v>
      </c>
      <c r="C403" s="57" t="s">
        <v>532</v>
      </c>
      <c r="D403" s="57"/>
      <c r="E403" s="145">
        <v>2591000</v>
      </c>
      <c r="F403" s="148">
        <v>2591000</v>
      </c>
    </row>
    <row r="404" spans="1:6">
      <c r="A404" s="163" t="s">
        <v>1598</v>
      </c>
      <c r="B404" s="166" t="s">
        <v>989</v>
      </c>
      <c r="C404" s="163" t="s">
        <v>532</v>
      </c>
      <c r="D404" s="163" t="s">
        <v>1599</v>
      </c>
      <c r="E404" s="145">
        <v>194000</v>
      </c>
      <c r="F404" s="148">
        <v>194000</v>
      </c>
    </row>
    <row r="405" spans="1:6">
      <c r="A405" s="163" t="s">
        <v>274</v>
      </c>
      <c r="B405" s="147" t="s">
        <v>989</v>
      </c>
      <c r="C405" s="163" t="s">
        <v>532</v>
      </c>
      <c r="D405" s="163" t="s">
        <v>559</v>
      </c>
      <c r="E405" s="145">
        <v>2397000</v>
      </c>
      <c r="F405" s="148">
        <v>2397000</v>
      </c>
    </row>
    <row r="406" spans="1:6" ht="102">
      <c r="A406" s="253" t="s">
        <v>704</v>
      </c>
      <c r="B406" s="166" t="s">
        <v>1012</v>
      </c>
      <c r="C406" s="163" t="s">
        <v>784</v>
      </c>
      <c r="D406" s="163"/>
      <c r="E406" s="145">
        <v>14783990</v>
      </c>
      <c r="F406" s="148">
        <v>14783990</v>
      </c>
    </row>
    <row r="407" spans="1:6" ht="76.5">
      <c r="A407" s="163" t="s">
        <v>511</v>
      </c>
      <c r="B407" s="166" t="s">
        <v>1012</v>
      </c>
      <c r="C407" s="163" t="s">
        <v>512</v>
      </c>
      <c r="D407" s="163"/>
      <c r="E407" s="145">
        <v>14783990</v>
      </c>
      <c r="F407" s="148">
        <v>14783990</v>
      </c>
    </row>
    <row r="408" spans="1:6">
      <c r="A408" s="163" t="s">
        <v>274</v>
      </c>
      <c r="B408" s="166" t="s">
        <v>1012</v>
      </c>
      <c r="C408" s="163" t="s">
        <v>512</v>
      </c>
      <c r="D408" s="163" t="s">
        <v>559</v>
      </c>
      <c r="E408" s="145">
        <v>14783990</v>
      </c>
      <c r="F408" s="148">
        <v>14783990</v>
      </c>
    </row>
    <row r="409" spans="1:6" ht="127.5">
      <c r="A409" s="163" t="s">
        <v>707</v>
      </c>
      <c r="B409" s="147" t="s">
        <v>1015</v>
      </c>
      <c r="C409" s="163" t="s">
        <v>784</v>
      </c>
      <c r="D409" s="163"/>
      <c r="E409" s="145">
        <v>1018270</v>
      </c>
      <c r="F409" s="148">
        <v>1018270</v>
      </c>
    </row>
    <row r="410" spans="1:6" ht="25.5">
      <c r="A410" s="163" t="s">
        <v>531</v>
      </c>
      <c r="B410" s="166" t="s">
        <v>1015</v>
      </c>
      <c r="C410" s="163" t="s">
        <v>532</v>
      </c>
      <c r="D410" s="163"/>
      <c r="E410" s="145">
        <v>1018270</v>
      </c>
      <c r="F410" s="148">
        <v>1018270</v>
      </c>
    </row>
    <row r="411" spans="1:6">
      <c r="A411" s="163" t="s">
        <v>274</v>
      </c>
      <c r="B411" s="166" t="s">
        <v>1015</v>
      </c>
      <c r="C411" s="163" t="s">
        <v>532</v>
      </c>
      <c r="D411" s="163" t="s">
        <v>559</v>
      </c>
      <c r="E411" s="145">
        <v>1018270</v>
      </c>
      <c r="F411" s="148">
        <v>1018270</v>
      </c>
    </row>
    <row r="412" spans="1:6" ht="114.75">
      <c r="A412" s="163" t="s">
        <v>798</v>
      </c>
      <c r="B412" s="166" t="s">
        <v>1016</v>
      </c>
      <c r="C412" s="163" t="s">
        <v>784</v>
      </c>
      <c r="D412" s="163"/>
      <c r="E412" s="145">
        <v>4220842</v>
      </c>
      <c r="F412" s="148">
        <v>4220842</v>
      </c>
    </row>
    <row r="413" spans="1:6">
      <c r="A413" s="163" t="s">
        <v>102</v>
      </c>
      <c r="B413" s="166" t="s">
        <v>1016</v>
      </c>
      <c r="C413" s="163" t="s">
        <v>599</v>
      </c>
      <c r="D413" s="163"/>
      <c r="E413" s="145">
        <v>4220842</v>
      </c>
      <c r="F413" s="148">
        <v>4220842</v>
      </c>
    </row>
    <row r="414" spans="1:6">
      <c r="A414" s="163" t="s">
        <v>274</v>
      </c>
      <c r="B414" s="166" t="s">
        <v>1016</v>
      </c>
      <c r="C414" s="163" t="s">
        <v>512</v>
      </c>
      <c r="D414" s="163" t="s">
        <v>559</v>
      </c>
      <c r="E414" s="145">
        <v>4220842</v>
      </c>
      <c r="F414" s="148">
        <v>4220842</v>
      </c>
    </row>
    <row r="415" spans="1:6" ht="165.75">
      <c r="A415" s="163" t="s">
        <v>705</v>
      </c>
      <c r="B415" s="166" t="s">
        <v>1013</v>
      </c>
      <c r="C415" s="163" t="s">
        <v>784</v>
      </c>
      <c r="D415" s="163"/>
      <c r="E415" s="145">
        <v>3262655</v>
      </c>
      <c r="F415" s="148">
        <v>3262655</v>
      </c>
    </row>
    <row r="416" spans="1:6" ht="76.5">
      <c r="A416" s="163" t="s">
        <v>511</v>
      </c>
      <c r="B416" s="166" t="s">
        <v>1013</v>
      </c>
      <c r="C416" s="163" t="s">
        <v>512</v>
      </c>
      <c r="D416" s="163"/>
      <c r="E416" s="145">
        <v>3262655</v>
      </c>
      <c r="F416" s="148">
        <v>3262655</v>
      </c>
    </row>
    <row r="417" spans="1:6">
      <c r="A417" s="57" t="s">
        <v>274</v>
      </c>
      <c r="B417" s="166" t="s">
        <v>1013</v>
      </c>
      <c r="C417" s="57" t="s">
        <v>512</v>
      </c>
      <c r="D417" s="57" t="s">
        <v>559</v>
      </c>
      <c r="E417" s="145">
        <v>3262655</v>
      </c>
      <c r="F417" s="148">
        <v>3262655</v>
      </c>
    </row>
    <row r="418" spans="1:6" ht="102">
      <c r="A418" s="253" t="s">
        <v>1260</v>
      </c>
      <c r="B418" s="166" t="s">
        <v>1261</v>
      </c>
      <c r="C418" s="57" t="s">
        <v>784</v>
      </c>
      <c r="D418" s="57"/>
      <c r="E418" s="145">
        <v>586774</v>
      </c>
      <c r="F418" s="148">
        <v>586774</v>
      </c>
    </row>
    <row r="419" spans="1:6" ht="76.5">
      <c r="A419" s="57" t="s">
        <v>511</v>
      </c>
      <c r="B419" s="166" t="s">
        <v>1261</v>
      </c>
      <c r="C419" s="57" t="s">
        <v>512</v>
      </c>
      <c r="D419" s="57"/>
      <c r="E419" s="145">
        <v>586774</v>
      </c>
      <c r="F419" s="148">
        <v>586774</v>
      </c>
    </row>
    <row r="420" spans="1:6">
      <c r="A420" s="57" t="s">
        <v>274</v>
      </c>
      <c r="B420" s="166" t="s">
        <v>1261</v>
      </c>
      <c r="C420" s="57" t="s">
        <v>512</v>
      </c>
      <c r="D420" s="57" t="s">
        <v>559</v>
      </c>
      <c r="E420" s="145">
        <v>586774</v>
      </c>
      <c r="F420" s="148">
        <v>586774</v>
      </c>
    </row>
    <row r="421" spans="1:6" ht="38.25">
      <c r="A421" s="253" t="s">
        <v>822</v>
      </c>
      <c r="B421" s="147" t="s">
        <v>1296</v>
      </c>
      <c r="C421" s="57" t="s">
        <v>784</v>
      </c>
      <c r="D421" s="57"/>
      <c r="E421" s="145">
        <v>52501133</v>
      </c>
      <c r="F421" s="148">
        <v>52501133</v>
      </c>
    </row>
    <row r="422" spans="1:6" ht="140.25">
      <c r="A422" s="253" t="s">
        <v>693</v>
      </c>
      <c r="B422" s="147" t="s">
        <v>990</v>
      </c>
      <c r="C422" s="57" t="s">
        <v>784</v>
      </c>
      <c r="D422" s="57"/>
      <c r="E422" s="145">
        <v>43978912</v>
      </c>
      <c r="F422" s="148">
        <v>43978912</v>
      </c>
    </row>
    <row r="423" spans="1:6" ht="38.25">
      <c r="A423" s="57" t="s">
        <v>505</v>
      </c>
      <c r="B423" s="166" t="s">
        <v>990</v>
      </c>
      <c r="C423" s="57" t="s">
        <v>506</v>
      </c>
      <c r="D423" s="57"/>
      <c r="E423" s="145">
        <v>9130402</v>
      </c>
      <c r="F423" s="148">
        <v>9130402</v>
      </c>
    </row>
    <row r="424" spans="1:6" ht="25.5">
      <c r="A424" s="57" t="s">
        <v>0</v>
      </c>
      <c r="B424" s="166" t="s">
        <v>990</v>
      </c>
      <c r="C424" s="57" t="s">
        <v>506</v>
      </c>
      <c r="D424" s="57" t="s">
        <v>571</v>
      </c>
      <c r="E424" s="145">
        <v>9130402</v>
      </c>
      <c r="F424" s="148">
        <v>9130402</v>
      </c>
    </row>
    <row r="425" spans="1:6" ht="38.25">
      <c r="A425" s="57" t="s">
        <v>557</v>
      </c>
      <c r="B425" s="166" t="s">
        <v>990</v>
      </c>
      <c r="C425" s="57" t="s">
        <v>558</v>
      </c>
      <c r="D425" s="57"/>
      <c r="E425" s="145">
        <v>260550</v>
      </c>
      <c r="F425" s="148">
        <v>260550</v>
      </c>
    </row>
    <row r="426" spans="1:6" ht="25.5">
      <c r="A426" s="57" t="s">
        <v>0</v>
      </c>
      <c r="B426" s="166" t="s">
        <v>990</v>
      </c>
      <c r="C426" s="57" t="s">
        <v>558</v>
      </c>
      <c r="D426" s="57" t="s">
        <v>571</v>
      </c>
      <c r="E426" s="145">
        <v>260550</v>
      </c>
      <c r="F426" s="148">
        <v>260550</v>
      </c>
    </row>
    <row r="427" spans="1:6" ht="51">
      <c r="A427" s="57" t="s">
        <v>1372</v>
      </c>
      <c r="B427" s="166" t="s">
        <v>990</v>
      </c>
      <c r="C427" s="57" t="s">
        <v>1373</v>
      </c>
      <c r="D427" s="57"/>
      <c r="E427" s="145">
        <v>2757381</v>
      </c>
      <c r="F427" s="148">
        <v>2757381</v>
      </c>
    </row>
    <row r="428" spans="1:6" ht="25.5">
      <c r="A428" s="57" t="s">
        <v>0</v>
      </c>
      <c r="B428" s="166" t="s">
        <v>990</v>
      </c>
      <c r="C428" s="57" t="s">
        <v>1373</v>
      </c>
      <c r="D428" s="57" t="s">
        <v>571</v>
      </c>
      <c r="E428" s="145">
        <v>2757381</v>
      </c>
      <c r="F428" s="148">
        <v>2757381</v>
      </c>
    </row>
    <row r="429" spans="1:6" ht="38.25">
      <c r="A429" s="57" t="s">
        <v>490</v>
      </c>
      <c r="B429" s="166" t="s">
        <v>990</v>
      </c>
      <c r="C429" s="200" t="s">
        <v>491</v>
      </c>
      <c r="D429" s="200"/>
      <c r="E429" s="145">
        <v>1343200</v>
      </c>
      <c r="F429" s="145">
        <v>1343200</v>
      </c>
    </row>
    <row r="430" spans="1:6" ht="25.5">
      <c r="A430" s="57" t="s">
        <v>0</v>
      </c>
      <c r="B430" s="166" t="s">
        <v>990</v>
      </c>
      <c r="C430" s="200" t="s">
        <v>491</v>
      </c>
      <c r="D430" s="200" t="s">
        <v>571</v>
      </c>
      <c r="E430" s="145">
        <v>1343200</v>
      </c>
      <c r="F430" s="148">
        <v>1343200</v>
      </c>
    </row>
    <row r="431" spans="1:6" ht="76.5">
      <c r="A431" s="253" t="s">
        <v>511</v>
      </c>
      <c r="B431" s="147" t="s">
        <v>990</v>
      </c>
      <c r="C431" s="57" t="s">
        <v>512</v>
      </c>
      <c r="D431" s="57"/>
      <c r="E431" s="145">
        <v>30487379</v>
      </c>
      <c r="F431" s="148">
        <v>30487379</v>
      </c>
    </row>
    <row r="432" spans="1:6">
      <c r="A432" s="253" t="s">
        <v>1598</v>
      </c>
      <c r="B432" s="166" t="s">
        <v>990</v>
      </c>
      <c r="C432" s="57" t="s">
        <v>512</v>
      </c>
      <c r="D432" s="57" t="s">
        <v>1599</v>
      </c>
      <c r="E432" s="145">
        <v>30487379</v>
      </c>
      <c r="F432" s="148">
        <v>30487379</v>
      </c>
    </row>
    <row r="433" spans="1:6" ht="191.25">
      <c r="A433" s="57" t="s">
        <v>694</v>
      </c>
      <c r="B433" s="166" t="s">
        <v>991</v>
      </c>
      <c r="C433" s="57" t="s">
        <v>784</v>
      </c>
      <c r="D433" s="57"/>
      <c r="E433" s="145">
        <v>3737500</v>
      </c>
      <c r="F433" s="148">
        <v>3737500</v>
      </c>
    </row>
    <row r="434" spans="1:6" ht="38.25">
      <c r="A434" s="57" t="s">
        <v>505</v>
      </c>
      <c r="B434" s="166" t="s">
        <v>991</v>
      </c>
      <c r="C434" s="57" t="s">
        <v>506</v>
      </c>
      <c r="D434" s="57"/>
      <c r="E434" s="145">
        <v>291860</v>
      </c>
      <c r="F434" s="148">
        <v>291860</v>
      </c>
    </row>
    <row r="435" spans="1:6" ht="25.5">
      <c r="A435" s="253" t="s">
        <v>0</v>
      </c>
      <c r="B435" s="166" t="s">
        <v>991</v>
      </c>
      <c r="C435" s="57" t="s">
        <v>506</v>
      </c>
      <c r="D435" s="57" t="s">
        <v>571</v>
      </c>
      <c r="E435" s="145">
        <v>291860</v>
      </c>
      <c r="F435" s="148">
        <v>291860</v>
      </c>
    </row>
    <row r="436" spans="1:6" ht="51">
      <c r="A436" s="57" t="s">
        <v>1372</v>
      </c>
      <c r="B436" s="166" t="s">
        <v>991</v>
      </c>
      <c r="C436" s="57" t="s">
        <v>1373</v>
      </c>
      <c r="D436" s="57"/>
      <c r="E436" s="145">
        <v>88140</v>
      </c>
      <c r="F436" s="148">
        <v>88140</v>
      </c>
    </row>
    <row r="437" spans="1:6" ht="25.5">
      <c r="A437" s="57" t="s">
        <v>0</v>
      </c>
      <c r="B437" s="166" t="s">
        <v>991</v>
      </c>
      <c r="C437" s="57" t="s">
        <v>1373</v>
      </c>
      <c r="D437" s="57" t="s">
        <v>571</v>
      </c>
      <c r="E437" s="145">
        <v>88140</v>
      </c>
      <c r="F437" s="148">
        <v>88140</v>
      </c>
    </row>
    <row r="438" spans="1:6" ht="76.5">
      <c r="A438" s="253" t="s">
        <v>511</v>
      </c>
      <c r="B438" s="166" t="s">
        <v>991</v>
      </c>
      <c r="C438" s="57" t="s">
        <v>512</v>
      </c>
      <c r="D438" s="57"/>
      <c r="E438" s="145">
        <v>3357500</v>
      </c>
      <c r="F438" s="148">
        <v>3357500</v>
      </c>
    </row>
    <row r="439" spans="1:6">
      <c r="A439" s="57" t="s">
        <v>1598</v>
      </c>
      <c r="B439" s="166" t="s">
        <v>991</v>
      </c>
      <c r="C439" s="57" t="s">
        <v>512</v>
      </c>
      <c r="D439" s="57" t="s">
        <v>1599</v>
      </c>
      <c r="E439" s="145">
        <v>3357500</v>
      </c>
      <c r="F439" s="148">
        <v>3357500</v>
      </c>
    </row>
    <row r="440" spans="1:6" ht="153">
      <c r="A440" s="57" t="s">
        <v>793</v>
      </c>
      <c r="B440" s="166" t="s">
        <v>992</v>
      </c>
      <c r="C440" s="57" t="s">
        <v>784</v>
      </c>
      <c r="D440" s="57"/>
      <c r="E440" s="145">
        <v>174900</v>
      </c>
      <c r="F440" s="148">
        <v>174900</v>
      </c>
    </row>
    <row r="441" spans="1:6" ht="76.5">
      <c r="A441" s="57" t="s">
        <v>511</v>
      </c>
      <c r="B441" s="147" t="s">
        <v>992</v>
      </c>
      <c r="C441" s="57" t="s">
        <v>512</v>
      </c>
      <c r="D441" s="57"/>
      <c r="E441" s="145">
        <v>174900</v>
      </c>
      <c r="F441" s="148">
        <v>174900</v>
      </c>
    </row>
    <row r="442" spans="1:6">
      <c r="A442" s="57" t="s">
        <v>1598</v>
      </c>
      <c r="B442" s="147" t="s">
        <v>992</v>
      </c>
      <c r="C442" s="57" t="s">
        <v>512</v>
      </c>
      <c r="D442" s="57" t="s">
        <v>1599</v>
      </c>
      <c r="E442" s="145">
        <v>174900</v>
      </c>
      <c r="F442" s="148">
        <v>174900</v>
      </c>
    </row>
    <row r="443" spans="1:6" ht="127.5">
      <c r="A443" s="57" t="s">
        <v>695</v>
      </c>
      <c r="B443" s="166" t="s">
        <v>993</v>
      </c>
      <c r="C443" s="57" t="s">
        <v>784</v>
      </c>
      <c r="D443" s="57"/>
      <c r="E443" s="145">
        <v>822529</v>
      </c>
      <c r="F443" s="148">
        <v>822529</v>
      </c>
    </row>
    <row r="444" spans="1:6" ht="38.25">
      <c r="A444" s="57" t="s">
        <v>557</v>
      </c>
      <c r="B444" s="166" t="s">
        <v>993</v>
      </c>
      <c r="C444" s="57" t="s">
        <v>558</v>
      </c>
      <c r="D444" s="57"/>
      <c r="E444" s="145">
        <v>393529</v>
      </c>
      <c r="F444" s="148">
        <v>393529</v>
      </c>
    </row>
    <row r="445" spans="1:6" ht="25.5">
      <c r="A445" s="57" t="s">
        <v>0</v>
      </c>
      <c r="B445" s="166" t="s">
        <v>993</v>
      </c>
      <c r="C445" s="57" t="s">
        <v>558</v>
      </c>
      <c r="D445" s="57" t="s">
        <v>571</v>
      </c>
      <c r="E445" s="145">
        <v>393529</v>
      </c>
      <c r="F445" s="148">
        <v>393529</v>
      </c>
    </row>
    <row r="446" spans="1:6" ht="25.5">
      <c r="A446" s="57" t="s">
        <v>531</v>
      </c>
      <c r="B446" s="166" t="s">
        <v>993</v>
      </c>
      <c r="C446" s="57" t="s">
        <v>532</v>
      </c>
      <c r="D446" s="57"/>
      <c r="E446" s="145">
        <v>429000</v>
      </c>
      <c r="F446" s="148">
        <v>429000</v>
      </c>
    </row>
    <row r="447" spans="1:6">
      <c r="A447" s="57" t="s">
        <v>1598</v>
      </c>
      <c r="B447" s="166" t="s">
        <v>993</v>
      </c>
      <c r="C447" s="57" t="s">
        <v>532</v>
      </c>
      <c r="D447" s="57" t="s">
        <v>1599</v>
      </c>
      <c r="E447" s="145">
        <v>429000</v>
      </c>
      <c r="F447" s="148">
        <v>429000</v>
      </c>
    </row>
    <row r="448" spans="1:6" ht="140.25">
      <c r="A448" s="253" t="s">
        <v>794</v>
      </c>
      <c r="B448" s="147" t="s">
        <v>994</v>
      </c>
      <c r="C448" s="57" t="s">
        <v>784</v>
      </c>
      <c r="D448" s="57"/>
      <c r="E448" s="145">
        <v>3291412</v>
      </c>
      <c r="F448" s="148">
        <v>3291412</v>
      </c>
    </row>
    <row r="449" spans="1:6" ht="38.25">
      <c r="A449" s="253" t="s">
        <v>490</v>
      </c>
      <c r="B449" s="147" t="s">
        <v>994</v>
      </c>
      <c r="C449" s="57" t="s">
        <v>491</v>
      </c>
      <c r="D449" s="57"/>
      <c r="E449" s="145">
        <v>304728</v>
      </c>
      <c r="F449" s="148">
        <v>304728</v>
      </c>
    </row>
    <row r="450" spans="1:6" ht="25.5">
      <c r="A450" s="57" t="s">
        <v>0</v>
      </c>
      <c r="B450" s="147" t="s">
        <v>994</v>
      </c>
      <c r="C450" s="57" t="s">
        <v>491</v>
      </c>
      <c r="D450" s="57" t="s">
        <v>571</v>
      </c>
      <c r="E450" s="145">
        <v>304728</v>
      </c>
      <c r="F450" s="148">
        <v>304728</v>
      </c>
    </row>
    <row r="451" spans="1:6" ht="76.5">
      <c r="A451" s="57" t="s">
        <v>511</v>
      </c>
      <c r="B451" s="147" t="s">
        <v>994</v>
      </c>
      <c r="C451" s="57" t="s">
        <v>512</v>
      </c>
      <c r="D451" s="57"/>
      <c r="E451" s="145">
        <v>2986684</v>
      </c>
      <c r="F451" s="148">
        <v>2986684</v>
      </c>
    </row>
    <row r="452" spans="1:6">
      <c r="A452" s="253" t="s">
        <v>1598</v>
      </c>
      <c r="B452" s="147" t="s">
        <v>994</v>
      </c>
      <c r="C452" s="57" t="s">
        <v>512</v>
      </c>
      <c r="D452" s="57" t="s">
        <v>1599</v>
      </c>
      <c r="E452" s="145">
        <v>2986684</v>
      </c>
      <c r="F452" s="148">
        <v>2986684</v>
      </c>
    </row>
    <row r="453" spans="1:6" ht="127.5">
      <c r="A453" s="253" t="s">
        <v>1251</v>
      </c>
      <c r="B453" s="166" t="s">
        <v>1252</v>
      </c>
      <c r="C453" s="57" t="s">
        <v>784</v>
      </c>
      <c r="D453" s="57"/>
      <c r="E453" s="145">
        <v>274880</v>
      </c>
      <c r="F453" s="148">
        <v>274880</v>
      </c>
    </row>
    <row r="454" spans="1:6" ht="76.5">
      <c r="A454" s="57" t="s">
        <v>511</v>
      </c>
      <c r="B454" s="166" t="s">
        <v>1252</v>
      </c>
      <c r="C454" s="57" t="s">
        <v>512</v>
      </c>
      <c r="D454" s="57"/>
      <c r="E454" s="145">
        <v>274880</v>
      </c>
      <c r="F454" s="148">
        <v>274880</v>
      </c>
    </row>
    <row r="455" spans="1:6">
      <c r="A455" s="57" t="s">
        <v>1598</v>
      </c>
      <c r="B455" s="166" t="s">
        <v>1252</v>
      </c>
      <c r="C455" s="57" t="s">
        <v>512</v>
      </c>
      <c r="D455" s="57" t="s">
        <v>1599</v>
      </c>
      <c r="E455" s="145">
        <v>274880</v>
      </c>
      <c r="F455" s="148">
        <v>274880</v>
      </c>
    </row>
    <row r="456" spans="1:6" ht="89.25">
      <c r="A456" s="57" t="s">
        <v>1262</v>
      </c>
      <c r="B456" s="166" t="s">
        <v>1263</v>
      </c>
      <c r="C456" s="57" t="s">
        <v>784</v>
      </c>
      <c r="D456" s="57"/>
      <c r="E456" s="145">
        <v>120000</v>
      </c>
      <c r="F456" s="148">
        <v>120000</v>
      </c>
    </row>
    <row r="457" spans="1:6" ht="38.25">
      <c r="A457" s="57" t="s">
        <v>490</v>
      </c>
      <c r="B457" s="166" t="s">
        <v>1263</v>
      </c>
      <c r="C457" s="57" t="s">
        <v>491</v>
      </c>
      <c r="D457" s="57"/>
      <c r="E457" s="145">
        <v>120000</v>
      </c>
      <c r="F457" s="148">
        <v>120000</v>
      </c>
    </row>
    <row r="458" spans="1:6" ht="25.5">
      <c r="A458" s="57" t="s">
        <v>0</v>
      </c>
      <c r="B458" s="147" t="s">
        <v>1263</v>
      </c>
      <c r="C458" s="57" t="s">
        <v>491</v>
      </c>
      <c r="D458" s="57" t="s">
        <v>571</v>
      </c>
      <c r="E458" s="145">
        <v>120000</v>
      </c>
      <c r="F458" s="148">
        <v>120000</v>
      </c>
    </row>
    <row r="459" spans="1:6" ht="127.5">
      <c r="A459" s="57" t="s">
        <v>1251</v>
      </c>
      <c r="B459" s="166" t="s">
        <v>1252</v>
      </c>
      <c r="C459" s="57" t="s">
        <v>784</v>
      </c>
      <c r="D459" s="57"/>
      <c r="E459" s="145">
        <v>101000</v>
      </c>
      <c r="F459" s="148">
        <v>101000</v>
      </c>
    </row>
    <row r="460" spans="1:6" ht="38.25">
      <c r="A460" s="57" t="s">
        <v>490</v>
      </c>
      <c r="B460" s="166" t="s">
        <v>1252</v>
      </c>
      <c r="C460" s="57" t="s">
        <v>491</v>
      </c>
      <c r="D460" s="57"/>
      <c r="E460" s="145">
        <v>101000</v>
      </c>
      <c r="F460" s="148">
        <v>101000</v>
      </c>
    </row>
    <row r="461" spans="1:6" ht="25.5">
      <c r="A461" s="57" t="s">
        <v>0</v>
      </c>
      <c r="B461" s="166" t="s">
        <v>1252</v>
      </c>
      <c r="C461" s="57" t="s">
        <v>491</v>
      </c>
      <c r="D461" s="57" t="s">
        <v>571</v>
      </c>
      <c r="E461" s="145">
        <v>101000</v>
      </c>
      <c r="F461" s="148">
        <v>101000</v>
      </c>
    </row>
    <row r="462" spans="1:6" ht="25.5">
      <c r="A462" s="57" t="s">
        <v>646</v>
      </c>
      <c r="B462" s="143" t="s">
        <v>1297</v>
      </c>
      <c r="C462" s="57" t="s">
        <v>784</v>
      </c>
      <c r="D462" s="57"/>
      <c r="E462" s="145">
        <v>10305900</v>
      </c>
      <c r="F462" s="148">
        <v>10305900</v>
      </c>
    </row>
    <row r="463" spans="1:6" ht="38.25">
      <c r="A463" s="57" t="s">
        <v>647</v>
      </c>
      <c r="B463" s="143" t="s">
        <v>1298</v>
      </c>
      <c r="C463" s="57" t="s">
        <v>784</v>
      </c>
      <c r="D463" s="57"/>
      <c r="E463" s="145">
        <v>1138400</v>
      </c>
      <c r="F463" s="148">
        <v>1138400</v>
      </c>
    </row>
    <row r="464" spans="1:6" ht="63.75">
      <c r="A464" s="57" t="s">
        <v>1249</v>
      </c>
      <c r="B464" s="143" t="s">
        <v>1250</v>
      </c>
      <c r="C464" s="57" t="s">
        <v>784</v>
      </c>
      <c r="D464" s="57"/>
      <c r="E464" s="145">
        <v>88160</v>
      </c>
      <c r="F464" s="148">
        <v>88160</v>
      </c>
    </row>
    <row r="465" spans="1:6" ht="25.5">
      <c r="A465" s="57" t="s">
        <v>531</v>
      </c>
      <c r="B465" s="166" t="s">
        <v>1250</v>
      </c>
      <c r="C465" s="57" t="s">
        <v>532</v>
      </c>
      <c r="D465" s="57"/>
      <c r="E465" s="145">
        <v>88160</v>
      </c>
      <c r="F465" s="148">
        <v>88160</v>
      </c>
    </row>
    <row r="466" spans="1:6">
      <c r="A466" s="57" t="s">
        <v>1595</v>
      </c>
      <c r="B466" s="166" t="s">
        <v>1250</v>
      </c>
      <c r="C466" s="57" t="s">
        <v>532</v>
      </c>
      <c r="D466" s="57" t="s">
        <v>530</v>
      </c>
      <c r="E466" s="145">
        <v>88160</v>
      </c>
      <c r="F466" s="148">
        <v>88160</v>
      </c>
    </row>
    <row r="467" spans="1:6" ht="63.75">
      <c r="A467" s="56" t="s">
        <v>1249</v>
      </c>
      <c r="B467" s="166" t="s">
        <v>1596</v>
      </c>
      <c r="C467" s="57" t="s">
        <v>784</v>
      </c>
      <c r="D467" s="57"/>
      <c r="E467" s="145">
        <v>76000</v>
      </c>
      <c r="F467" s="148">
        <v>76000</v>
      </c>
    </row>
    <row r="468" spans="1:6" ht="25.5">
      <c r="A468" s="57" t="s">
        <v>531</v>
      </c>
      <c r="B468" s="147" t="s">
        <v>1596</v>
      </c>
      <c r="C468" s="57" t="s">
        <v>532</v>
      </c>
      <c r="D468" s="57"/>
      <c r="E468" s="145">
        <v>76000</v>
      </c>
      <c r="F468" s="148">
        <v>76000</v>
      </c>
    </row>
    <row r="469" spans="1:6">
      <c r="A469" s="57" t="s">
        <v>1595</v>
      </c>
      <c r="B469" s="166" t="s">
        <v>1596</v>
      </c>
      <c r="C469" s="57" t="s">
        <v>532</v>
      </c>
      <c r="D469" s="57" t="s">
        <v>530</v>
      </c>
      <c r="E469" s="145">
        <v>76000</v>
      </c>
      <c r="F469" s="148">
        <v>76000</v>
      </c>
    </row>
    <row r="470" spans="1:6" ht="89.25">
      <c r="A470" s="57" t="s">
        <v>606</v>
      </c>
      <c r="B470" s="166" t="s">
        <v>1086</v>
      </c>
      <c r="C470" s="57" t="s">
        <v>784</v>
      </c>
      <c r="D470" s="57"/>
      <c r="E470" s="145">
        <v>674240</v>
      </c>
      <c r="F470" s="148">
        <v>674240</v>
      </c>
    </row>
    <row r="471" spans="1:6">
      <c r="A471" s="57" t="s">
        <v>102</v>
      </c>
      <c r="B471" s="166" t="s">
        <v>1086</v>
      </c>
      <c r="C471" s="57" t="s">
        <v>599</v>
      </c>
      <c r="D471" s="57"/>
      <c r="E471" s="145">
        <v>674240</v>
      </c>
      <c r="F471" s="148">
        <v>674240</v>
      </c>
    </row>
    <row r="472" spans="1:6">
      <c r="A472" s="57" t="s">
        <v>1595</v>
      </c>
      <c r="B472" s="166" t="s">
        <v>1086</v>
      </c>
      <c r="C472" s="57" t="s">
        <v>599</v>
      </c>
      <c r="D472" s="57" t="s">
        <v>530</v>
      </c>
      <c r="E472" s="145">
        <v>674240</v>
      </c>
      <c r="F472" s="148">
        <v>674240</v>
      </c>
    </row>
    <row r="473" spans="1:6" ht="102">
      <c r="A473" s="57" t="s">
        <v>533</v>
      </c>
      <c r="B473" s="166" t="s">
        <v>969</v>
      </c>
      <c r="C473" s="57" t="s">
        <v>784</v>
      </c>
      <c r="D473" s="57"/>
      <c r="E473" s="145">
        <v>300000</v>
      </c>
      <c r="F473" s="148">
        <v>300000</v>
      </c>
    </row>
    <row r="474" spans="1:6" ht="25.5">
      <c r="A474" s="57" t="s">
        <v>531</v>
      </c>
      <c r="B474" s="166" t="s">
        <v>969</v>
      </c>
      <c r="C474" s="57" t="s">
        <v>532</v>
      </c>
      <c r="D474" s="57"/>
      <c r="E474" s="145">
        <v>300000</v>
      </c>
      <c r="F474" s="148">
        <v>300000</v>
      </c>
    </row>
    <row r="475" spans="1:6">
      <c r="A475" s="267" t="s">
        <v>1595</v>
      </c>
      <c r="B475" s="313" t="s">
        <v>969</v>
      </c>
      <c r="C475" s="57" t="s">
        <v>532</v>
      </c>
      <c r="D475" s="57" t="s">
        <v>530</v>
      </c>
      <c r="E475" s="100">
        <v>300000</v>
      </c>
      <c r="F475" s="148">
        <v>300000</v>
      </c>
    </row>
    <row r="476" spans="1:6" ht="38.25">
      <c r="A476" s="267" t="s">
        <v>649</v>
      </c>
      <c r="B476" s="313" t="s">
        <v>1611</v>
      </c>
      <c r="C476" s="313" t="s">
        <v>784</v>
      </c>
      <c r="D476" s="313"/>
      <c r="E476" s="257">
        <v>430000</v>
      </c>
      <c r="F476" s="148">
        <v>430000</v>
      </c>
    </row>
    <row r="477" spans="1:6" ht="63.75">
      <c r="A477" s="267" t="s">
        <v>534</v>
      </c>
      <c r="B477" s="313" t="s">
        <v>970</v>
      </c>
      <c r="C477" s="313" t="s">
        <v>784</v>
      </c>
      <c r="D477" s="313"/>
      <c r="E477" s="257">
        <v>430000</v>
      </c>
      <c r="F477" s="148">
        <v>430000</v>
      </c>
    </row>
    <row r="478" spans="1:6" ht="25.5">
      <c r="A478" s="57" t="s">
        <v>531</v>
      </c>
      <c r="B478" s="166" t="s">
        <v>970</v>
      </c>
      <c r="C478" s="57" t="s">
        <v>532</v>
      </c>
      <c r="D478" s="57"/>
      <c r="E478" s="145">
        <v>430000</v>
      </c>
      <c r="F478" s="148">
        <v>430000</v>
      </c>
    </row>
    <row r="479" spans="1:6">
      <c r="A479" s="57" t="s">
        <v>1595</v>
      </c>
      <c r="B479" s="166" t="s">
        <v>970</v>
      </c>
      <c r="C479" s="57" t="s">
        <v>532</v>
      </c>
      <c r="D479" s="57" t="s">
        <v>530</v>
      </c>
      <c r="E479" s="145">
        <v>430000</v>
      </c>
      <c r="F479" s="148">
        <v>430000</v>
      </c>
    </row>
    <row r="480" spans="1:6" ht="25.5">
      <c r="A480" s="57" t="s">
        <v>651</v>
      </c>
      <c r="B480" s="166" t="s">
        <v>1299</v>
      </c>
      <c r="C480" s="57" t="s">
        <v>784</v>
      </c>
      <c r="D480" s="57"/>
      <c r="E480" s="145">
        <v>2555400</v>
      </c>
      <c r="F480" s="148">
        <v>2555400</v>
      </c>
    </row>
    <row r="481" spans="1:6" ht="114.75">
      <c r="A481" s="57" t="s">
        <v>575</v>
      </c>
      <c r="B481" s="166" t="s">
        <v>1409</v>
      </c>
      <c r="C481" s="57" t="s">
        <v>784</v>
      </c>
      <c r="D481" s="57"/>
      <c r="E481" s="145">
        <v>2555400</v>
      </c>
      <c r="F481" s="148">
        <v>2555400</v>
      </c>
    </row>
    <row r="482" spans="1:6" ht="25.5">
      <c r="A482" s="57" t="s">
        <v>831</v>
      </c>
      <c r="B482" s="166" t="s">
        <v>1409</v>
      </c>
      <c r="C482" s="57" t="s">
        <v>830</v>
      </c>
      <c r="D482" s="57"/>
      <c r="E482" s="145">
        <v>2555400</v>
      </c>
      <c r="F482" s="148">
        <v>2555400</v>
      </c>
    </row>
    <row r="483" spans="1:6">
      <c r="A483" s="57" t="s">
        <v>139</v>
      </c>
      <c r="B483" s="166" t="s">
        <v>1409</v>
      </c>
      <c r="C483" s="57" t="s">
        <v>830</v>
      </c>
      <c r="D483" s="57" t="s">
        <v>544</v>
      </c>
      <c r="E483" s="145">
        <v>2555400</v>
      </c>
      <c r="F483" s="148">
        <v>2555400</v>
      </c>
    </row>
    <row r="484" spans="1:6" ht="38.25">
      <c r="A484" s="57" t="s">
        <v>627</v>
      </c>
      <c r="B484" s="166" t="s">
        <v>1300</v>
      </c>
      <c r="C484" s="57" t="s">
        <v>784</v>
      </c>
      <c r="D484" s="57"/>
      <c r="E484" s="145">
        <v>6182100</v>
      </c>
      <c r="F484" s="148">
        <v>6182100</v>
      </c>
    </row>
    <row r="485" spans="1:6" ht="127.5">
      <c r="A485" s="57" t="s">
        <v>536</v>
      </c>
      <c r="B485" s="166" t="s">
        <v>972</v>
      </c>
      <c r="C485" s="57" t="s">
        <v>784</v>
      </c>
      <c r="D485" s="57"/>
      <c r="E485" s="145">
        <v>4967400</v>
      </c>
      <c r="F485" s="148">
        <v>4967400</v>
      </c>
    </row>
    <row r="486" spans="1:6" ht="76.5">
      <c r="A486" s="57" t="s">
        <v>511</v>
      </c>
      <c r="B486" s="166" t="s">
        <v>972</v>
      </c>
      <c r="C486" s="57" t="s">
        <v>512</v>
      </c>
      <c r="D486" s="57"/>
      <c r="E486" s="145">
        <v>4917400</v>
      </c>
      <c r="F486" s="148">
        <v>4917400</v>
      </c>
    </row>
    <row r="487" spans="1:6">
      <c r="A487" s="57" t="s">
        <v>1595</v>
      </c>
      <c r="B487" s="166" t="s">
        <v>972</v>
      </c>
      <c r="C487" s="57" t="s">
        <v>512</v>
      </c>
      <c r="D487" s="57" t="s">
        <v>530</v>
      </c>
      <c r="E487" s="145">
        <v>4917400</v>
      </c>
      <c r="F487" s="148">
        <v>4917400</v>
      </c>
    </row>
    <row r="488" spans="1:6" ht="25.5">
      <c r="A488" s="57" t="s">
        <v>531</v>
      </c>
      <c r="B488" s="166" t="s">
        <v>972</v>
      </c>
      <c r="C488" s="200" t="s">
        <v>532</v>
      </c>
      <c r="D488" s="57"/>
      <c r="E488" s="145">
        <v>50000</v>
      </c>
      <c r="F488" s="148">
        <v>50000</v>
      </c>
    </row>
    <row r="489" spans="1:6">
      <c r="A489" s="57" t="s">
        <v>1595</v>
      </c>
      <c r="B489" s="166" t="s">
        <v>972</v>
      </c>
      <c r="C489" s="200" t="s">
        <v>532</v>
      </c>
      <c r="D489" s="57" t="s">
        <v>530</v>
      </c>
      <c r="E489" s="145">
        <v>50000</v>
      </c>
      <c r="F489" s="148">
        <v>50000</v>
      </c>
    </row>
    <row r="490" spans="1:6" ht="178.5">
      <c r="A490" s="253" t="s">
        <v>537</v>
      </c>
      <c r="B490" s="166" t="s">
        <v>973</v>
      </c>
      <c r="C490" s="57" t="s">
        <v>784</v>
      </c>
      <c r="D490" s="57"/>
      <c r="E490" s="145">
        <v>420000</v>
      </c>
      <c r="F490" s="148">
        <v>420000</v>
      </c>
    </row>
    <row r="491" spans="1:6" ht="76.5">
      <c r="A491" s="57" t="s">
        <v>511</v>
      </c>
      <c r="B491" s="166" t="s">
        <v>973</v>
      </c>
      <c r="C491" s="57" t="s">
        <v>512</v>
      </c>
      <c r="D491" s="57"/>
      <c r="E491" s="145">
        <v>420000</v>
      </c>
      <c r="F491" s="148">
        <v>420000</v>
      </c>
    </row>
    <row r="492" spans="1:6">
      <c r="A492" s="57" t="s">
        <v>1595</v>
      </c>
      <c r="B492" s="166" t="s">
        <v>973</v>
      </c>
      <c r="C492" s="57" t="s">
        <v>512</v>
      </c>
      <c r="D492" s="57" t="s">
        <v>530</v>
      </c>
      <c r="E492" s="145">
        <v>420000</v>
      </c>
      <c r="F492" s="148">
        <v>420000</v>
      </c>
    </row>
    <row r="493" spans="1:6" ht="76.5">
      <c r="A493" s="57" t="s">
        <v>535</v>
      </c>
      <c r="B493" s="166" t="s">
        <v>971</v>
      </c>
      <c r="C493" s="57" t="s">
        <v>784</v>
      </c>
      <c r="D493" s="57"/>
      <c r="E493" s="145">
        <v>794700</v>
      </c>
      <c r="F493" s="148">
        <v>794700</v>
      </c>
    </row>
    <row r="494" spans="1:6" ht="25.5">
      <c r="A494" s="57" t="s">
        <v>531</v>
      </c>
      <c r="B494" s="166" t="s">
        <v>971</v>
      </c>
      <c r="C494" s="57" t="s">
        <v>532</v>
      </c>
      <c r="D494" s="57"/>
      <c r="E494" s="262">
        <v>794700</v>
      </c>
      <c r="F494" s="263">
        <v>794700</v>
      </c>
    </row>
    <row r="495" spans="1:6">
      <c r="A495" s="57" t="s">
        <v>1595</v>
      </c>
      <c r="B495" s="166" t="s">
        <v>971</v>
      </c>
      <c r="C495" s="57" t="s">
        <v>532</v>
      </c>
      <c r="D495" s="57" t="s">
        <v>530</v>
      </c>
      <c r="E495" s="262">
        <v>794700</v>
      </c>
      <c r="F495" s="263">
        <v>794700</v>
      </c>
    </row>
    <row r="496" spans="1:6" ht="38.25">
      <c r="A496" s="253" t="s">
        <v>1604</v>
      </c>
      <c r="B496" s="166" t="s">
        <v>1301</v>
      </c>
      <c r="C496" s="57"/>
      <c r="D496" s="57"/>
      <c r="E496" s="262">
        <v>1945700</v>
      </c>
      <c r="F496" s="263">
        <v>1945700</v>
      </c>
    </row>
    <row r="497" spans="1:6" ht="25.5">
      <c r="A497" s="57" t="s">
        <v>655</v>
      </c>
      <c r="B497" s="166" t="s">
        <v>1302</v>
      </c>
      <c r="C497" s="57"/>
      <c r="D497" s="57"/>
      <c r="E497" s="262">
        <v>1745700</v>
      </c>
      <c r="F497" s="263">
        <v>1745700</v>
      </c>
    </row>
    <row r="498" spans="1:6" ht="102">
      <c r="A498" s="57" t="s">
        <v>548</v>
      </c>
      <c r="B498" s="166" t="s">
        <v>975</v>
      </c>
      <c r="C498" s="57" t="s">
        <v>784</v>
      </c>
      <c r="D498" s="57"/>
      <c r="E498" s="262">
        <v>700000</v>
      </c>
      <c r="F498" s="263">
        <v>700000</v>
      </c>
    </row>
    <row r="499" spans="1:6" ht="63.75">
      <c r="A499" s="57" t="s">
        <v>1380</v>
      </c>
      <c r="B499" s="166" t="s">
        <v>975</v>
      </c>
      <c r="C499" s="57" t="s">
        <v>1381</v>
      </c>
      <c r="D499" s="57"/>
      <c r="E499" s="262">
        <v>21000</v>
      </c>
      <c r="F499" s="263">
        <v>21000</v>
      </c>
    </row>
    <row r="500" spans="1:6">
      <c r="A500" s="57" t="s">
        <v>278</v>
      </c>
      <c r="B500" s="166" t="s">
        <v>975</v>
      </c>
      <c r="C500" s="57" t="s">
        <v>1381</v>
      </c>
      <c r="D500" s="57" t="s">
        <v>547</v>
      </c>
      <c r="E500" s="262">
        <v>21000</v>
      </c>
      <c r="F500" s="263">
        <v>21000</v>
      </c>
    </row>
    <row r="501" spans="1:6" ht="38.25">
      <c r="A501" s="57" t="s">
        <v>490</v>
      </c>
      <c r="B501" s="166" t="s">
        <v>975</v>
      </c>
      <c r="C501" s="57" t="s">
        <v>491</v>
      </c>
      <c r="D501" s="57"/>
      <c r="E501" s="262">
        <v>679000</v>
      </c>
      <c r="F501" s="263">
        <v>679000</v>
      </c>
    </row>
    <row r="502" spans="1:6">
      <c r="A502" s="57" t="s">
        <v>278</v>
      </c>
      <c r="B502" s="166" t="s">
        <v>975</v>
      </c>
      <c r="C502" s="57" t="s">
        <v>491</v>
      </c>
      <c r="D502" s="57" t="s">
        <v>547</v>
      </c>
      <c r="E502" s="262">
        <v>679000</v>
      </c>
      <c r="F502" s="263">
        <v>679000</v>
      </c>
    </row>
    <row r="503" spans="1:6" ht="102">
      <c r="A503" s="57" t="s">
        <v>549</v>
      </c>
      <c r="B503" s="166" t="s">
        <v>976</v>
      </c>
      <c r="C503" s="57" t="s">
        <v>784</v>
      </c>
      <c r="D503" s="57"/>
      <c r="E503" s="262">
        <v>1045700</v>
      </c>
      <c r="F503" s="263">
        <v>1045700</v>
      </c>
    </row>
    <row r="504" spans="1:6" ht="38.25">
      <c r="A504" s="57" t="s">
        <v>557</v>
      </c>
      <c r="B504" s="166" t="s">
        <v>976</v>
      </c>
      <c r="C504" s="57" t="s">
        <v>558</v>
      </c>
      <c r="D504" s="57"/>
      <c r="E504" s="262">
        <v>79050</v>
      </c>
      <c r="F504" s="263">
        <v>79050</v>
      </c>
    </row>
    <row r="505" spans="1:6">
      <c r="A505" s="57" t="s">
        <v>278</v>
      </c>
      <c r="B505" s="166" t="s">
        <v>976</v>
      </c>
      <c r="C505" s="57" t="s">
        <v>558</v>
      </c>
      <c r="D505" s="57" t="s">
        <v>547</v>
      </c>
      <c r="E505" s="262">
        <v>79050</v>
      </c>
      <c r="F505" s="263">
        <v>79050</v>
      </c>
    </row>
    <row r="506" spans="1:6" ht="63.75">
      <c r="A506" s="57" t="s">
        <v>1380</v>
      </c>
      <c r="B506" s="166" t="s">
        <v>976</v>
      </c>
      <c r="C506" s="57" t="s">
        <v>1381</v>
      </c>
      <c r="D506" s="57"/>
      <c r="E506" s="262">
        <v>668258</v>
      </c>
      <c r="F506" s="263">
        <v>668258</v>
      </c>
    </row>
    <row r="507" spans="1:6">
      <c r="A507" s="57" t="s">
        <v>278</v>
      </c>
      <c r="B507" s="166" t="s">
        <v>976</v>
      </c>
      <c r="C507" s="57" t="s">
        <v>1381</v>
      </c>
      <c r="D507" s="57" t="s">
        <v>547</v>
      </c>
      <c r="E507" s="262">
        <v>668258</v>
      </c>
      <c r="F507" s="263">
        <v>668258</v>
      </c>
    </row>
    <row r="508" spans="1:6" ht="38.25">
      <c r="A508" s="57" t="s">
        <v>490</v>
      </c>
      <c r="B508" s="166" t="s">
        <v>976</v>
      </c>
      <c r="C508" s="57" t="s">
        <v>491</v>
      </c>
      <c r="D508" s="57"/>
      <c r="E508" s="262">
        <v>298392</v>
      </c>
      <c r="F508" s="263">
        <v>298392</v>
      </c>
    </row>
    <row r="509" spans="1:6">
      <c r="A509" s="57" t="s">
        <v>278</v>
      </c>
      <c r="B509" s="166" t="s">
        <v>976</v>
      </c>
      <c r="C509" s="57" t="s">
        <v>491</v>
      </c>
      <c r="D509" s="57" t="s">
        <v>547</v>
      </c>
      <c r="E509" s="262">
        <v>298392</v>
      </c>
      <c r="F509" s="263">
        <v>298392</v>
      </c>
    </row>
    <row r="510" spans="1:6" ht="25.5">
      <c r="A510" s="57" t="s">
        <v>657</v>
      </c>
      <c r="B510" s="166" t="s">
        <v>1303</v>
      </c>
      <c r="C510" s="57"/>
      <c r="D510" s="57"/>
      <c r="E510" s="262">
        <v>200000</v>
      </c>
      <c r="F510" s="263">
        <v>200000</v>
      </c>
    </row>
    <row r="511" spans="1:6" ht="102">
      <c r="A511" s="57" t="s">
        <v>688</v>
      </c>
      <c r="B511" s="166" t="s">
        <v>977</v>
      </c>
      <c r="C511" s="57" t="s">
        <v>784</v>
      </c>
      <c r="D511" s="57"/>
      <c r="E511" s="262">
        <v>16900</v>
      </c>
      <c r="F511" s="263">
        <v>16900</v>
      </c>
    </row>
    <row r="512" spans="1:6" ht="25.5">
      <c r="A512" s="57" t="s">
        <v>531</v>
      </c>
      <c r="B512" s="166" t="s">
        <v>977</v>
      </c>
      <c r="C512" s="57" t="s">
        <v>532</v>
      </c>
      <c r="D512" s="57"/>
      <c r="E512" s="262">
        <v>16900</v>
      </c>
      <c r="F512" s="263">
        <v>16900</v>
      </c>
    </row>
    <row r="513" spans="1:6">
      <c r="A513" s="57" t="s">
        <v>278</v>
      </c>
      <c r="B513" s="166" t="s">
        <v>977</v>
      </c>
      <c r="C513" s="57" t="s">
        <v>532</v>
      </c>
      <c r="D513" s="57" t="s">
        <v>547</v>
      </c>
      <c r="E513" s="262">
        <v>16900</v>
      </c>
      <c r="F513" s="263">
        <v>16900</v>
      </c>
    </row>
    <row r="514" spans="1:6" ht="89.25">
      <c r="A514" s="57" t="s">
        <v>550</v>
      </c>
      <c r="B514" s="166" t="s">
        <v>978</v>
      </c>
      <c r="C514" s="57" t="s">
        <v>784</v>
      </c>
      <c r="D514" s="57"/>
      <c r="E514" s="262">
        <v>176400</v>
      </c>
      <c r="F514" s="263">
        <v>176400</v>
      </c>
    </row>
    <row r="515" spans="1:6" ht="25.5">
      <c r="A515" s="57" t="s">
        <v>531</v>
      </c>
      <c r="B515" s="166" t="s">
        <v>978</v>
      </c>
      <c r="C515" s="57" t="s">
        <v>532</v>
      </c>
      <c r="D515" s="57"/>
      <c r="E515" s="262">
        <v>176400</v>
      </c>
      <c r="F515" s="263">
        <v>176400</v>
      </c>
    </row>
    <row r="516" spans="1:6">
      <c r="A516" s="57" t="s">
        <v>278</v>
      </c>
      <c r="B516" s="166" t="s">
        <v>978</v>
      </c>
      <c r="C516" s="57" t="s">
        <v>532</v>
      </c>
      <c r="D516" s="57" t="s">
        <v>547</v>
      </c>
      <c r="E516" s="262">
        <v>176400</v>
      </c>
      <c r="F516" s="263">
        <v>176400</v>
      </c>
    </row>
    <row r="517" spans="1:6" ht="140.25">
      <c r="A517" s="57" t="s">
        <v>551</v>
      </c>
      <c r="B517" s="166" t="s">
        <v>979</v>
      </c>
      <c r="C517" s="57" t="s">
        <v>784</v>
      </c>
      <c r="D517" s="57"/>
      <c r="E517" s="262">
        <v>6700</v>
      </c>
      <c r="F517" s="263">
        <v>6700</v>
      </c>
    </row>
    <row r="518" spans="1:6" ht="25.5">
      <c r="A518" s="57" t="s">
        <v>531</v>
      </c>
      <c r="B518" s="166" t="s">
        <v>979</v>
      </c>
      <c r="C518" s="57" t="s">
        <v>532</v>
      </c>
      <c r="D518" s="57"/>
      <c r="E518" s="262">
        <v>6700</v>
      </c>
      <c r="F518" s="263">
        <v>6700</v>
      </c>
    </row>
    <row r="519" spans="1:6">
      <c r="A519" s="57" t="s">
        <v>278</v>
      </c>
      <c r="B519" s="166" t="s">
        <v>979</v>
      </c>
      <c r="C519" s="57" t="s">
        <v>532</v>
      </c>
      <c r="D519" s="57" t="s">
        <v>547</v>
      </c>
      <c r="E519" s="262">
        <v>6700</v>
      </c>
      <c r="F519" s="263">
        <v>6700</v>
      </c>
    </row>
    <row r="520" spans="1:6" ht="63.75">
      <c r="A520" s="57" t="s">
        <v>659</v>
      </c>
      <c r="B520" s="166" t="s">
        <v>1304</v>
      </c>
      <c r="C520" s="57" t="s">
        <v>784</v>
      </c>
      <c r="D520" s="57"/>
      <c r="E520" s="262">
        <v>1057000</v>
      </c>
      <c r="F520" s="263">
        <v>1057000</v>
      </c>
    </row>
    <row r="521" spans="1:6" ht="38.25">
      <c r="A521" s="57" t="s">
        <v>660</v>
      </c>
      <c r="B521" s="166" t="s">
        <v>1305</v>
      </c>
      <c r="C521" s="57" t="s">
        <v>784</v>
      </c>
      <c r="D521" s="57"/>
      <c r="E521" s="262">
        <v>954000</v>
      </c>
      <c r="F521" s="263">
        <v>954000</v>
      </c>
    </row>
    <row r="522" spans="1:6" ht="127.5">
      <c r="A522" s="57" t="s">
        <v>960</v>
      </c>
      <c r="B522" s="166" t="s">
        <v>961</v>
      </c>
      <c r="C522" s="57" t="s">
        <v>784</v>
      </c>
      <c r="D522" s="57"/>
      <c r="E522" s="262">
        <v>944000</v>
      </c>
      <c r="F522" s="263">
        <v>944000</v>
      </c>
    </row>
    <row r="523" spans="1:6" ht="51">
      <c r="A523" s="57" t="s">
        <v>518</v>
      </c>
      <c r="B523" s="166" t="s">
        <v>961</v>
      </c>
      <c r="C523" s="57" t="s">
        <v>519</v>
      </c>
      <c r="D523" s="57"/>
      <c r="E523" s="262">
        <v>944000</v>
      </c>
      <c r="F523" s="263">
        <v>944000</v>
      </c>
    </row>
    <row r="524" spans="1:6" ht="25.5">
      <c r="A524" s="57" t="s">
        <v>196</v>
      </c>
      <c r="B524" s="166" t="s">
        <v>961</v>
      </c>
      <c r="C524" s="57" t="s">
        <v>519</v>
      </c>
      <c r="D524" s="57" t="s">
        <v>525</v>
      </c>
      <c r="E524" s="262">
        <v>944000</v>
      </c>
      <c r="F524" s="263">
        <v>944000</v>
      </c>
    </row>
    <row r="525" spans="1:6" ht="140.25">
      <c r="A525" s="57" t="s">
        <v>526</v>
      </c>
      <c r="B525" s="166" t="s">
        <v>959</v>
      </c>
      <c r="C525" s="57" t="s">
        <v>784</v>
      </c>
      <c r="D525" s="57"/>
      <c r="E525" s="262">
        <v>10000</v>
      </c>
      <c r="F525" s="263">
        <v>10000</v>
      </c>
    </row>
    <row r="526" spans="1:6" ht="38.25">
      <c r="A526" s="57" t="s">
        <v>490</v>
      </c>
      <c r="B526" s="166" t="s">
        <v>959</v>
      </c>
      <c r="C526" s="57" t="s">
        <v>491</v>
      </c>
      <c r="D526" s="57"/>
      <c r="E526" s="262">
        <v>10000</v>
      </c>
      <c r="F526" s="263">
        <v>10000</v>
      </c>
    </row>
    <row r="527" spans="1:6" ht="25.5">
      <c r="A527" s="253" t="s">
        <v>196</v>
      </c>
      <c r="B527" s="166" t="s">
        <v>959</v>
      </c>
      <c r="C527" s="57" t="s">
        <v>491</v>
      </c>
      <c r="D527" s="57" t="s">
        <v>525</v>
      </c>
      <c r="E527" s="262">
        <v>10000</v>
      </c>
      <c r="F527" s="263">
        <v>10000</v>
      </c>
    </row>
    <row r="528" spans="1:6" ht="38.25">
      <c r="A528" s="57" t="s">
        <v>1605</v>
      </c>
      <c r="B528" s="166" t="s">
        <v>1412</v>
      </c>
      <c r="C528" s="57" t="s">
        <v>784</v>
      </c>
      <c r="D528" s="57"/>
      <c r="E528" s="262">
        <v>100000</v>
      </c>
      <c r="F528" s="263">
        <v>100000</v>
      </c>
    </row>
    <row r="529" spans="1:6" ht="153">
      <c r="A529" s="57" t="s">
        <v>1239</v>
      </c>
      <c r="B529" s="166" t="s">
        <v>1594</v>
      </c>
      <c r="C529" s="57" t="s">
        <v>784</v>
      </c>
      <c r="D529" s="57"/>
      <c r="E529" s="262">
        <v>100000</v>
      </c>
      <c r="F529" s="263">
        <v>100000</v>
      </c>
    </row>
    <row r="530" spans="1:6" ht="51">
      <c r="A530" s="57" t="s">
        <v>518</v>
      </c>
      <c r="B530" s="166" t="s">
        <v>1594</v>
      </c>
      <c r="C530" s="57" t="s">
        <v>519</v>
      </c>
      <c r="D530" s="57"/>
      <c r="E530" s="262">
        <v>100000</v>
      </c>
      <c r="F530" s="263">
        <v>100000</v>
      </c>
    </row>
    <row r="531" spans="1:6" ht="25.5">
      <c r="A531" s="57" t="s">
        <v>196</v>
      </c>
      <c r="B531" s="166" t="s">
        <v>1594</v>
      </c>
      <c r="C531" s="57" t="s">
        <v>519</v>
      </c>
      <c r="D531" s="57" t="s">
        <v>525</v>
      </c>
      <c r="E531" s="262">
        <v>100000</v>
      </c>
      <c r="F531" s="263">
        <v>100000</v>
      </c>
    </row>
    <row r="532" spans="1:6" ht="38.25">
      <c r="A532" s="57" t="s">
        <v>627</v>
      </c>
      <c r="B532" s="166" t="s">
        <v>1306</v>
      </c>
      <c r="C532" s="57" t="s">
        <v>784</v>
      </c>
      <c r="D532" s="57"/>
      <c r="E532" s="262">
        <v>3000</v>
      </c>
      <c r="F532" s="263">
        <v>3000</v>
      </c>
    </row>
    <row r="533" spans="1:6" ht="140.25">
      <c r="A533" s="57" t="s">
        <v>685</v>
      </c>
      <c r="B533" s="166" t="s">
        <v>962</v>
      </c>
      <c r="C533" s="57" t="s">
        <v>784</v>
      </c>
      <c r="D533" s="57"/>
      <c r="E533" s="262">
        <v>3000</v>
      </c>
      <c r="F533" s="263">
        <v>3000</v>
      </c>
    </row>
    <row r="534" spans="1:6" ht="38.25">
      <c r="A534" s="57" t="s">
        <v>490</v>
      </c>
      <c r="B534" s="166" t="s">
        <v>962</v>
      </c>
      <c r="C534" s="57" t="s">
        <v>491</v>
      </c>
      <c r="D534" s="57"/>
      <c r="E534" s="262">
        <v>3000</v>
      </c>
      <c r="F534" s="263">
        <v>3000</v>
      </c>
    </row>
    <row r="535" spans="1:6" ht="25.5">
      <c r="A535" s="57" t="s">
        <v>196</v>
      </c>
      <c r="B535" s="166" t="s">
        <v>962</v>
      </c>
      <c r="C535" s="57" t="s">
        <v>491</v>
      </c>
      <c r="D535" s="57" t="s">
        <v>525</v>
      </c>
      <c r="E535" s="262">
        <v>3000</v>
      </c>
      <c r="F535" s="263">
        <v>3000</v>
      </c>
    </row>
    <row r="536" spans="1:6" ht="38.25">
      <c r="A536" s="57" t="s">
        <v>663</v>
      </c>
      <c r="B536" s="166" t="s">
        <v>1307</v>
      </c>
      <c r="C536" s="57" t="s">
        <v>784</v>
      </c>
      <c r="D536" s="57"/>
      <c r="E536" s="262">
        <v>35042710</v>
      </c>
      <c r="F536" s="263">
        <v>35042710</v>
      </c>
    </row>
    <row r="537" spans="1:6" ht="25.5">
      <c r="A537" s="57" t="s">
        <v>664</v>
      </c>
      <c r="B537" s="166" t="s">
        <v>1308</v>
      </c>
      <c r="C537" s="57" t="s">
        <v>784</v>
      </c>
      <c r="D537" s="57"/>
      <c r="E537" s="262">
        <v>32700.000000000004</v>
      </c>
      <c r="F537" s="263">
        <v>32700.000000000004</v>
      </c>
    </row>
    <row r="538" spans="1:6" ht="63.75">
      <c r="A538" s="57" t="s">
        <v>524</v>
      </c>
      <c r="B538" s="166" t="s">
        <v>958</v>
      </c>
      <c r="C538" s="57" t="s">
        <v>784</v>
      </c>
      <c r="D538" s="57"/>
      <c r="E538" s="262">
        <v>32700.000000000004</v>
      </c>
      <c r="F538" s="263">
        <v>32700.000000000004</v>
      </c>
    </row>
    <row r="539" spans="1:6" ht="38.25">
      <c r="A539" s="57" t="s">
        <v>490</v>
      </c>
      <c r="B539" s="166" t="s">
        <v>958</v>
      </c>
      <c r="C539" s="57" t="s">
        <v>491</v>
      </c>
      <c r="D539" s="57"/>
      <c r="E539" s="262">
        <v>32700.000000000004</v>
      </c>
      <c r="F539" s="263">
        <v>32700.000000000004</v>
      </c>
    </row>
    <row r="540" spans="1:6">
      <c r="A540" s="57" t="s">
        <v>327</v>
      </c>
      <c r="B540" s="166" t="s">
        <v>958</v>
      </c>
      <c r="C540" s="57" t="s">
        <v>491</v>
      </c>
      <c r="D540" s="57" t="s">
        <v>523</v>
      </c>
      <c r="E540" s="262">
        <v>32700.000000000004</v>
      </c>
      <c r="F540" s="263">
        <v>32700.000000000004</v>
      </c>
    </row>
    <row r="541" spans="1:6" ht="25.5">
      <c r="A541" s="57" t="s">
        <v>666</v>
      </c>
      <c r="B541" s="166" t="s">
        <v>1309</v>
      </c>
      <c r="C541" s="57" t="s">
        <v>784</v>
      </c>
      <c r="D541" s="57"/>
      <c r="E541" s="262">
        <v>34957000</v>
      </c>
      <c r="F541" s="263">
        <v>34957000</v>
      </c>
    </row>
    <row r="542" spans="1:6" ht="89.25">
      <c r="A542" s="57" t="s">
        <v>522</v>
      </c>
      <c r="B542" s="166" t="s">
        <v>957</v>
      </c>
      <c r="C542" s="57" t="s">
        <v>784</v>
      </c>
      <c r="D542" s="57"/>
      <c r="E542" s="262">
        <v>24252200</v>
      </c>
      <c r="F542" s="263">
        <v>34652200</v>
      </c>
    </row>
    <row r="543" spans="1:6" ht="51">
      <c r="A543" s="57" t="s">
        <v>518</v>
      </c>
      <c r="B543" s="166" t="s">
        <v>957</v>
      </c>
      <c r="C543" s="57" t="s">
        <v>519</v>
      </c>
      <c r="D543" s="57"/>
      <c r="E543" s="262">
        <v>24252200</v>
      </c>
      <c r="F543" s="263">
        <v>34652200</v>
      </c>
    </row>
    <row r="544" spans="1:6">
      <c r="A544" s="57" t="s">
        <v>242</v>
      </c>
      <c r="B544" s="166" t="s">
        <v>957</v>
      </c>
      <c r="C544" s="57" t="s">
        <v>519</v>
      </c>
      <c r="D544" s="57" t="s">
        <v>521</v>
      </c>
      <c r="E544" s="262">
        <v>24252200</v>
      </c>
      <c r="F544" s="263">
        <v>34652200</v>
      </c>
    </row>
    <row r="545" spans="1:6" ht="89.25">
      <c r="A545" s="57" t="s">
        <v>1114</v>
      </c>
      <c r="B545" s="166" t="s">
        <v>1240</v>
      </c>
      <c r="C545" s="57" t="s">
        <v>784</v>
      </c>
      <c r="D545" s="57"/>
      <c r="E545" s="262">
        <v>304800</v>
      </c>
      <c r="F545" s="263">
        <v>304800</v>
      </c>
    </row>
    <row r="546" spans="1:6" ht="51">
      <c r="A546" s="57" t="s">
        <v>518</v>
      </c>
      <c r="B546" s="166" t="s">
        <v>1240</v>
      </c>
      <c r="C546" s="57" t="s">
        <v>519</v>
      </c>
      <c r="D546" s="57"/>
      <c r="E546" s="262">
        <v>304800</v>
      </c>
      <c r="F546" s="263">
        <v>304800</v>
      </c>
    </row>
    <row r="547" spans="1:6">
      <c r="A547" s="57" t="s">
        <v>242</v>
      </c>
      <c r="B547" s="166" t="s">
        <v>1240</v>
      </c>
      <c r="C547" s="57" t="s">
        <v>519</v>
      </c>
      <c r="D547" s="57" t="s">
        <v>521</v>
      </c>
      <c r="E547" s="262">
        <v>304800</v>
      </c>
      <c r="F547" s="263">
        <v>304800</v>
      </c>
    </row>
    <row r="548" spans="1:6" ht="102">
      <c r="A548" s="57" t="s">
        <v>1084</v>
      </c>
      <c r="B548" s="166" t="s">
        <v>1085</v>
      </c>
      <c r="C548" s="57" t="s">
        <v>784</v>
      </c>
      <c r="D548" s="57"/>
      <c r="E548" s="262">
        <v>10400000</v>
      </c>
      <c r="F548" s="263">
        <v>0</v>
      </c>
    </row>
    <row r="549" spans="1:6">
      <c r="A549" s="57" t="s">
        <v>102</v>
      </c>
      <c r="B549" s="166" t="s">
        <v>1085</v>
      </c>
      <c r="C549" s="57" t="s">
        <v>599</v>
      </c>
      <c r="D549" s="57"/>
      <c r="E549" s="262">
        <v>10400000</v>
      </c>
      <c r="F549" s="263">
        <v>0</v>
      </c>
    </row>
    <row r="550" spans="1:6">
      <c r="A550" s="57" t="s">
        <v>242</v>
      </c>
      <c r="B550" s="166" t="s">
        <v>1085</v>
      </c>
      <c r="C550" s="57" t="s">
        <v>599</v>
      </c>
      <c r="D550" s="57" t="s">
        <v>521</v>
      </c>
      <c r="E550" s="262">
        <v>10400000</v>
      </c>
      <c r="F550" s="263">
        <v>0</v>
      </c>
    </row>
    <row r="551" spans="1:6" ht="25.5">
      <c r="A551" s="57" t="s">
        <v>668</v>
      </c>
      <c r="B551" s="166" t="s">
        <v>1310</v>
      </c>
      <c r="C551" s="57" t="s">
        <v>784</v>
      </c>
      <c r="D551" s="57"/>
      <c r="E551" s="262">
        <v>53010</v>
      </c>
      <c r="F551" s="263">
        <v>53010</v>
      </c>
    </row>
    <row r="552" spans="1:6" ht="76.5">
      <c r="A552" s="57" t="s">
        <v>576</v>
      </c>
      <c r="B552" s="166" t="s">
        <v>1053</v>
      </c>
      <c r="C552" s="57" t="s">
        <v>784</v>
      </c>
      <c r="D552" s="57"/>
      <c r="E552" s="262">
        <v>53010</v>
      </c>
      <c r="F552" s="263">
        <v>53010</v>
      </c>
    </row>
    <row r="553" spans="1:6" ht="38.25">
      <c r="A553" s="57" t="s">
        <v>557</v>
      </c>
      <c r="B553" s="166" t="s">
        <v>1053</v>
      </c>
      <c r="C553" s="57" t="s">
        <v>558</v>
      </c>
      <c r="D553" s="57"/>
      <c r="E553" s="262">
        <v>12000</v>
      </c>
      <c r="F553" s="263">
        <v>12000</v>
      </c>
    </row>
    <row r="554" spans="1:6">
      <c r="A554" s="57" t="s">
        <v>204</v>
      </c>
      <c r="B554" s="166" t="s">
        <v>1053</v>
      </c>
      <c r="C554" s="57" t="s">
        <v>558</v>
      </c>
      <c r="D554" s="57" t="s">
        <v>564</v>
      </c>
      <c r="E554" s="262">
        <v>12000</v>
      </c>
      <c r="F554" s="263">
        <v>12000</v>
      </c>
    </row>
    <row r="555" spans="1:6" ht="38.25">
      <c r="A555" s="57" t="s">
        <v>490</v>
      </c>
      <c r="B555" s="166" t="s">
        <v>1053</v>
      </c>
      <c r="C555" s="57" t="s">
        <v>491</v>
      </c>
      <c r="D555" s="57"/>
      <c r="E555" s="262">
        <v>41010</v>
      </c>
      <c r="F555" s="263">
        <v>41010</v>
      </c>
    </row>
    <row r="556" spans="1:6">
      <c r="A556" s="57" t="s">
        <v>204</v>
      </c>
      <c r="B556" s="166" t="s">
        <v>1053</v>
      </c>
      <c r="C556" s="57" t="s">
        <v>491</v>
      </c>
      <c r="D556" s="57" t="s">
        <v>564</v>
      </c>
      <c r="E556" s="262">
        <v>41010</v>
      </c>
      <c r="F556" s="263">
        <v>41010</v>
      </c>
    </row>
    <row r="557" spans="1:6" ht="38.25">
      <c r="A557" s="57" t="s">
        <v>823</v>
      </c>
      <c r="B557" s="166" t="s">
        <v>1311</v>
      </c>
      <c r="C557" s="57" t="s">
        <v>784</v>
      </c>
      <c r="D557" s="57"/>
      <c r="E557" s="262">
        <v>0</v>
      </c>
      <c r="F557" s="263">
        <v>1000000</v>
      </c>
    </row>
    <row r="558" spans="1:6" ht="38.25">
      <c r="A558" s="57" t="s">
        <v>824</v>
      </c>
      <c r="B558" s="166" t="s">
        <v>1312</v>
      </c>
      <c r="C558" s="57" t="s">
        <v>784</v>
      </c>
      <c r="D558" s="57"/>
      <c r="E558" s="262">
        <v>0</v>
      </c>
      <c r="F558" s="263">
        <v>1000000</v>
      </c>
    </row>
    <row r="559" spans="1:6" ht="89.25">
      <c r="A559" s="57" t="s">
        <v>712</v>
      </c>
      <c r="B559" s="166" t="s">
        <v>1023</v>
      </c>
      <c r="C559" s="57" t="s">
        <v>784</v>
      </c>
      <c r="D559" s="57"/>
      <c r="E559" s="262">
        <v>0</v>
      </c>
      <c r="F559" s="263">
        <v>1000000</v>
      </c>
    </row>
    <row r="560" spans="1:6" ht="51">
      <c r="A560" s="57" t="s">
        <v>573</v>
      </c>
      <c r="B560" s="166" t="s">
        <v>1023</v>
      </c>
      <c r="C560" s="57" t="s">
        <v>574</v>
      </c>
      <c r="D560" s="57"/>
      <c r="E560" s="262">
        <v>0</v>
      </c>
      <c r="F560" s="263">
        <v>1000000</v>
      </c>
    </row>
    <row r="561" spans="1:6">
      <c r="A561" s="57" t="s">
        <v>3</v>
      </c>
      <c r="B561" s="166" t="s">
        <v>1023</v>
      </c>
      <c r="C561" s="57" t="s">
        <v>574</v>
      </c>
      <c r="D561" s="57" t="s">
        <v>552</v>
      </c>
      <c r="E561" s="262">
        <v>0</v>
      </c>
      <c r="F561" s="263">
        <v>1000000</v>
      </c>
    </row>
    <row r="562" spans="1:6" ht="25.5">
      <c r="A562" s="57" t="s">
        <v>671</v>
      </c>
      <c r="B562" s="166" t="s">
        <v>1313</v>
      </c>
      <c r="C562" s="57" t="s">
        <v>784</v>
      </c>
      <c r="D562" s="57"/>
      <c r="E562" s="262">
        <v>55767700</v>
      </c>
      <c r="F562" s="263">
        <v>55767700</v>
      </c>
    </row>
    <row r="563" spans="1:6" ht="63.75">
      <c r="A563" s="57" t="s">
        <v>825</v>
      </c>
      <c r="B563" s="166" t="s">
        <v>1314</v>
      </c>
      <c r="C563" s="57" t="s">
        <v>784</v>
      </c>
      <c r="D563" s="57"/>
      <c r="E563" s="262">
        <v>43147200</v>
      </c>
      <c r="F563" s="263">
        <v>43147200</v>
      </c>
    </row>
    <row r="564" spans="1:6" ht="153">
      <c r="A564" s="57" t="s">
        <v>721</v>
      </c>
      <c r="B564" s="166" t="s">
        <v>1081</v>
      </c>
      <c r="C564" s="57" t="s">
        <v>784</v>
      </c>
      <c r="D564" s="57"/>
      <c r="E564" s="262">
        <v>178100</v>
      </c>
      <c r="F564" s="263">
        <v>178100</v>
      </c>
    </row>
    <row r="565" spans="1:6">
      <c r="A565" s="57" t="s">
        <v>102</v>
      </c>
      <c r="B565" s="166" t="s">
        <v>1081</v>
      </c>
      <c r="C565" s="57" t="s">
        <v>599</v>
      </c>
      <c r="D565" s="57"/>
      <c r="E565" s="262">
        <v>178100</v>
      </c>
      <c r="F565" s="263">
        <v>178100</v>
      </c>
    </row>
    <row r="566" spans="1:6">
      <c r="A566" s="57" t="s">
        <v>286</v>
      </c>
      <c r="B566" s="166" t="s">
        <v>1081</v>
      </c>
      <c r="C566" s="57" t="s">
        <v>599</v>
      </c>
      <c r="D566" s="57" t="s">
        <v>499</v>
      </c>
      <c r="E566" s="262">
        <v>178100</v>
      </c>
      <c r="F566" s="263">
        <v>178100</v>
      </c>
    </row>
    <row r="567" spans="1:6" ht="191.25">
      <c r="A567" s="57" t="s">
        <v>1413</v>
      </c>
      <c r="B567" s="166" t="s">
        <v>1088</v>
      </c>
      <c r="C567" s="57" t="s">
        <v>784</v>
      </c>
      <c r="D567" s="57"/>
      <c r="E567" s="262">
        <v>20969100</v>
      </c>
      <c r="F567" s="263">
        <v>20969100</v>
      </c>
    </row>
    <row r="568" spans="1:6" ht="25.5">
      <c r="A568" s="57" t="s">
        <v>611</v>
      </c>
      <c r="B568" s="166" t="s">
        <v>1088</v>
      </c>
      <c r="C568" s="57" t="s">
        <v>612</v>
      </c>
      <c r="D568" s="57"/>
      <c r="E568" s="262">
        <v>20969100</v>
      </c>
      <c r="F568" s="263">
        <v>20969100</v>
      </c>
    </row>
    <row r="569" spans="1:6" ht="51">
      <c r="A569" s="57" t="s">
        <v>279</v>
      </c>
      <c r="B569" s="166" t="s">
        <v>1088</v>
      </c>
      <c r="C569" s="57" t="s">
        <v>612</v>
      </c>
      <c r="D569" s="57" t="s">
        <v>610</v>
      </c>
      <c r="E569" s="262">
        <v>20969100</v>
      </c>
      <c r="F569" s="263">
        <v>20969100</v>
      </c>
    </row>
    <row r="570" spans="1:6" ht="127.5">
      <c r="A570" s="57" t="s">
        <v>724</v>
      </c>
      <c r="B570" s="166" t="s">
        <v>1089</v>
      </c>
      <c r="C570" s="57" t="s">
        <v>784</v>
      </c>
      <c r="D570" s="57"/>
      <c r="E570" s="262">
        <v>22000000</v>
      </c>
      <c r="F570" s="263">
        <v>22000000</v>
      </c>
    </row>
    <row r="571" spans="1:6" ht="25.5">
      <c r="A571" s="57" t="s">
        <v>611</v>
      </c>
      <c r="B571" s="166" t="s">
        <v>1089</v>
      </c>
      <c r="C571" s="57" t="s">
        <v>612</v>
      </c>
      <c r="D571" s="57"/>
      <c r="E571" s="262">
        <v>22000000</v>
      </c>
      <c r="F571" s="263">
        <v>22000000</v>
      </c>
    </row>
    <row r="572" spans="1:6" ht="51">
      <c r="A572" s="57" t="s">
        <v>279</v>
      </c>
      <c r="B572" s="166" t="s">
        <v>1089</v>
      </c>
      <c r="C572" s="57" t="s">
        <v>612</v>
      </c>
      <c r="D572" s="57" t="s">
        <v>610</v>
      </c>
      <c r="E572" s="262">
        <v>22000000</v>
      </c>
      <c r="F572" s="263">
        <v>22000000</v>
      </c>
    </row>
    <row r="573" spans="1:6" ht="25.5">
      <c r="A573" s="57" t="s">
        <v>672</v>
      </c>
      <c r="B573" s="166" t="s">
        <v>1315</v>
      </c>
      <c r="C573" s="57" t="s">
        <v>784</v>
      </c>
      <c r="D573" s="57"/>
      <c r="E573" s="262">
        <v>12620500</v>
      </c>
      <c r="F573" s="263">
        <v>12620500</v>
      </c>
    </row>
    <row r="574" spans="1:6" ht="89.25">
      <c r="A574" s="57" t="s">
        <v>594</v>
      </c>
      <c r="B574" s="166" t="s">
        <v>1075</v>
      </c>
      <c r="C574" s="57" t="s">
        <v>784</v>
      </c>
      <c r="D574" s="57"/>
      <c r="E574" s="262">
        <v>9604534</v>
      </c>
      <c r="F574" s="263">
        <v>9604534</v>
      </c>
    </row>
    <row r="575" spans="1:6" ht="25.5">
      <c r="A575" s="57" t="s">
        <v>1243</v>
      </c>
      <c r="B575" s="166" t="s">
        <v>1075</v>
      </c>
      <c r="C575" s="57" t="s">
        <v>485</v>
      </c>
      <c r="D575" s="57"/>
      <c r="E575" s="262">
        <v>6101515</v>
      </c>
      <c r="F575" s="263">
        <v>6101515</v>
      </c>
    </row>
    <row r="576" spans="1:6" ht="51">
      <c r="A576" s="57" t="s">
        <v>285</v>
      </c>
      <c r="B576" s="166" t="s">
        <v>1075</v>
      </c>
      <c r="C576" s="57" t="s">
        <v>485</v>
      </c>
      <c r="D576" s="57" t="s">
        <v>493</v>
      </c>
      <c r="E576" s="262">
        <v>6101515</v>
      </c>
      <c r="F576" s="263">
        <v>6101515</v>
      </c>
    </row>
    <row r="577" spans="1:6" ht="51">
      <c r="A577" s="57" t="s">
        <v>486</v>
      </c>
      <c r="B577" s="166" t="s">
        <v>1075</v>
      </c>
      <c r="C577" s="57" t="s">
        <v>487</v>
      </c>
      <c r="D577" s="57"/>
      <c r="E577" s="262">
        <v>65700</v>
      </c>
      <c r="F577" s="263">
        <v>65700</v>
      </c>
    </row>
    <row r="578" spans="1:6" ht="51">
      <c r="A578" s="57" t="s">
        <v>285</v>
      </c>
      <c r="B578" s="166" t="s">
        <v>1075</v>
      </c>
      <c r="C578" s="57" t="s">
        <v>487</v>
      </c>
      <c r="D578" s="57" t="s">
        <v>493</v>
      </c>
      <c r="E578" s="262">
        <v>65700</v>
      </c>
      <c r="F578" s="263">
        <v>65700</v>
      </c>
    </row>
    <row r="579" spans="1:6" ht="63.75">
      <c r="A579" s="57" t="s">
        <v>1370</v>
      </c>
      <c r="B579" s="166" t="s">
        <v>1075</v>
      </c>
      <c r="C579" s="57" t="s">
        <v>1371</v>
      </c>
      <c r="D579" s="57"/>
      <c r="E579" s="262">
        <v>1842658</v>
      </c>
      <c r="F579" s="263">
        <v>1842658</v>
      </c>
    </row>
    <row r="580" spans="1:6" ht="51">
      <c r="A580" s="57" t="s">
        <v>285</v>
      </c>
      <c r="B580" s="166" t="s">
        <v>1075</v>
      </c>
      <c r="C580" s="57" t="s">
        <v>1371</v>
      </c>
      <c r="D580" s="57" t="s">
        <v>493</v>
      </c>
      <c r="E580" s="262">
        <v>1842658</v>
      </c>
      <c r="F580" s="263">
        <v>1842658</v>
      </c>
    </row>
    <row r="581" spans="1:6" ht="38.25">
      <c r="A581" s="57" t="s">
        <v>490</v>
      </c>
      <c r="B581" s="166" t="s">
        <v>1075</v>
      </c>
      <c r="C581" s="57" t="s">
        <v>491</v>
      </c>
      <c r="D581" s="57"/>
      <c r="E581" s="262">
        <v>1569661</v>
      </c>
      <c r="F581" s="263">
        <v>1569661</v>
      </c>
    </row>
    <row r="582" spans="1:6" ht="51">
      <c r="A582" s="57" t="s">
        <v>285</v>
      </c>
      <c r="B582" s="166" t="s">
        <v>1075</v>
      </c>
      <c r="C582" s="57" t="s">
        <v>491</v>
      </c>
      <c r="D582" s="57" t="s">
        <v>493</v>
      </c>
      <c r="E582" s="262">
        <v>1569661</v>
      </c>
      <c r="F582" s="263">
        <v>1569661</v>
      </c>
    </row>
    <row r="583" spans="1:6">
      <c r="A583" s="57" t="s">
        <v>1246</v>
      </c>
      <c r="B583" s="166" t="s">
        <v>1075</v>
      </c>
      <c r="C583" s="57" t="s">
        <v>680</v>
      </c>
      <c r="D583" s="57"/>
      <c r="E583" s="262">
        <v>25000</v>
      </c>
      <c r="F583" s="263">
        <v>25000</v>
      </c>
    </row>
    <row r="584" spans="1:6" ht="51">
      <c r="A584" s="57" t="s">
        <v>285</v>
      </c>
      <c r="B584" s="166" t="s">
        <v>1075</v>
      </c>
      <c r="C584" s="57" t="s">
        <v>680</v>
      </c>
      <c r="D584" s="57" t="s">
        <v>493</v>
      </c>
      <c r="E584" s="262">
        <v>25000</v>
      </c>
      <c r="F584" s="263">
        <v>25000</v>
      </c>
    </row>
    <row r="585" spans="1:6" ht="127.5">
      <c r="A585" s="57" t="s">
        <v>719</v>
      </c>
      <c r="B585" s="166" t="s">
        <v>1076</v>
      </c>
      <c r="C585" s="57" t="s">
        <v>784</v>
      </c>
      <c r="D585" s="57"/>
      <c r="E585" s="262">
        <v>284000</v>
      </c>
      <c r="F585" s="263">
        <v>284000</v>
      </c>
    </row>
    <row r="586" spans="1:6" ht="25.5">
      <c r="A586" s="57" t="s">
        <v>1243</v>
      </c>
      <c r="B586" s="166" t="s">
        <v>1076</v>
      </c>
      <c r="C586" s="57" t="s">
        <v>485</v>
      </c>
      <c r="D586" s="57"/>
      <c r="E586" s="262">
        <v>218126</v>
      </c>
      <c r="F586" s="263">
        <v>218126</v>
      </c>
    </row>
    <row r="587" spans="1:6" ht="51">
      <c r="A587" s="57" t="s">
        <v>285</v>
      </c>
      <c r="B587" s="166" t="s">
        <v>1076</v>
      </c>
      <c r="C587" s="57" t="s">
        <v>485</v>
      </c>
      <c r="D587" s="57" t="s">
        <v>493</v>
      </c>
      <c r="E587" s="262">
        <v>218126</v>
      </c>
      <c r="F587" s="263">
        <v>218126</v>
      </c>
    </row>
    <row r="588" spans="1:6" ht="63.75">
      <c r="A588" s="57" t="s">
        <v>1370</v>
      </c>
      <c r="B588" s="166" t="s">
        <v>1076</v>
      </c>
      <c r="C588" s="57" t="s">
        <v>1371</v>
      </c>
      <c r="D588" s="57"/>
      <c r="E588" s="262">
        <v>65874</v>
      </c>
      <c r="F588" s="263">
        <v>65874</v>
      </c>
    </row>
    <row r="589" spans="1:6" ht="51">
      <c r="A589" s="57" t="s">
        <v>285</v>
      </c>
      <c r="B589" s="166" t="s">
        <v>1076</v>
      </c>
      <c r="C589" s="57" t="s">
        <v>1371</v>
      </c>
      <c r="D589" s="57" t="s">
        <v>493</v>
      </c>
      <c r="E589" s="262">
        <v>65874</v>
      </c>
      <c r="F589" s="263">
        <v>65874</v>
      </c>
    </row>
    <row r="590" spans="1:6" ht="114.75">
      <c r="A590" s="57" t="s">
        <v>812</v>
      </c>
      <c r="B590" s="166" t="s">
        <v>1077</v>
      </c>
      <c r="C590" s="57" t="s">
        <v>784</v>
      </c>
      <c r="D590" s="57"/>
      <c r="E590" s="262">
        <v>330000</v>
      </c>
      <c r="F590" s="263">
        <v>330000</v>
      </c>
    </row>
    <row r="591" spans="1:6" ht="51">
      <c r="A591" s="57" t="s">
        <v>486</v>
      </c>
      <c r="B591" s="166" t="s">
        <v>1077</v>
      </c>
      <c r="C591" s="57" t="s">
        <v>487</v>
      </c>
      <c r="D591" s="57"/>
      <c r="E591" s="262">
        <v>330000</v>
      </c>
      <c r="F591" s="263">
        <v>330000</v>
      </c>
    </row>
    <row r="592" spans="1:6" ht="51">
      <c r="A592" s="57" t="s">
        <v>285</v>
      </c>
      <c r="B592" s="166" t="s">
        <v>1077</v>
      </c>
      <c r="C592" s="57" t="s">
        <v>487</v>
      </c>
      <c r="D592" s="57" t="s">
        <v>493</v>
      </c>
      <c r="E592" s="262">
        <v>330000</v>
      </c>
      <c r="F592" s="263">
        <v>330000</v>
      </c>
    </row>
    <row r="593" spans="1:6" ht="102">
      <c r="A593" s="57" t="s">
        <v>1222</v>
      </c>
      <c r="B593" s="166" t="s">
        <v>1221</v>
      </c>
      <c r="C593" s="57" t="s">
        <v>784</v>
      </c>
      <c r="D593" s="57"/>
      <c r="E593" s="262">
        <v>1498166</v>
      </c>
      <c r="F593" s="263">
        <v>1498166</v>
      </c>
    </row>
    <row r="594" spans="1:6" ht="25.5">
      <c r="A594" s="57" t="s">
        <v>1243</v>
      </c>
      <c r="B594" s="166" t="s">
        <v>1221</v>
      </c>
      <c r="C594" s="57" t="s">
        <v>485</v>
      </c>
      <c r="D594" s="57"/>
      <c r="E594" s="262">
        <v>1150665</v>
      </c>
      <c r="F594" s="263">
        <v>1150665</v>
      </c>
    </row>
    <row r="595" spans="1:6" ht="51">
      <c r="A595" s="253" t="s">
        <v>285</v>
      </c>
      <c r="B595" s="166" t="s">
        <v>1221</v>
      </c>
      <c r="C595" s="57" t="s">
        <v>485</v>
      </c>
      <c r="D595" s="57" t="s">
        <v>493</v>
      </c>
      <c r="E595" s="262">
        <v>1150665</v>
      </c>
      <c r="F595" s="263">
        <v>1150665</v>
      </c>
    </row>
    <row r="596" spans="1:6" ht="63.75">
      <c r="A596" s="57" t="s">
        <v>1370</v>
      </c>
      <c r="B596" s="166" t="s">
        <v>1221</v>
      </c>
      <c r="C596" s="57" t="s">
        <v>1371</v>
      </c>
      <c r="D596" s="57"/>
      <c r="E596" s="262">
        <v>347501</v>
      </c>
      <c r="F596" s="263">
        <v>347501</v>
      </c>
    </row>
    <row r="597" spans="1:6" ht="51">
      <c r="A597" s="57" t="s">
        <v>285</v>
      </c>
      <c r="B597" s="166" t="s">
        <v>1221</v>
      </c>
      <c r="C597" s="57" t="s">
        <v>1371</v>
      </c>
      <c r="D597" s="57" t="s">
        <v>493</v>
      </c>
      <c r="E597" s="262">
        <v>347501</v>
      </c>
      <c r="F597" s="263">
        <v>347501</v>
      </c>
    </row>
    <row r="598" spans="1:6" ht="76.5">
      <c r="A598" s="57" t="s">
        <v>813</v>
      </c>
      <c r="B598" s="166" t="s">
        <v>1078</v>
      </c>
      <c r="C598" s="57" t="s">
        <v>784</v>
      </c>
      <c r="D598" s="57"/>
      <c r="E598" s="262">
        <v>369449</v>
      </c>
      <c r="F598" s="263">
        <v>369449</v>
      </c>
    </row>
    <row r="599" spans="1:6" ht="38.25">
      <c r="A599" s="57" t="s">
        <v>490</v>
      </c>
      <c r="B599" s="166" t="s">
        <v>1078</v>
      </c>
      <c r="C599" s="57" t="s">
        <v>491</v>
      </c>
      <c r="D599" s="57"/>
      <c r="E599" s="262">
        <v>369449</v>
      </c>
      <c r="F599" s="263">
        <v>369449</v>
      </c>
    </row>
    <row r="600" spans="1:6" ht="51">
      <c r="A600" s="57" t="s">
        <v>285</v>
      </c>
      <c r="B600" s="166" t="s">
        <v>1078</v>
      </c>
      <c r="C600" s="57" t="s">
        <v>491</v>
      </c>
      <c r="D600" s="57" t="s">
        <v>493</v>
      </c>
      <c r="E600" s="262">
        <v>369449</v>
      </c>
      <c r="F600" s="263">
        <v>369449</v>
      </c>
    </row>
    <row r="601" spans="1:6" ht="89.25">
      <c r="A601" s="57" t="s">
        <v>720</v>
      </c>
      <c r="B601" s="166" t="s">
        <v>1079</v>
      </c>
      <c r="C601" s="57" t="s">
        <v>784</v>
      </c>
      <c r="D601" s="57"/>
      <c r="E601" s="262">
        <v>384491</v>
      </c>
      <c r="F601" s="263">
        <v>384491</v>
      </c>
    </row>
    <row r="602" spans="1:6" ht="25.5">
      <c r="A602" s="57" t="s">
        <v>1243</v>
      </c>
      <c r="B602" s="166" t="s">
        <v>1079</v>
      </c>
      <c r="C602" s="57" t="s">
        <v>485</v>
      </c>
      <c r="D602" s="57"/>
      <c r="E602" s="262">
        <v>295308</v>
      </c>
      <c r="F602" s="263">
        <v>295308</v>
      </c>
    </row>
    <row r="603" spans="1:6" ht="51">
      <c r="A603" s="57" t="s">
        <v>285</v>
      </c>
      <c r="B603" s="166" t="s">
        <v>1079</v>
      </c>
      <c r="C603" s="57" t="s">
        <v>485</v>
      </c>
      <c r="D603" s="57" t="s">
        <v>493</v>
      </c>
      <c r="E603" s="262">
        <v>295308</v>
      </c>
      <c r="F603" s="263">
        <v>295308</v>
      </c>
    </row>
    <row r="604" spans="1:6" ht="63.75">
      <c r="A604" s="57" t="s">
        <v>1370</v>
      </c>
      <c r="B604" s="166" t="s">
        <v>1079</v>
      </c>
      <c r="C604" s="57" t="s">
        <v>1371</v>
      </c>
      <c r="D604" s="57"/>
      <c r="E604" s="262">
        <v>89183</v>
      </c>
      <c r="F604" s="263">
        <v>89183</v>
      </c>
    </row>
    <row r="605" spans="1:6" ht="51">
      <c r="A605" s="57" t="s">
        <v>285</v>
      </c>
      <c r="B605" s="166" t="s">
        <v>1079</v>
      </c>
      <c r="C605" s="57" t="s">
        <v>1371</v>
      </c>
      <c r="D605" s="57" t="s">
        <v>493</v>
      </c>
      <c r="E605" s="262">
        <v>89183</v>
      </c>
      <c r="F605" s="263">
        <v>89183</v>
      </c>
    </row>
    <row r="606" spans="1:6" ht="63.75">
      <c r="A606" s="57" t="s">
        <v>1275</v>
      </c>
      <c r="B606" s="166" t="s">
        <v>1276</v>
      </c>
      <c r="C606" s="57" t="s">
        <v>784</v>
      </c>
      <c r="D606" s="57"/>
      <c r="E606" s="262">
        <v>149860</v>
      </c>
      <c r="F606" s="263">
        <v>149860</v>
      </c>
    </row>
    <row r="607" spans="1:6" ht="38.25">
      <c r="A607" s="57" t="s">
        <v>490</v>
      </c>
      <c r="B607" s="166" t="s">
        <v>1276</v>
      </c>
      <c r="C607" s="57" t="s">
        <v>491</v>
      </c>
      <c r="D607" s="57"/>
      <c r="E607" s="262">
        <v>149860</v>
      </c>
      <c r="F607" s="263">
        <v>149860</v>
      </c>
    </row>
    <row r="608" spans="1:6" ht="51">
      <c r="A608" s="57" t="s">
        <v>285</v>
      </c>
      <c r="B608" s="166" t="s">
        <v>1276</v>
      </c>
      <c r="C608" s="57" t="s">
        <v>491</v>
      </c>
      <c r="D608" s="57" t="s">
        <v>493</v>
      </c>
      <c r="E608" s="262">
        <v>149860</v>
      </c>
      <c r="F608" s="263">
        <v>149860</v>
      </c>
    </row>
    <row r="609" spans="1:6" ht="38.25">
      <c r="A609" s="57" t="s">
        <v>673</v>
      </c>
      <c r="B609" s="166" t="s">
        <v>1316</v>
      </c>
      <c r="C609" s="57" t="s">
        <v>784</v>
      </c>
      <c r="D609" s="57"/>
      <c r="E609" s="262">
        <v>1781800</v>
      </c>
      <c r="F609" s="263">
        <v>1781500</v>
      </c>
    </row>
    <row r="610" spans="1:6" ht="25.5">
      <c r="A610" s="57" t="s">
        <v>674</v>
      </c>
      <c r="B610" s="166" t="s">
        <v>1317</v>
      </c>
      <c r="C610" s="57" t="s">
        <v>784</v>
      </c>
      <c r="D610" s="57"/>
      <c r="E610" s="262">
        <v>2500</v>
      </c>
      <c r="F610" s="263">
        <v>2200</v>
      </c>
    </row>
    <row r="611" spans="1:6" ht="102">
      <c r="A611" s="57" t="s">
        <v>1374</v>
      </c>
      <c r="B611" s="166" t="s">
        <v>1375</v>
      </c>
      <c r="C611" s="57" t="s">
        <v>784</v>
      </c>
      <c r="D611" s="57"/>
      <c r="E611" s="262">
        <v>2500</v>
      </c>
      <c r="F611" s="263">
        <v>2200</v>
      </c>
    </row>
    <row r="612" spans="1:6" ht="51">
      <c r="A612" s="57" t="s">
        <v>518</v>
      </c>
      <c r="B612" s="166" t="s">
        <v>1375</v>
      </c>
      <c r="C612" s="57" t="s">
        <v>519</v>
      </c>
      <c r="D612" s="57"/>
      <c r="E612" s="262">
        <v>2500</v>
      </c>
      <c r="F612" s="263">
        <v>2200</v>
      </c>
    </row>
    <row r="613" spans="1:6">
      <c r="A613" s="57" t="s">
        <v>241</v>
      </c>
      <c r="B613" s="166" t="s">
        <v>1375</v>
      </c>
      <c r="C613" s="57" t="s">
        <v>519</v>
      </c>
      <c r="D613" s="57" t="s">
        <v>516</v>
      </c>
      <c r="E613" s="262">
        <v>2500</v>
      </c>
      <c r="F613" s="263">
        <v>2200</v>
      </c>
    </row>
    <row r="614" spans="1:6" ht="25.5">
      <c r="A614" s="57" t="s">
        <v>675</v>
      </c>
      <c r="B614" s="166" t="s">
        <v>1318</v>
      </c>
      <c r="C614" s="57" t="s">
        <v>784</v>
      </c>
      <c r="D614" s="57"/>
      <c r="E614" s="262">
        <v>617800</v>
      </c>
      <c r="F614" s="263">
        <v>617800</v>
      </c>
    </row>
    <row r="615" spans="1:6" ht="127.5">
      <c r="A615" s="57" t="s">
        <v>527</v>
      </c>
      <c r="B615" s="166" t="s">
        <v>963</v>
      </c>
      <c r="C615" s="57" t="s">
        <v>784</v>
      </c>
      <c r="D615" s="57"/>
      <c r="E615" s="262">
        <v>617800</v>
      </c>
      <c r="F615" s="263">
        <v>617800</v>
      </c>
    </row>
    <row r="616" spans="1:6" ht="38.25">
      <c r="A616" s="57" t="s">
        <v>490</v>
      </c>
      <c r="B616" s="166" t="s">
        <v>963</v>
      </c>
      <c r="C616" s="57" t="s">
        <v>491</v>
      </c>
      <c r="D616" s="57"/>
      <c r="E616" s="262">
        <v>617800</v>
      </c>
      <c r="F616" s="263">
        <v>617800</v>
      </c>
    </row>
    <row r="617" spans="1:6" ht="25.5">
      <c r="A617" s="57" t="s">
        <v>196</v>
      </c>
      <c r="B617" s="166" t="s">
        <v>963</v>
      </c>
      <c r="C617" s="57" t="s">
        <v>491</v>
      </c>
      <c r="D617" s="57" t="s">
        <v>525</v>
      </c>
      <c r="E617" s="262">
        <v>617800</v>
      </c>
      <c r="F617" s="263">
        <v>617800</v>
      </c>
    </row>
    <row r="618" spans="1:6" ht="38.25">
      <c r="A618" s="57" t="s">
        <v>627</v>
      </c>
      <c r="B618" s="166" t="s">
        <v>1319</v>
      </c>
      <c r="C618" s="57" t="s">
        <v>784</v>
      </c>
      <c r="D618" s="57"/>
      <c r="E618" s="262">
        <v>1161500</v>
      </c>
      <c r="F618" s="263">
        <v>1161500</v>
      </c>
    </row>
    <row r="619" spans="1:6" ht="114.75">
      <c r="A619" s="57" t="s">
        <v>520</v>
      </c>
      <c r="B619" s="166" t="s">
        <v>956</v>
      </c>
      <c r="C619" s="57" t="s">
        <v>784</v>
      </c>
      <c r="D619" s="57"/>
      <c r="E619" s="262">
        <v>1161500</v>
      </c>
      <c r="F619" s="263">
        <v>1161500</v>
      </c>
    </row>
    <row r="620" spans="1:6" ht="25.5">
      <c r="A620" s="57" t="s">
        <v>1243</v>
      </c>
      <c r="B620" s="166" t="s">
        <v>956</v>
      </c>
      <c r="C620" s="57" t="s">
        <v>485</v>
      </c>
      <c r="D620" s="57"/>
      <c r="E620" s="262">
        <v>741928</v>
      </c>
      <c r="F620" s="263">
        <v>741928</v>
      </c>
    </row>
    <row r="621" spans="1:6">
      <c r="A621" s="57" t="s">
        <v>241</v>
      </c>
      <c r="B621" s="166" t="s">
        <v>956</v>
      </c>
      <c r="C621" s="57" t="s">
        <v>485</v>
      </c>
      <c r="D621" s="57" t="s">
        <v>516</v>
      </c>
      <c r="E621" s="262">
        <v>741928</v>
      </c>
      <c r="F621" s="263">
        <v>741928</v>
      </c>
    </row>
    <row r="622" spans="1:6" ht="51">
      <c r="A622" s="57" t="s">
        <v>486</v>
      </c>
      <c r="B622" s="166" t="s">
        <v>956</v>
      </c>
      <c r="C622" s="57" t="s">
        <v>487</v>
      </c>
      <c r="D622" s="57"/>
      <c r="E622" s="262">
        <v>100000</v>
      </c>
      <c r="F622" s="263">
        <v>100000</v>
      </c>
    </row>
    <row r="623" spans="1:6">
      <c r="A623" s="57" t="s">
        <v>241</v>
      </c>
      <c r="B623" s="166" t="s">
        <v>956</v>
      </c>
      <c r="C623" s="57" t="s">
        <v>487</v>
      </c>
      <c r="D623" s="57" t="s">
        <v>516</v>
      </c>
      <c r="E623" s="262">
        <v>100000</v>
      </c>
      <c r="F623" s="263">
        <v>100000</v>
      </c>
    </row>
    <row r="624" spans="1:6" ht="63.75">
      <c r="A624" s="57" t="s">
        <v>1370</v>
      </c>
      <c r="B624" s="166" t="s">
        <v>956</v>
      </c>
      <c r="C624" s="57" t="s">
        <v>1371</v>
      </c>
      <c r="D624" s="57"/>
      <c r="E624" s="262">
        <v>224062</v>
      </c>
      <c r="F624" s="263">
        <v>224062</v>
      </c>
    </row>
    <row r="625" spans="1:6">
      <c r="A625" s="57" t="s">
        <v>241</v>
      </c>
      <c r="B625" s="166" t="s">
        <v>956</v>
      </c>
      <c r="C625" s="57" t="s">
        <v>1371</v>
      </c>
      <c r="D625" s="57" t="s">
        <v>516</v>
      </c>
      <c r="E625" s="262">
        <v>224062</v>
      </c>
      <c r="F625" s="263">
        <v>224062</v>
      </c>
    </row>
    <row r="626" spans="1:6" ht="38.25">
      <c r="A626" s="57" t="s">
        <v>490</v>
      </c>
      <c r="B626" s="166" t="s">
        <v>956</v>
      </c>
      <c r="C626" s="57" t="s">
        <v>491</v>
      </c>
      <c r="D626" s="57"/>
      <c r="E626" s="262">
        <v>95510</v>
      </c>
      <c r="F626" s="263">
        <v>95510</v>
      </c>
    </row>
    <row r="627" spans="1:6">
      <c r="A627" s="57" t="s">
        <v>241</v>
      </c>
      <c r="B627" s="166" t="s">
        <v>956</v>
      </c>
      <c r="C627" s="57" t="s">
        <v>491</v>
      </c>
      <c r="D627" s="57" t="s">
        <v>516</v>
      </c>
      <c r="E627" s="262">
        <v>95510</v>
      </c>
      <c r="F627" s="263">
        <v>95510</v>
      </c>
    </row>
    <row r="628" spans="1:6" ht="38.25">
      <c r="A628" s="253" t="s">
        <v>826</v>
      </c>
      <c r="B628" s="166" t="s">
        <v>1320</v>
      </c>
      <c r="C628" s="57" t="s">
        <v>784</v>
      </c>
      <c r="D628" s="57"/>
      <c r="E628" s="262">
        <v>23371181</v>
      </c>
      <c r="F628" s="263">
        <v>25680626</v>
      </c>
    </row>
    <row r="629" spans="1:6" ht="63.75">
      <c r="A629" s="57" t="s">
        <v>484</v>
      </c>
      <c r="B629" s="166" t="s">
        <v>1321</v>
      </c>
      <c r="C629" s="57" t="s">
        <v>784</v>
      </c>
      <c r="D629" s="57"/>
      <c r="E629" s="262">
        <v>1274246</v>
      </c>
      <c r="F629" s="263">
        <v>1274246</v>
      </c>
    </row>
    <row r="630" spans="1:6" ht="63.75">
      <c r="A630" s="57" t="s">
        <v>484</v>
      </c>
      <c r="B630" s="166" t="s">
        <v>931</v>
      </c>
      <c r="C630" s="57" t="s">
        <v>784</v>
      </c>
      <c r="D630" s="57"/>
      <c r="E630" s="262">
        <v>1274246</v>
      </c>
      <c r="F630" s="263">
        <v>1274246</v>
      </c>
    </row>
    <row r="631" spans="1:6" ht="25.5">
      <c r="A631" s="57" t="s">
        <v>1243</v>
      </c>
      <c r="B631" s="166" t="s">
        <v>931</v>
      </c>
      <c r="C631" s="57" t="s">
        <v>485</v>
      </c>
      <c r="D631" s="57"/>
      <c r="E631" s="262">
        <v>973860</v>
      </c>
      <c r="F631" s="263">
        <v>973860</v>
      </c>
    </row>
    <row r="632" spans="1:6" ht="51">
      <c r="A632" s="57" t="s">
        <v>482</v>
      </c>
      <c r="B632" s="166" t="s">
        <v>931</v>
      </c>
      <c r="C632" s="57" t="s">
        <v>485</v>
      </c>
      <c r="D632" s="57" t="s">
        <v>483</v>
      </c>
      <c r="E632" s="262">
        <v>973860</v>
      </c>
      <c r="F632" s="263">
        <v>973860</v>
      </c>
    </row>
    <row r="633" spans="1:6" ht="51">
      <c r="A633" s="253" t="s">
        <v>486</v>
      </c>
      <c r="B633" s="166" t="s">
        <v>931</v>
      </c>
      <c r="C633" s="57" t="s">
        <v>487</v>
      </c>
      <c r="D633" s="57"/>
      <c r="E633" s="262">
        <v>41400</v>
      </c>
      <c r="F633" s="263">
        <v>41400</v>
      </c>
    </row>
    <row r="634" spans="1:6" ht="51">
      <c r="A634" s="57" t="s">
        <v>482</v>
      </c>
      <c r="B634" s="166" t="s">
        <v>931</v>
      </c>
      <c r="C634" s="57" t="s">
        <v>487</v>
      </c>
      <c r="D634" s="57" t="s">
        <v>483</v>
      </c>
      <c r="E634" s="262">
        <v>41400</v>
      </c>
      <c r="F634" s="263">
        <v>41400</v>
      </c>
    </row>
    <row r="635" spans="1:6" ht="63.75">
      <c r="A635" s="57" t="s">
        <v>1370</v>
      </c>
      <c r="B635" s="166" t="s">
        <v>931</v>
      </c>
      <c r="C635" s="57" t="s">
        <v>1371</v>
      </c>
      <c r="D635" s="57"/>
      <c r="E635" s="262">
        <v>258986</v>
      </c>
      <c r="F635" s="263">
        <v>258986</v>
      </c>
    </row>
    <row r="636" spans="1:6" ht="51">
      <c r="A636" s="57" t="s">
        <v>482</v>
      </c>
      <c r="B636" s="166" t="s">
        <v>931</v>
      </c>
      <c r="C636" s="57" t="s">
        <v>1371</v>
      </c>
      <c r="D636" s="57" t="s">
        <v>483</v>
      </c>
      <c r="E636" s="262">
        <v>258986</v>
      </c>
      <c r="F636" s="263">
        <v>258986</v>
      </c>
    </row>
    <row r="637" spans="1:6" ht="51">
      <c r="A637" s="57" t="s">
        <v>827</v>
      </c>
      <c r="B637" s="166" t="s">
        <v>1322</v>
      </c>
      <c r="C637" s="57" t="s">
        <v>784</v>
      </c>
      <c r="D637" s="57"/>
      <c r="E637" s="262">
        <v>19801141</v>
      </c>
      <c r="F637" s="263">
        <v>21110586</v>
      </c>
    </row>
    <row r="638" spans="1:6" ht="51">
      <c r="A638" s="57" t="s">
        <v>489</v>
      </c>
      <c r="B638" s="166" t="s">
        <v>925</v>
      </c>
      <c r="C638" s="57" t="s">
        <v>784</v>
      </c>
      <c r="D638" s="57"/>
      <c r="E638" s="262">
        <v>11927704</v>
      </c>
      <c r="F638" s="263">
        <v>12014223</v>
      </c>
    </row>
    <row r="639" spans="1:6" ht="25.5">
      <c r="A639" s="57" t="s">
        <v>1243</v>
      </c>
      <c r="B639" s="166" t="s">
        <v>925</v>
      </c>
      <c r="C639" s="57" t="s">
        <v>485</v>
      </c>
      <c r="D639" s="57"/>
      <c r="E639" s="262">
        <v>2413334</v>
      </c>
      <c r="F639" s="263">
        <v>2499853</v>
      </c>
    </row>
    <row r="640" spans="1:6" ht="63.75">
      <c r="A640" s="57" t="s">
        <v>101</v>
      </c>
      <c r="B640" s="166" t="s">
        <v>925</v>
      </c>
      <c r="C640" s="57" t="s">
        <v>485</v>
      </c>
      <c r="D640" s="57" t="s">
        <v>488</v>
      </c>
      <c r="E640" s="262">
        <v>1199404</v>
      </c>
      <c r="F640" s="263">
        <v>1199404</v>
      </c>
    </row>
    <row r="641" spans="1:6" ht="76.5">
      <c r="A641" s="57" t="s">
        <v>306</v>
      </c>
      <c r="B641" s="166" t="s">
        <v>925</v>
      </c>
      <c r="C641" s="57" t="s">
        <v>485</v>
      </c>
      <c r="D641" s="57" t="s">
        <v>495</v>
      </c>
      <c r="E641" s="262">
        <v>814128</v>
      </c>
      <c r="F641" s="263">
        <v>900647</v>
      </c>
    </row>
    <row r="642" spans="1:6" ht="51">
      <c r="A642" s="57" t="s">
        <v>285</v>
      </c>
      <c r="B642" s="166" t="s">
        <v>925</v>
      </c>
      <c r="C642" s="57" t="s">
        <v>485</v>
      </c>
      <c r="D642" s="57" t="s">
        <v>493</v>
      </c>
      <c r="E642" s="262">
        <v>399802</v>
      </c>
      <c r="F642" s="263">
        <v>399802</v>
      </c>
    </row>
    <row r="643" spans="1:6" ht="51">
      <c r="A643" s="57" t="s">
        <v>486</v>
      </c>
      <c r="B643" s="166" t="s">
        <v>925</v>
      </c>
      <c r="C643" s="57" t="s">
        <v>487</v>
      </c>
      <c r="D643" s="57"/>
      <c r="E643" s="262">
        <v>688800</v>
      </c>
      <c r="F643" s="263">
        <v>688800</v>
      </c>
    </row>
    <row r="644" spans="1:6" ht="63.75">
      <c r="A644" s="253" t="s">
        <v>101</v>
      </c>
      <c r="B644" s="166" t="s">
        <v>925</v>
      </c>
      <c r="C644" s="57" t="s">
        <v>487</v>
      </c>
      <c r="D644" s="57" t="s">
        <v>488</v>
      </c>
      <c r="E644" s="262">
        <v>90000</v>
      </c>
      <c r="F644" s="263">
        <v>90000</v>
      </c>
    </row>
    <row r="645" spans="1:6" ht="76.5">
      <c r="A645" s="57" t="s">
        <v>306</v>
      </c>
      <c r="B645" s="166" t="s">
        <v>925</v>
      </c>
      <c r="C645" s="57" t="s">
        <v>487</v>
      </c>
      <c r="D645" s="57" t="s">
        <v>495</v>
      </c>
      <c r="E645" s="262">
        <v>581400</v>
      </c>
      <c r="F645" s="263">
        <v>581400</v>
      </c>
    </row>
    <row r="646" spans="1:6" ht="51">
      <c r="A646" s="57" t="s">
        <v>285</v>
      </c>
      <c r="B646" s="166" t="s">
        <v>925</v>
      </c>
      <c r="C646" s="57" t="s">
        <v>487</v>
      </c>
      <c r="D646" s="57" t="s">
        <v>493</v>
      </c>
      <c r="E646" s="262">
        <v>17400</v>
      </c>
      <c r="F646" s="263">
        <v>17400</v>
      </c>
    </row>
    <row r="647" spans="1:6" ht="63.75">
      <c r="A647" s="253" t="s">
        <v>1370</v>
      </c>
      <c r="B647" s="166" t="s">
        <v>925</v>
      </c>
      <c r="C647" s="57" t="s">
        <v>1371</v>
      </c>
      <c r="D647" s="57"/>
      <c r="E647" s="262">
        <v>871782</v>
      </c>
      <c r="F647" s="263">
        <v>871782</v>
      </c>
    </row>
    <row r="648" spans="1:6" ht="63.75">
      <c r="A648" s="57" t="s">
        <v>101</v>
      </c>
      <c r="B648" s="166" t="s">
        <v>925</v>
      </c>
      <c r="C648" s="57" t="s">
        <v>1371</v>
      </c>
      <c r="D648" s="57" t="s">
        <v>488</v>
      </c>
      <c r="E648" s="262">
        <v>362220</v>
      </c>
      <c r="F648" s="263">
        <v>362220</v>
      </c>
    </row>
    <row r="649" spans="1:6" ht="76.5">
      <c r="A649" s="57" t="s">
        <v>306</v>
      </c>
      <c r="B649" s="166" t="s">
        <v>925</v>
      </c>
      <c r="C649" s="57" t="s">
        <v>1371</v>
      </c>
      <c r="D649" s="57" t="s">
        <v>495</v>
      </c>
      <c r="E649" s="262">
        <v>388822</v>
      </c>
      <c r="F649" s="263">
        <v>388822</v>
      </c>
    </row>
    <row r="650" spans="1:6" ht="51">
      <c r="A650" s="57" t="s">
        <v>285</v>
      </c>
      <c r="B650" s="166" t="s">
        <v>925</v>
      </c>
      <c r="C650" s="57" t="s">
        <v>1371</v>
      </c>
      <c r="D650" s="57" t="s">
        <v>493</v>
      </c>
      <c r="E650" s="262">
        <v>120740</v>
      </c>
      <c r="F650" s="263">
        <v>120740</v>
      </c>
    </row>
    <row r="651" spans="1:6" ht="38.25">
      <c r="A651" s="57" t="s">
        <v>490</v>
      </c>
      <c r="B651" s="371" t="s">
        <v>925</v>
      </c>
      <c r="C651" s="6" t="s">
        <v>491</v>
      </c>
      <c r="D651" s="6"/>
      <c r="E651" s="262">
        <v>7740583</v>
      </c>
      <c r="F651" s="263">
        <v>7740583</v>
      </c>
    </row>
    <row r="652" spans="1:6" ht="63.75">
      <c r="A652" s="57" t="s">
        <v>101</v>
      </c>
      <c r="B652" s="371" t="s">
        <v>925</v>
      </c>
      <c r="C652" s="6" t="s">
        <v>491</v>
      </c>
      <c r="D652" s="6" t="s">
        <v>488</v>
      </c>
      <c r="E652" s="262">
        <v>284132</v>
      </c>
      <c r="F652" s="263">
        <v>284132</v>
      </c>
    </row>
    <row r="653" spans="1:6" ht="76.5">
      <c r="A653" s="57" t="s">
        <v>306</v>
      </c>
      <c r="B653" s="371" t="s">
        <v>925</v>
      </c>
      <c r="C653" s="6" t="s">
        <v>491</v>
      </c>
      <c r="D653" s="6" t="s">
        <v>495</v>
      </c>
      <c r="E653" s="262">
        <v>7417658</v>
      </c>
      <c r="F653" s="263">
        <v>7417658</v>
      </c>
    </row>
    <row r="654" spans="1:6" ht="51">
      <c r="A654" s="57" t="s">
        <v>285</v>
      </c>
      <c r="B654" s="371" t="s">
        <v>925</v>
      </c>
      <c r="C654" s="6" t="s">
        <v>491</v>
      </c>
      <c r="D654" s="6" t="s">
        <v>493</v>
      </c>
      <c r="E654" s="262">
        <v>38793</v>
      </c>
      <c r="F654" s="263">
        <v>38793</v>
      </c>
    </row>
    <row r="655" spans="1:6">
      <c r="A655" s="57" t="s">
        <v>1246</v>
      </c>
      <c r="B655" s="371" t="s">
        <v>925</v>
      </c>
      <c r="C655" s="6" t="s">
        <v>680</v>
      </c>
      <c r="D655" s="6"/>
      <c r="E655" s="262">
        <v>40000</v>
      </c>
      <c r="F655" s="263">
        <v>40000</v>
      </c>
    </row>
    <row r="656" spans="1:6" ht="76.5">
      <c r="A656" s="57" t="s">
        <v>306</v>
      </c>
      <c r="B656" s="371" t="s">
        <v>925</v>
      </c>
      <c r="C656" s="6" t="s">
        <v>680</v>
      </c>
      <c r="D656" s="6" t="s">
        <v>495</v>
      </c>
      <c r="E656" s="262">
        <v>40000</v>
      </c>
      <c r="F656" s="263">
        <v>40000</v>
      </c>
    </row>
    <row r="657" spans="1:6">
      <c r="A657" s="57" t="s">
        <v>1378</v>
      </c>
      <c r="B657" s="371" t="s">
        <v>925</v>
      </c>
      <c r="C657" s="6" t="s">
        <v>1379</v>
      </c>
      <c r="D657" s="6"/>
      <c r="E657" s="262">
        <v>173205</v>
      </c>
      <c r="F657" s="263">
        <v>173205</v>
      </c>
    </row>
    <row r="658" spans="1:6" ht="76.5">
      <c r="A658" s="57" t="s">
        <v>306</v>
      </c>
      <c r="B658" s="371" t="s">
        <v>925</v>
      </c>
      <c r="C658" s="6" t="s">
        <v>1379</v>
      </c>
      <c r="D658" s="6" t="s">
        <v>495</v>
      </c>
      <c r="E658" s="262">
        <v>173205</v>
      </c>
      <c r="F658" s="263">
        <v>173205</v>
      </c>
    </row>
    <row r="659" spans="1:6" ht="102">
      <c r="A659" s="57" t="s">
        <v>787</v>
      </c>
      <c r="B659" s="371" t="s">
        <v>935</v>
      </c>
      <c r="C659" s="6" t="s">
        <v>784</v>
      </c>
      <c r="D659" s="6"/>
      <c r="E659" s="262">
        <v>503136</v>
      </c>
      <c r="F659" s="263">
        <v>503136</v>
      </c>
    </row>
    <row r="660" spans="1:6" ht="25.5">
      <c r="A660" s="57" t="s">
        <v>1243</v>
      </c>
      <c r="B660" s="371" t="s">
        <v>935</v>
      </c>
      <c r="C660" s="6" t="s">
        <v>485</v>
      </c>
      <c r="D660" s="6"/>
      <c r="E660" s="262">
        <v>386433</v>
      </c>
      <c r="F660" s="263">
        <v>386433</v>
      </c>
    </row>
    <row r="661" spans="1:6" ht="76.5">
      <c r="A661" s="57" t="s">
        <v>306</v>
      </c>
      <c r="B661" s="371" t="s">
        <v>935</v>
      </c>
      <c r="C661" s="6" t="s">
        <v>485</v>
      </c>
      <c r="D661" s="6" t="s">
        <v>495</v>
      </c>
      <c r="E661" s="262">
        <v>386433</v>
      </c>
      <c r="F661" s="263">
        <v>386433</v>
      </c>
    </row>
    <row r="662" spans="1:6" ht="63.75">
      <c r="A662" s="57" t="s">
        <v>1370</v>
      </c>
      <c r="B662" s="371" t="s">
        <v>935</v>
      </c>
      <c r="C662" s="6" t="s">
        <v>1371</v>
      </c>
      <c r="D662" s="6"/>
      <c r="E662" s="262">
        <v>116703</v>
      </c>
      <c r="F662" s="263">
        <v>116703</v>
      </c>
    </row>
    <row r="663" spans="1:6" ht="76.5">
      <c r="A663" s="57" t="s">
        <v>306</v>
      </c>
      <c r="B663" s="371" t="s">
        <v>935</v>
      </c>
      <c r="C663" s="6" t="s">
        <v>1371</v>
      </c>
      <c r="D663" s="6" t="s">
        <v>495</v>
      </c>
      <c r="E663" s="262">
        <v>116703</v>
      </c>
      <c r="F663" s="263">
        <v>116703</v>
      </c>
    </row>
    <row r="664" spans="1:6" ht="76.5">
      <c r="A664" s="57" t="s">
        <v>785</v>
      </c>
      <c r="B664" s="371" t="s">
        <v>926</v>
      </c>
      <c r="C664" s="6" t="s">
        <v>784</v>
      </c>
      <c r="D664" s="6"/>
      <c r="E664" s="262">
        <v>1080000</v>
      </c>
      <c r="F664" s="263">
        <v>1080000</v>
      </c>
    </row>
    <row r="665" spans="1:6" ht="51">
      <c r="A665" s="57" t="s">
        <v>486</v>
      </c>
      <c r="B665" s="371" t="s">
        <v>926</v>
      </c>
      <c r="C665" s="6" t="s">
        <v>487</v>
      </c>
      <c r="D665" s="6"/>
      <c r="E665" s="262">
        <v>1080000</v>
      </c>
      <c r="F665" s="263">
        <v>1080000</v>
      </c>
    </row>
    <row r="666" spans="1:6" ht="63.75">
      <c r="A666" s="57" t="s">
        <v>101</v>
      </c>
      <c r="B666" s="371" t="s">
        <v>926</v>
      </c>
      <c r="C666" s="6" t="s">
        <v>487</v>
      </c>
      <c r="D666" s="6" t="s">
        <v>488</v>
      </c>
      <c r="E666" s="262">
        <v>50000</v>
      </c>
      <c r="F666" s="263">
        <v>50000</v>
      </c>
    </row>
    <row r="667" spans="1:6" ht="76.5">
      <c r="A667" s="57" t="s">
        <v>306</v>
      </c>
      <c r="B667" s="371" t="s">
        <v>926</v>
      </c>
      <c r="C667" s="6" t="s">
        <v>487</v>
      </c>
      <c r="D667" s="6" t="s">
        <v>495</v>
      </c>
      <c r="E667" s="262">
        <v>1000000</v>
      </c>
      <c r="F667" s="263">
        <v>1000000</v>
      </c>
    </row>
    <row r="668" spans="1:6" ht="51">
      <c r="A668" s="57" t="s">
        <v>285</v>
      </c>
      <c r="B668" s="371" t="s">
        <v>926</v>
      </c>
      <c r="C668" s="6" t="s">
        <v>487</v>
      </c>
      <c r="D668" s="6" t="s">
        <v>493</v>
      </c>
      <c r="E668" s="262">
        <v>30000</v>
      </c>
      <c r="F668" s="263">
        <v>30000</v>
      </c>
    </row>
    <row r="669" spans="1:6" ht="76.5">
      <c r="A669" s="57" t="s">
        <v>788</v>
      </c>
      <c r="B669" s="371" t="s">
        <v>936</v>
      </c>
      <c r="C669" s="6" t="s">
        <v>784</v>
      </c>
      <c r="D669" s="6"/>
      <c r="E669" s="262">
        <v>965673</v>
      </c>
      <c r="F669" s="263">
        <v>2188599</v>
      </c>
    </row>
    <row r="670" spans="1:6" ht="25.5">
      <c r="A670" s="57" t="s">
        <v>1243</v>
      </c>
      <c r="B670" s="371" t="s">
        <v>936</v>
      </c>
      <c r="C670" s="6" t="s">
        <v>485</v>
      </c>
      <c r="D670" s="6"/>
      <c r="E670" s="262">
        <v>530223</v>
      </c>
      <c r="F670" s="263">
        <v>753149</v>
      </c>
    </row>
    <row r="671" spans="1:6" ht="76.5">
      <c r="A671" s="57" t="s">
        <v>306</v>
      </c>
      <c r="B671" s="371" t="s">
        <v>936</v>
      </c>
      <c r="C671" s="6" t="s">
        <v>485</v>
      </c>
      <c r="D671" s="6" t="s">
        <v>495</v>
      </c>
      <c r="E671" s="262">
        <v>530223</v>
      </c>
      <c r="F671" s="263">
        <v>753149</v>
      </c>
    </row>
    <row r="672" spans="1:6" ht="63.75">
      <c r="A672" s="57" t="s">
        <v>1370</v>
      </c>
      <c r="B672" s="371" t="s">
        <v>936</v>
      </c>
      <c r="C672" s="6" t="s">
        <v>1371</v>
      </c>
      <c r="D672" s="6"/>
      <c r="E672" s="262">
        <v>435450</v>
      </c>
      <c r="F672" s="263">
        <v>1435450</v>
      </c>
    </row>
    <row r="673" spans="1:6" ht="76.5">
      <c r="A673" s="57" t="s">
        <v>306</v>
      </c>
      <c r="B673" s="371" t="s">
        <v>936</v>
      </c>
      <c r="C673" s="6" t="s">
        <v>1371</v>
      </c>
      <c r="D673" s="6" t="s">
        <v>495</v>
      </c>
      <c r="E673" s="262">
        <v>435450</v>
      </c>
      <c r="F673" s="263">
        <v>1435450</v>
      </c>
    </row>
    <row r="674" spans="1:6" ht="51">
      <c r="A674" s="57" t="s">
        <v>1247</v>
      </c>
      <c r="B674" s="371" t="s">
        <v>1248</v>
      </c>
      <c r="C674" s="6" t="s">
        <v>784</v>
      </c>
      <c r="D674" s="6"/>
      <c r="E674" s="262">
        <v>2382800</v>
      </c>
      <c r="F674" s="263">
        <v>2382800</v>
      </c>
    </row>
    <row r="675" spans="1:6" ht="38.25">
      <c r="A675" s="57" t="s">
        <v>490</v>
      </c>
      <c r="B675" s="371" t="s">
        <v>1248</v>
      </c>
      <c r="C675" s="6" t="s">
        <v>491</v>
      </c>
      <c r="D675" s="6"/>
      <c r="E675" s="262">
        <v>2382800</v>
      </c>
      <c r="F675" s="263">
        <v>2382800</v>
      </c>
    </row>
    <row r="676" spans="1:6" ht="76.5">
      <c r="A676" s="57" t="s">
        <v>306</v>
      </c>
      <c r="B676" s="371" t="s">
        <v>1248</v>
      </c>
      <c r="C676" s="6" t="s">
        <v>491</v>
      </c>
      <c r="D676" s="6" t="s">
        <v>495</v>
      </c>
      <c r="E676" s="262">
        <v>2382800</v>
      </c>
      <c r="F676" s="263">
        <v>2382800</v>
      </c>
    </row>
    <row r="677" spans="1:6" ht="51">
      <c r="A677" s="57" t="s">
        <v>1244</v>
      </c>
      <c r="B677" s="371" t="s">
        <v>1245</v>
      </c>
      <c r="C677" s="6" t="s">
        <v>784</v>
      </c>
      <c r="D677" s="6"/>
      <c r="E677" s="262">
        <v>38493</v>
      </c>
      <c r="F677" s="263">
        <v>38493</v>
      </c>
    </row>
    <row r="678" spans="1:6" ht="38.25">
      <c r="A678" s="57" t="s">
        <v>490</v>
      </c>
      <c r="B678" s="371" t="s">
        <v>1245</v>
      </c>
      <c r="C678" s="6" t="s">
        <v>491</v>
      </c>
      <c r="D678" s="6"/>
      <c r="E678" s="262">
        <v>38493</v>
      </c>
      <c r="F678" s="263">
        <v>38493</v>
      </c>
    </row>
    <row r="679" spans="1:6" ht="63.75">
      <c r="A679" s="57" t="s">
        <v>101</v>
      </c>
      <c r="B679" s="371" t="s">
        <v>1245</v>
      </c>
      <c r="C679" s="6" t="s">
        <v>491</v>
      </c>
      <c r="D679" s="6" t="s">
        <v>488</v>
      </c>
      <c r="E679" s="262">
        <v>31000</v>
      </c>
      <c r="F679" s="263">
        <v>31000</v>
      </c>
    </row>
    <row r="680" spans="1:6" ht="51">
      <c r="A680" s="57" t="s">
        <v>285</v>
      </c>
      <c r="B680" s="371" t="s">
        <v>1245</v>
      </c>
      <c r="C680" s="6" t="s">
        <v>491</v>
      </c>
      <c r="D680" s="6" t="s">
        <v>493</v>
      </c>
      <c r="E680" s="262">
        <v>7493</v>
      </c>
      <c r="F680" s="263">
        <v>7493</v>
      </c>
    </row>
    <row r="681" spans="1:6" ht="38.25">
      <c r="A681" s="57" t="s">
        <v>1592</v>
      </c>
      <c r="B681" s="371" t="s">
        <v>1593</v>
      </c>
      <c r="C681" s="6" t="s">
        <v>784</v>
      </c>
      <c r="D681" s="6"/>
      <c r="E681" s="262">
        <v>750540</v>
      </c>
      <c r="F681" s="263">
        <v>750540</v>
      </c>
    </row>
    <row r="682" spans="1:6" ht="38.25">
      <c r="A682" s="57" t="s">
        <v>490</v>
      </c>
      <c r="B682" s="371" t="s">
        <v>1593</v>
      </c>
      <c r="C682" s="6" t="s">
        <v>491</v>
      </c>
      <c r="D682" s="6"/>
      <c r="E682" s="262">
        <v>750540</v>
      </c>
      <c r="F682" s="263">
        <v>750540</v>
      </c>
    </row>
    <row r="683" spans="1:6" ht="76.5">
      <c r="A683" s="57" t="s">
        <v>306</v>
      </c>
      <c r="B683" s="371" t="s">
        <v>1593</v>
      </c>
      <c r="C683" s="6" t="s">
        <v>491</v>
      </c>
      <c r="D683" s="6" t="s">
        <v>495</v>
      </c>
      <c r="E683" s="262">
        <v>750540</v>
      </c>
      <c r="F683" s="263">
        <v>750540</v>
      </c>
    </row>
    <row r="684" spans="1:6" ht="102">
      <c r="A684" s="57" t="s">
        <v>726</v>
      </c>
      <c r="B684" s="371" t="s">
        <v>940</v>
      </c>
      <c r="C684" s="6" t="s">
        <v>784</v>
      </c>
      <c r="D684" s="6"/>
      <c r="E684" s="262">
        <v>51000</v>
      </c>
      <c r="F684" s="263">
        <v>51000</v>
      </c>
    </row>
    <row r="685" spans="1:6" ht="25.5">
      <c r="A685" s="57" t="s">
        <v>1243</v>
      </c>
      <c r="B685" s="371" t="s">
        <v>940</v>
      </c>
      <c r="C685" s="6" t="s">
        <v>485</v>
      </c>
      <c r="D685" s="6"/>
      <c r="E685" s="262">
        <v>37097</v>
      </c>
      <c r="F685" s="263">
        <v>37097</v>
      </c>
    </row>
    <row r="686" spans="1:6">
      <c r="A686" s="57" t="s">
        <v>286</v>
      </c>
      <c r="B686" s="371" t="s">
        <v>940</v>
      </c>
      <c r="C686" s="6" t="s">
        <v>485</v>
      </c>
      <c r="D686" s="6" t="s">
        <v>499</v>
      </c>
      <c r="E686" s="262">
        <v>37097</v>
      </c>
      <c r="F686" s="263">
        <v>37097</v>
      </c>
    </row>
    <row r="687" spans="1:6" ht="63.75">
      <c r="A687" s="57" t="s">
        <v>1370</v>
      </c>
      <c r="B687" s="371" t="s">
        <v>940</v>
      </c>
      <c r="C687" s="6" t="s">
        <v>1371</v>
      </c>
      <c r="D687" s="6"/>
      <c r="E687" s="262">
        <v>11203</v>
      </c>
      <c r="F687" s="263">
        <v>11203</v>
      </c>
    </row>
    <row r="688" spans="1:6">
      <c r="A688" s="57" t="s">
        <v>286</v>
      </c>
      <c r="B688" s="371" t="s">
        <v>940</v>
      </c>
      <c r="C688" s="6" t="s">
        <v>1371</v>
      </c>
      <c r="D688" s="6" t="s">
        <v>499</v>
      </c>
      <c r="E688" s="262">
        <v>11203</v>
      </c>
      <c r="F688" s="263">
        <v>11203</v>
      </c>
    </row>
    <row r="689" spans="1:6" ht="38.25">
      <c r="A689" s="57" t="s">
        <v>490</v>
      </c>
      <c r="B689" s="371" t="s">
        <v>940</v>
      </c>
      <c r="C689" s="6" t="s">
        <v>491</v>
      </c>
      <c r="D689" s="6"/>
      <c r="E689" s="262">
        <v>2700</v>
      </c>
      <c r="F689" s="263">
        <v>2700</v>
      </c>
    </row>
    <row r="690" spans="1:6">
      <c r="A690" s="57" t="s">
        <v>286</v>
      </c>
      <c r="B690" s="371" t="s">
        <v>940</v>
      </c>
      <c r="C690" s="6" t="s">
        <v>491</v>
      </c>
      <c r="D690" s="6" t="s">
        <v>499</v>
      </c>
      <c r="E690" s="262">
        <v>2700</v>
      </c>
      <c r="F690" s="263">
        <v>2700</v>
      </c>
    </row>
    <row r="691" spans="1:6" ht="102">
      <c r="A691" s="57" t="s">
        <v>497</v>
      </c>
      <c r="B691" s="371" t="s">
        <v>933</v>
      </c>
      <c r="C691" s="6" t="s">
        <v>784</v>
      </c>
      <c r="D691" s="6"/>
      <c r="E691" s="262">
        <v>525200</v>
      </c>
      <c r="F691" s="263">
        <v>525200</v>
      </c>
    </row>
    <row r="692" spans="1:6" ht="25.5">
      <c r="A692" s="57" t="s">
        <v>1243</v>
      </c>
      <c r="B692" s="371" t="s">
        <v>933</v>
      </c>
      <c r="C692" s="6" t="s">
        <v>485</v>
      </c>
      <c r="D692" s="6"/>
      <c r="E692" s="262">
        <v>370964</v>
      </c>
      <c r="F692" s="263">
        <v>370964</v>
      </c>
    </row>
    <row r="693" spans="1:6" ht="76.5">
      <c r="A693" s="57" t="s">
        <v>306</v>
      </c>
      <c r="B693" s="371" t="s">
        <v>933</v>
      </c>
      <c r="C693" s="6" t="s">
        <v>485</v>
      </c>
      <c r="D693" s="6" t="s">
        <v>495</v>
      </c>
      <c r="E693" s="262">
        <v>370964</v>
      </c>
      <c r="F693" s="263">
        <v>370964</v>
      </c>
    </row>
    <row r="694" spans="1:6" ht="51">
      <c r="A694" s="57" t="s">
        <v>486</v>
      </c>
      <c r="B694" s="371" t="s">
        <v>933</v>
      </c>
      <c r="C694" s="6" t="s">
        <v>487</v>
      </c>
      <c r="D694" s="6"/>
      <c r="E694" s="262">
        <v>7000</v>
      </c>
      <c r="F694" s="263">
        <v>7000</v>
      </c>
    </row>
    <row r="695" spans="1:6" ht="76.5">
      <c r="A695" s="57" t="s">
        <v>306</v>
      </c>
      <c r="B695" s="371" t="s">
        <v>933</v>
      </c>
      <c r="C695" s="6" t="s">
        <v>487</v>
      </c>
      <c r="D695" s="6" t="s">
        <v>495</v>
      </c>
      <c r="E695" s="262">
        <v>7000</v>
      </c>
      <c r="F695" s="263">
        <v>7000</v>
      </c>
    </row>
    <row r="696" spans="1:6" ht="63.75">
      <c r="A696" s="57" t="s">
        <v>1370</v>
      </c>
      <c r="B696" s="371" t="s">
        <v>933</v>
      </c>
      <c r="C696" s="6" t="s">
        <v>1371</v>
      </c>
      <c r="D696" s="6"/>
      <c r="E696" s="262">
        <v>112031</v>
      </c>
      <c r="F696" s="263">
        <v>112031</v>
      </c>
    </row>
    <row r="697" spans="1:6" ht="76.5">
      <c r="A697" s="57" t="s">
        <v>306</v>
      </c>
      <c r="B697" s="371" t="s">
        <v>933</v>
      </c>
      <c r="C697" s="6" t="s">
        <v>1371</v>
      </c>
      <c r="D697" s="6" t="s">
        <v>495</v>
      </c>
      <c r="E697" s="262">
        <v>112031</v>
      </c>
      <c r="F697" s="263">
        <v>112031</v>
      </c>
    </row>
    <row r="698" spans="1:6" ht="38.25">
      <c r="A698" s="57" t="s">
        <v>490</v>
      </c>
      <c r="B698" s="371" t="s">
        <v>933</v>
      </c>
      <c r="C698" s="6" t="s">
        <v>491</v>
      </c>
      <c r="D698" s="6"/>
      <c r="E698" s="262">
        <v>35205</v>
      </c>
      <c r="F698" s="263">
        <v>35205</v>
      </c>
    </row>
    <row r="699" spans="1:6" ht="76.5">
      <c r="A699" s="57" t="s">
        <v>306</v>
      </c>
      <c r="B699" s="371" t="s">
        <v>933</v>
      </c>
      <c r="C699" s="6" t="s">
        <v>491</v>
      </c>
      <c r="D699" s="6" t="s">
        <v>495</v>
      </c>
      <c r="E699" s="262">
        <v>35205</v>
      </c>
      <c r="F699" s="263">
        <v>35205</v>
      </c>
    </row>
    <row r="700" spans="1:6" ht="51">
      <c r="A700" s="57" t="s">
        <v>500</v>
      </c>
      <c r="B700" s="371" t="s">
        <v>941</v>
      </c>
      <c r="C700" s="6" t="s">
        <v>784</v>
      </c>
      <c r="D700" s="6"/>
      <c r="E700" s="262">
        <v>69600</v>
      </c>
      <c r="F700" s="263">
        <v>69600</v>
      </c>
    </row>
    <row r="701" spans="1:6" ht="25.5">
      <c r="A701" s="57" t="s">
        <v>1243</v>
      </c>
      <c r="B701" s="371" t="s">
        <v>941</v>
      </c>
      <c r="C701" s="6" t="s">
        <v>485</v>
      </c>
      <c r="D701" s="6"/>
      <c r="E701" s="262">
        <v>44218</v>
      </c>
      <c r="F701" s="263">
        <v>44218</v>
      </c>
    </row>
    <row r="702" spans="1:6">
      <c r="A702" s="57" t="s">
        <v>286</v>
      </c>
      <c r="B702" s="371" t="s">
        <v>941</v>
      </c>
      <c r="C702" s="6" t="s">
        <v>485</v>
      </c>
      <c r="D702" s="6" t="s">
        <v>499</v>
      </c>
      <c r="E702" s="262">
        <v>44218</v>
      </c>
      <c r="F702" s="263">
        <v>44218</v>
      </c>
    </row>
    <row r="703" spans="1:6" ht="63.75">
      <c r="A703" s="57" t="s">
        <v>1370</v>
      </c>
      <c r="B703" s="371" t="s">
        <v>941</v>
      </c>
      <c r="C703" s="6" t="s">
        <v>1371</v>
      </c>
      <c r="D703" s="6"/>
      <c r="E703" s="262">
        <v>13354</v>
      </c>
      <c r="F703" s="263">
        <v>13354</v>
      </c>
    </row>
    <row r="704" spans="1:6">
      <c r="A704" s="57" t="s">
        <v>286</v>
      </c>
      <c r="B704" s="371" t="s">
        <v>941</v>
      </c>
      <c r="C704" s="6" t="s">
        <v>1371</v>
      </c>
      <c r="D704" s="6" t="s">
        <v>499</v>
      </c>
      <c r="E704" s="262">
        <v>13354</v>
      </c>
      <c r="F704" s="263">
        <v>13354</v>
      </c>
    </row>
    <row r="705" spans="1:6" ht="38.25">
      <c r="A705" s="57" t="s">
        <v>490</v>
      </c>
      <c r="B705" s="371" t="s">
        <v>941</v>
      </c>
      <c r="C705" s="6" t="s">
        <v>491</v>
      </c>
      <c r="D705" s="6"/>
      <c r="E705" s="262">
        <v>12028</v>
      </c>
      <c r="F705" s="263">
        <v>12028</v>
      </c>
    </row>
    <row r="706" spans="1:6">
      <c r="A706" s="57" t="s">
        <v>286</v>
      </c>
      <c r="B706" s="371" t="s">
        <v>941</v>
      </c>
      <c r="C706" s="6" t="s">
        <v>491</v>
      </c>
      <c r="D706" s="6" t="s">
        <v>499</v>
      </c>
      <c r="E706" s="262">
        <v>12028</v>
      </c>
      <c r="F706" s="263">
        <v>12028</v>
      </c>
    </row>
    <row r="707" spans="1:6" ht="76.5">
      <c r="A707" s="57" t="s">
        <v>498</v>
      </c>
      <c r="B707" s="371" t="s">
        <v>934</v>
      </c>
      <c r="C707" s="6" t="s">
        <v>784</v>
      </c>
      <c r="D707" s="6"/>
      <c r="E707" s="262">
        <v>1024000</v>
      </c>
      <c r="F707" s="263">
        <v>1024000</v>
      </c>
    </row>
    <row r="708" spans="1:6" ht="25.5">
      <c r="A708" s="57" t="s">
        <v>1243</v>
      </c>
      <c r="B708" s="371" t="s">
        <v>934</v>
      </c>
      <c r="C708" s="6" t="s">
        <v>485</v>
      </c>
      <c r="D708" s="6"/>
      <c r="E708" s="262">
        <v>741928</v>
      </c>
      <c r="F708" s="263">
        <v>741928</v>
      </c>
    </row>
    <row r="709" spans="1:6" ht="76.5">
      <c r="A709" s="57" t="s">
        <v>306</v>
      </c>
      <c r="B709" s="371" t="s">
        <v>934</v>
      </c>
      <c r="C709" s="6" t="s">
        <v>485</v>
      </c>
      <c r="D709" s="6" t="s">
        <v>495</v>
      </c>
      <c r="E709" s="262">
        <v>741928</v>
      </c>
      <c r="F709" s="263">
        <v>741928</v>
      </c>
    </row>
    <row r="710" spans="1:6" ht="51">
      <c r="A710" s="57" t="s">
        <v>486</v>
      </c>
      <c r="B710" s="371" t="s">
        <v>934</v>
      </c>
      <c r="C710" s="6" t="s">
        <v>487</v>
      </c>
      <c r="D710" s="6"/>
      <c r="E710" s="262">
        <v>18000</v>
      </c>
      <c r="F710" s="263">
        <v>18000</v>
      </c>
    </row>
    <row r="711" spans="1:6" ht="76.5">
      <c r="A711" s="57" t="s">
        <v>306</v>
      </c>
      <c r="B711" s="371" t="s">
        <v>934</v>
      </c>
      <c r="C711" s="6" t="s">
        <v>487</v>
      </c>
      <c r="D711" s="6" t="s">
        <v>495</v>
      </c>
      <c r="E711" s="262">
        <v>18000</v>
      </c>
      <c r="F711" s="263">
        <v>18000</v>
      </c>
    </row>
    <row r="712" spans="1:6" ht="63.75">
      <c r="A712" s="57" t="s">
        <v>1370</v>
      </c>
      <c r="B712" s="371" t="s">
        <v>934</v>
      </c>
      <c r="C712" s="6" t="s">
        <v>1371</v>
      </c>
      <c r="D712" s="6"/>
      <c r="E712" s="262">
        <v>224062</v>
      </c>
      <c r="F712" s="263">
        <v>224062</v>
      </c>
    </row>
    <row r="713" spans="1:6" ht="76.5">
      <c r="A713" s="57" t="s">
        <v>306</v>
      </c>
      <c r="B713" s="371" t="s">
        <v>934</v>
      </c>
      <c r="C713" s="6" t="s">
        <v>1371</v>
      </c>
      <c r="D713" s="6" t="s">
        <v>495</v>
      </c>
      <c r="E713" s="262">
        <v>224062</v>
      </c>
      <c r="F713" s="263">
        <v>224062</v>
      </c>
    </row>
    <row r="714" spans="1:6" ht="38.25">
      <c r="A714" s="57" t="s">
        <v>490</v>
      </c>
      <c r="B714" s="371" t="s">
        <v>934</v>
      </c>
      <c r="C714" s="6" t="s">
        <v>491</v>
      </c>
      <c r="D714" s="6"/>
      <c r="E714" s="262">
        <v>40010</v>
      </c>
      <c r="F714" s="263">
        <v>40010</v>
      </c>
    </row>
    <row r="715" spans="1:6" ht="76.5">
      <c r="A715" s="57" t="s">
        <v>306</v>
      </c>
      <c r="B715" s="371" t="s">
        <v>934</v>
      </c>
      <c r="C715" s="6" t="s">
        <v>491</v>
      </c>
      <c r="D715" s="6" t="s">
        <v>495</v>
      </c>
      <c r="E715" s="262">
        <v>40010</v>
      </c>
      <c r="F715" s="263">
        <v>40010</v>
      </c>
    </row>
    <row r="716" spans="1:6" ht="267.75">
      <c r="A716" s="57" t="s">
        <v>681</v>
      </c>
      <c r="B716" s="371" t="s">
        <v>937</v>
      </c>
      <c r="C716" s="6" t="s">
        <v>784</v>
      </c>
      <c r="D716" s="6"/>
      <c r="E716" s="262">
        <v>482995</v>
      </c>
      <c r="F716" s="263">
        <v>482995</v>
      </c>
    </row>
    <row r="717" spans="1:6" ht="25.5">
      <c r="A717" s="57" t="s">
        <v>1243</v>
      </c>
      <c r="B717" s="371" t="s">
        <v>937</v>
      </c>
      <c r="C717" s="6" t="s">
        <v>485</v>
      </c>
      <c r="D717" s="6"/>
      <c r="E717" s="262">
        <v>370965</v>
      </c>
      <c r="F717" s="263">
        <v>370965</v>
      </c>
    </row>
    <row r="718" spans="1:6" ht="76.5">
      <c r="A718" s="57" t="s">
        <v>306</v>
      </c>
      <c r="B718" s="371" t="s">
        <v>937</v>
      </c>
      <c r="C718" s="6" t="s">
        <v>485</v>
      </c>
      <c r="D718" s="6" t="s">
        <v>495</v>
      </c>
      <c r="E718" s="262">
        <v>370965</v>
      </c>
      <c r="F718" s="263">
        <v>370965</v>
      </c>
    </row>
    <row r="719" spans="1:6" ht="63.75">
      <c r="A719" s="57" t="s">
        <v>1370</v>
      </c>
      <c r="B719" s="371" t="s">
        <v>937</v>
      </c>
      <c r="C719" s="6" t="s">
        <v>1371</v>
      </c>
      <c r="D719" s="6"/>
      <c r="E719" s="262">
        <v>112030</v>
      </c>
      <c r="F719" s="263">
        <v>112030</v>
      </c>
    </row>
    <row r="720" spans="1:6" ht="76.5">
      <c r="A720" s="57" t="s">
        <v>306</v>
      </c>
      <c r="B720" s="371" t="s">
        <v>937</v>
      </c>
      <c r="C720" s="6" t="s">
        <v>1371</v>
      </c>
      <c r="D720" s="6" t="s">
        <v>495</v>
      </c>
      <c r="E720" s="262">
        <v>112030</v>
      </c>
      <c r="F720" s="263">
        <v>112030</v>
      </c>
    </row>
    <row r="721" spans="1:6" ht="63.75">
      <c r="A721" s="57" t="s">
        <v>492</v>
      </c>
      <c r="B721" s="371" t="s">
        <v>1323</v>
      </c>
      <c r="C721" s="6" t="s">
        <v>784</v>
      </c>
      <c r="D721" s="6"/>
      <c r="E721" s="262">
        <v>1503954</v>
      </c>
      <c r="F721" s="263">
        <v>2503954</v>
      </c>
    </row>
    <row r="722" spans="1:6" ht="63.75">
      <c r="A722" s="57" t="s">
        <v>492</v>
      </c>
      <c r="B722" s="371" t="s">
        <v>927</v>
      </c>
      <c r="C722" s="6" t="s">
        <v>784</v>
      </c>
      <c r="D722" s="6"/>
      <c r="E722" s="262">
        <v>1441810</v>
      </c>
      <c r="F722" s="263">
        <v>2441810</v>
      </c>
    </row>
    <row r="723" spans="1:6" ht="25.5">
      <c r="A723" s="57" t="s">
        <v>1243</v>
      </c>
      <c r="B723" s="371" t="s">
        <v>927</v>
      </c>
      <c r="C723" s="6" t="s">
        <v>485</v>
      </c>
      <c r="D723" s="6"/>
      <c r="E723" s="262">
        <v>875046</v>
      </c>
      <c r="F723" s="263">
        <v>1675046</v>
      </c>
    </row>
    <row r="724" spans="1:6" ht="63.75">
      <c r="A724" s="57" t="s">
        <v>101</v>
      </c>
      <c r="B724" s="371" t="s">
        <v>927</v>
      </c>
      <c r="C724" s="6" t="s">
        <v>485</v>
      </c>
      <c r="D724" s="6" t="s">
        <v>488</v>
      </c>
      <c r="E724" s="262">
        <v>875046</v>
      </c>
      <c r="F724" s="263">
        <v>1675046</v>
      </c>
    </row>
    <row r="725" spans="1:6" ht="51">
      <c r="A725" s="57" t="s">
        <v>486</v>
      </c>
      <c r="B725" s="371" t="s">
        <v>927</v>
      </c>
      <c r="C725" s="6" t="s">
        <v>487</v>
      </c>
      <c r="D725" s="6"/>
      <c r="E725" s="262">
        <v>73752</v>
      </c>
      <c r="F725" s="263">
        <v>73752</v>
      </c>
    </row>
    <row r="726" spans="1:6" ht="63.75">
      <c r="A726" s="57" t="s">
        <v>101</v>
      </c>
      <c r="B726" s="371" t="s">
        <v>927</v>
      </c>
      <c r="C726" s="6" t="s">
        <v>487</v>
      </c>
      <c r="D726" s="6" t="s">
        <v>488</v>
      </c>
      <c r="E726" s="262">
        <v>73752</v>
      </c>
      <c r="F726" s="263">
        <v>73752</v>
      </c>
    </row>
    <row r="727" spans="1:6" ht="76.5">
      <c r="A727" s="57" t="s">
        <v>679</v>
      </c>
      <c r="B727" s="371" t="s">
        <v>927</v>
      </c>
      <c r="C727" s="6" t="s">
        <v>676</v>
      </c>
      <c r="D727" s="6"/>
      <c r="E727" s="262">
        <v>208800</v>
      </c>
      <c r="F727" s="263">
        <v>208800</v>
      </c>
    </row>
    <row r="728" spans="1:6" ht="63.75">
      <c r="A728" s="57" t="s">
        <v>101</v>
      </c>
      <c r="B728" s="371" t="s">
        <v>927</v>
      </c>
      <c r="C728" s="6" t="s">
        <v>676</v>
      </c>
      <c r="D728" s="6" t="s">
        <v>488</v>
      </c>
      <c r="E728" s="262">
        <v>208800</v>
      </c>
      <c r="F728" s="263">
        <v>208800</v>
      </c>
    </row>
    <row r="729" spans="1:6" ht="63.75">
      <c r="A729" s="57" t="s">
        <v>1370</v>
      </c>
      <c r="B729" s="371" t="s">
        <v>927</v>
      </c>
      <c r="C729" s="6" t="s">
        <v>1371</v>
      </c>
      <c r="D729" s="6"/>
      <c r="E729" s="262">
        <v>284212</v>
      </c>
      <c r="F729" s="263">
        <v>484212</v>
      </c>
    </row>
    <row r="730" spans="1:6" ht="63.75">
      <c r="A730" s="57" t="s">
        <v>101</v>
      </c>
      <c r="B730" s="371" t="s">
        <v>927</v>
      </c>
      <c r="C730" s="6" t="s">
        <v>1371</v>
      </c>
      <c r="D730" s="6" t="s">
        <v>488</v>
      </c>
      <c r="E730" s="262">
        <v>284212</v>
      </c>
      <c r="F730" s="263">
        <v>484212</v>
      </c>
    </row>
    <row r="731" spans="1:6" ht="63.75">
      <c r="A731" s="57" t="s">
        <v>492</v>
      </c>
      <c r="B731" s="371" t="s">
        <v>928</v>
      </c>
      <c r="C731" s="6" t="s">
        <v>784</v>
      </c>
      <c r="D731" s="6"/>
      <c r="E731" s="262">
        <v>62144</v>
      </c>
      <c r="F731" s="263">
        <v>62144</v>
      </c>
    </row>
    <row r="732" spans="1:6" ht="51">
      <c r="A732" s="57" t="s">
        <v>486</v>
      </c>
      <c r="B732" s="371" t="s">
        <v>928</v>
      </c>
      <c r="C732" s="6" t="s">
        <v>487</v>
      </c>
      <c r="D732" s="6"/>
      <c r="E732" s="262">
        <v>62144</v>
      </c>
      <c r="F732" s="263">
        <v>62144</v>
      </c>
    </row>
    <row r="733" spans="1:6" ht="63.75">
      <c r="A733" s="57" t="s">
        <v>101</v>
      </c>
      <c r="B733" s="371" t="s">
        <v>928</v>
      </c>
      <c r="C733" s="6" t="s">
        <v>487</v>
      </c>
      <c r="D733" s="6" t="s">
        <v>488</v>
      </c>
      <c r="E733" s="262">
        <v>62144</v>
      </c>
      <c r="F733" s="263">
        <v>62144</v>
      </c>
    </row>
    <row r="734" spans="1:6" ht="76.5">
      <c r="A734" s="57" t="s">
        <v>494</v>
      </c>
      <c r="B734" s="371" t="s">
        <v>1324</v>
      </c>
      <c r="C734" s="6" t="s">
        <v>784</v>
      </c>
      <c r="D734" s="6"/>
      <c r="E734" s="262">
        <v>791840</v>
      </c>
      <c r="F734" s="263">
        <v>791840</v>
      </c>
    </row>
    <row r="735" spans="1:6" ht="76.5">
      <c r="A735" s="57" t="s">
        <v>494</v>
      </c>
      <c r="B735" s="371" t="s">
        <v>929</v>
      </c>
      <c r="C735" s="6" t="s">
        <v>784</v>
      </c>
      <c r="D735" s="6"/>
      <c r="E735" s="262">
        <v>761840</v>
      </c>
      <c r="F735" s="263">
        <v>761840</v>
      </c>
    </row>
    <row r="736" spans="1:6" ht="25.5">
      <c r="A736" s="57" t="s">
        <v>1243</v>
      </c>
      <c r="B736" s="371" t="s">
        <v>929</v>
      </c>
      <c r="C736" s="6" t="s">
        <v>485</v>
      </c>
      <c r="D736" s="6"/>
      <c r="E736" s="262">
        <v>571766</v>
      </c>
      <c r="F736" s="263">
        <v>571766</v>
      </c>
    </row>
    <row r="737" spans="1:6" ht="51">
      <c r="A737" s="57" t="s">
        <v>285</v>
      </c>
      <c r="B737" s="371" t="s">
        <v>929</v>
      </c>
      <c r="C737" s="6" t="s">
        <v>485</v>
      </c>
      <c r="D737" s="6" t="s">
        <v>493</v>
      </c>
      <c r="E737" s="262">
        <v>571766</v>
      </c>
      <c r="F737" s="263">
        <v>571766</v>
      </c>
    </row>
    <row r="738" spans="1:6" ht="51">
      <c r="A738" s="57" t="s">
        <v>486</v>
      </c>
      <c r="B738" s="371" t="s">
        <v>929</v>
      </c>
      <c r="C738" s="6" t="s">
        <v>487</v>
      </c>
      <c r="D738" s="6"/>
      <c r="E738" s="262">
        <v>17400</v>
      </c>
      <c r="F738" s="263">
        <v>17400</v>
      </c>
    </row>
    <row r="739" spans="1:6" ht="51">
      <c r="A739" s="57" t="s">
        <v>285</v>
      </c>
      <c r="B739" s="371" t="s">
        <v>929</v>
      </c>
      <c r="C739" s="6" t="s">
        <v>487</v>
      </c>
      <c r="D739" s="6" t="s">
        <v>493</v>
      </c>
      <c r="E739" s="262">
        <v>17400</v>
      </c>
      <c r="F739" s="263">
        <v>17400</v>
      </c>
    </row>
    <row r="740" spans="1:6" ht="63.75">
      <c r="A740" s="57" t="s">
        <v>1370</v>
      </c>
      <c r="B740" s="371" t="s">
        <v>929</v>
      </c>
      <c r="C740" s="6" t="s">
        <v>1371</v>
      </c>
      <c r="D740" s="6"/>
      <c r="E740" s="262">
        <v>172674</v>
      </c>
      <c r="F740" s="263">
        <v>172674</v>
      </c>
    </row>
    <row r="741" spans="1:6" ht="51">
      <c r="A741" s="57" t="s">
        <v>285</v>
      </c>
      <c r="B741" s="371" t="s">
        <v>929</v>
      </c>
      <c r="C741" s="6" t="s">
        <v>1371</v>
      </c>
      <c r="D741" s="6" t="s">
        <v>493</v>
      </c>
      <c r="E741" s="262">
        <v>172674</v>
      </c>
      <c r="F741" s="263">
        <v>172674</v>
      </c>
    </row>
    <row r="742" spans="1:6" ht="89.25">
      <c r="A742" s="57" t="s">
        <v>786</v>
      </c>
      <c r="B742" s="371" t="s">
        <v>930</v>
      </c>
      <c r="C742" s="6" t="s">
        <v>784</v>
      </c>
      <c r="D742" s="6"/>
      <c r="E742" s="262">
        <v>30000</v>
      </c>
      <c r="F742" s="263">
        <v>30000</v>
      </c>
    </row>
    <row r="743" spans="1:6" ht="51">
      <c r="A743" s="57" t="s">
        <v>486</v>
      </c>
      <c r="B743" s="371" t="s">
        <v>930</v>
      </c>
      <c r="C743" s="6" t="s">
        <v>487</v>
      </c>
      <c r="D743" s="6"/>
      <c r="E743" s="262">
        <v>30000</v>
      </c>
      <c r="F743" s="263">
        <v>30000</v>
      </c>
    </row>
    <row r="744" spans="1:6" ht="51">
      <c r="A744" s="57" t="s">
        <v>285</v>
      </c>
      <c r="B744" s="371" t="s">
        <v>930</v>
      </c>
      <c r="C744" s="6" t="s">
        <v>487</v>
      </c>
      <c r="D744" s="6" t="s">
        <v>493</v>
      </c>
      <c r="E744" s="262">
        <v>30000</v>
      </c>
      <c r="F744" s="263">
        <v>30000</v>
      </c>
    </row>
    <row r="745" spans="1:6" ht="25.5">
      <c r="A745" s="57" t="s">
        <v>828</v>
      </c>
      <c r="B745" s="371" t="s">
        <v>1325</v>
      </c>
      <c r="C745" s="6" t="s">
        <v>784</v>
      </c>
      <c r="D745" s="6"/>
      <c r="E745" s="262">
        <v>8444685</v>
      </c>
      <c r="F745" s="263">
        <v>9393890</v>
      </c>
    </row>
    <row r="746" spans="1:6" ht="51">
      <c r="A746" s="57" t="s">
        <v>596</v>
      </c>
      <c r="B746" s="371" t="s">
        <v>1326</v>
      </c>
      <c r="C746" s="6" t="s">
        <v>784</v>
      </c>
      <c r="D746" s="6"/>
      <c r="E746" s="262">
        <v>2000000</v>
      </c>
      <c r="F746" s="263">
        <v>2000000</v>
      </c>
    </row>
    <row r="747" spans="1:6" ht="51">
      <c r="A747" s="57" t="s">
        <v>596</v>
      </c>
      <c r="B747" s="371" t="s">
        <v>1080</v>
      </c>
      <c r="C747" s="6" t="s">
        <v>784</v>
      </c>
      <c r="D747" s="6"/>
      <c r="E747" s="262">
        <v>2000000</v>
      </c>
      <c r="F747" s="263">
        <v>2000000</v>
      </c>
    </row>
    <row r="748" spans="1:6">
      <c r="A748" s="57" t="s">
        <v>597</v>
      </c>
      <c r="B748" s="371" t="s">
        <v>1080</v>
      </c>
      <c r="C748" s="6" t="s">
        <v>598</v>
      </c>
      <c r="D748" s="6"/>
      <c r="E748" s="262">
        <v>2000000</v>
      </c>
      <c r="F748" s="263">
        <v>2000000</v>
      </c>
    </row>
    <row r="749" spans="1:6">
      <c r="A749" s="57" t="s">
        <v>77</v>
      </c>
      <c r="B749" s="371" t="s">
        <v>1080</v>
      </c>
      <c r="C749" s="6" t="s">
        <v>598</v>
      </c>
      <c r="D749" s="6" t="s">
        <v>595</v>
      </c>
      <c r="E749" s="262">
        <v>2000000</v>
      </c>
      <c r="F749" s="263">
        <v>2000000</v>
      </c>
    </row>
    <row r="750" spans="1:6" ht="51">
      <c r="A750" s="57" t="s">
        <v>556</v>
      </c>
      <c r="B750" s="371" t="s">
        <v>1327</v>
      </c>
      <c r="C750" s="6" t="s">
        <v>784</v>
      </c>
      <c r="D750" s="6"/>
      <c r="E750" s="262">
        <v>1544150</v>
      </c>
      <c r="F750" s="263">
        <v>1544150</v>
      </c>
    </row>
    <row r="751" spans="1:6" ht="51">
      <c r="A751" s="57" t="s">
        <v>556</v>
      </c>
      <c r="B751" s="371" t="s">
        <v>981</v>
      </c>
      <c r="C751" s="6" t="s">
        <v>784</v>
      </c>
      <c r="D751" s="6"/>
      <c r="E751" s="262">
        <v>1414150</v>
      </c>
      <c r="F751" s="263">
        <v>1414150</v>
      </c>
    </row>
    <row r="752" spans="1:6" ht="38.25">
      <c r="A752" s="57" t="s">
        <v>505</v>
      </c>
      <c r="B752" s="371" t="s">
        <v>981</v>
      </c>
      <c r="C752" s="6" t="s">
        <v>506</v>
      </c>
      <c r="D752" s="6"/>
      <c r="E752" s="262">
        <v>1250700</v>
      </c>
      <c r="F752" s="263">
        <v>1250700</v>
      </c>
    </row>
    <row r="753" spans="1:6" ht="25.5">
      <c r="A753" s="57" t="s">
        <v>202</v>
      </c>
      <c r="B753" s="371" t="s">
        <v>981</v>
      </c>
      <c r="C753" s="6" t="s">
        <v>506</v>
      </c>
      <c r="D753" s="6" t="s">
        <v>555</v>
      </c>
      <c r="E753" s="262">
        <v>1250700</v>
      </c>
      <c r="F753" s="263">
        <v>1250700</v>
      </c>
    </row>
    <row r="754" spans="1:6" ht="38.25">
      <c r="A754" s="57" t="s">
        <v>490</v>
      </c>
      <c r="B754" s="371" t="s">
        <v>981</v>
      </c>
      <c r="C754" s="6" t="s">
        <v>491</v>
      </c>
      <c r="D754" s="6"/>
      <c r="E754" s="262">
        <v>83450</v>
      </c>
      <c r="F754" s="263">
        <v>83450</v>
      </c>
    </row>
    <row r="755" spans="1:6" ht="25.5">
      <c r="A755" s="57" t="s">
        <v>202</v>
      </c>
      <c r="B755" s="371" t="s">
        <v>981</v>
      </c>
      <c r="C755" s="6" t="s">
        <v>491</v>
      </c>
      <c r="D755" s="6" t="s">
        <v>555</v>
      </c>
      <c r="E755" s="262">
        <v>83450</v>
      </c>
      <c r="F755" s="263">
        <v>83450</v>
      </c>
    </row>
    <row r="756" spans="1:6" ht="38.25">
      <c r="A756" s="57" t="s">
        <v>557</v>
      </c>
      <c r="B756" s="371" t="s">
        <v>981</v>
      </c>
      <c r="C756" s="6" t="s">
        <v>558</v>
      </c>
      <c r="D756" s="6"/>
      <c r="E756" s="262">
        <v>80000</v>
      </c>
      <c r="F756" s="263">
        <v>80000</v>
      </c>
    </row>
    <row r="757" spans="1:6" ht="25.5">
      <c r="A757" s="57" t="s">
        <v>202</v>
      </c>
      <c r="B757" s="371" t="s">
        <v>981</v>
      </c>
      <c r="C757" s="6" t="s">
        <v>558</v>
      </c>
      <c r="D757" s="6" t="s">
        <v>555</v>
      </c>
      <c r="E757" s="262">
        <v>80000</v>
      </c>
      <c r="F757" s="263">
        <v>80000</v>
      </c>
    </row>
    <row r="758" spans="1:6" ht="76.5">
      <c r="A758" s="57" t="s">
        <v>790</v>
      </c>
      <c r="B758" s="371" t="s">
        <v>982</v>
      </c>
      <c r="C758" s="6" t="s">
        <v>784</v>
      </c>
      <c r="D758" s="6"/>
      <c r="E758" s="262">
        <v>130000</v>
      </c>
      <c r="F758" s="263">
        <v>130000</v>
      </c>
    </row>
    <row r="759" spans="1:6" ht="38.25">
      <c r="A759" s="57" t="s">
        <v>557</v>
      </c>
      <c r="B759" s="371" t="s">
        <v>982</v>
      </c>
      <c r="C759" s="6" t="s">
        <v>558</v>
      </c>
      <c r="D759" s="6"/>
      <c r="E759" s="262">
        <v>130000</v>
      </c>
      <c r="F759" s="263">
        <v>130000</v>
      </c>
    </row>
    <row r="760" spans="1:6" ht="25.5">
      <c r="A760" s="57" t="s">
        <v>202</v>
      </c>
      <c r="B760" s="371" t="s">
        <v>982</v>
      </c>
      <c r="C760" s="6" t="s">
        <v>558</v>
      </c>
      <c r="D760" s="6" t="s">
        <v>555</v>
      </c>
      <c r="E760" s="262">
        <v>130000</v>
      </c>
      <c r="F760" s="263">
        <v>130000</v>
      </c>
    </row>
    <row r="761" spans="1:6" ht="63.75">
      <c r="A761" s="57" t="s">
        <v>684</v>
      </c>
      <c r="B761" s="371" t="s">
        <v>1328</v>
      </c>
      <c r="C761" s="6" t="s">
        <v>784</v>
      </c>
      <c r="D761" s="6"/>
      <c r="E761" s="262">
        <v>60000</v>
      </c>
      <c r="F761" s="263">
        <v>60000</v>
      </c>
    </row>
    <row r="762" spans="1:6" ht="63.75">
      <c r="A762" s="57" t="s">
        <v>684</v>
      </c>
      <c r="B762" s="371" t="s">
        <v>942</v>
      </c>
      <c r="C762" s="6" t="s">
        <v>784</v>
      </c>
      <c r="D762" s="6"/>
      <c r="E762" s="262">
        <v>60000</v>
      </c>
      <c r="F762" s="263">
        <v>60000</v>
      </c>
    </row>
    <row r="763" spans="1:6" ht="25.5">
      <c r="A763" s="57" t="s">
        <v>501</v>
      </c>
      <c r="B763" s="371" t="s">
        <v>942</v>
      </c>
      <c r="C763" s="6" t="s">
        <v>502</v>
      </c>
      <c r="D763" s="6"/>
      <c r="E763" s="262">
        <v>60000</v>
      </c>
      <c r="F763" s="263">
        <v>60000</v>
      </c>
    </row>
    <row r="764" spans="1:6">
      <c r="A764" s="57" t="s">
        <v>286</v>
      </c>
      <c r="B764" s="371" t="s">
        <v>942</v>
      </c>
      <c r="C764" s="6" t="s">
        <v>502</v>
      </c>
      <c r="D764" s="6" t="s">
        <v>499</v>
      </c>
      <c r="E764" s="262">
        <v>60000</v>
      </c>
      <c r="F764" s="263">
        <v>60000</v>
      </c>
    </row>
    <row r="765" spans="1:6" ht="38.25">
      <c r="A765" s="57" t="s">
        <v>1415</v>
      </c>
      <c r="B765" s="371" t="s">
        <v>1416</v>
      </c>
      <c r="C765" s="6" t="s">
        <v>784</v>
      </c>
      <c r="D765" s="6"/>
      <c r="E765" s="262">
        <v>3885100</v>
      </c>
      <c r="F765" s="263">
        <v>3885100</v>
      </c>
    </row>
    <row r="766" spans="1:6" ht="38.25">
      <c r="A766" s="57" t="s">
        <v>1415</v>
      </c>
      <c r="B766" s="371" t="s">
        <v>1597</v>
      </c>
      <c r="C766" s="6" t="s">
        <v>784</v>
      </c>
      <c r="D766" s="6"/>
      <c r="E766" s="262">
        <v>3885100</v>
      </c>
      <c r="F766" s="263">
        <v>3885100</v>
      </c>
    </row>
    <row r="767" spans="1:6" ht="38.25">
      <c r="A767" s="57" t="s">
        <v>505</v>
      </c>
      <c r="B767" s="371" t="s">
        <v>1597</v>
      </c>
      <c r="C767" s="6" t="s">
        <v>506</v>
      </c>
      <c r="D767" s="6"/>
      <c r="E767" s="262">
        <v>2630659</v>
      </c>
      <c r="F767" s="263">
        <v>2630659</v>
      </c>
    </row>
    <row r="768" spans="1:6">
      <c r="A768" s="57" t="s">
        <v>286</v>
      </c>
      <c r="B768" s="371" t="s">
        <v>1597</v>
      </c>
      <c r="C768" s="6" t="s">
        <v>506</v>
      </c>
      <c r="D768" s="6" t="s">
        <v>499</v>
      </c>
      <c r="E768" s="262">
        <v>2630659</v>
      </c>
      <c r="F768" s="263">
        <v>2630659</v>
      </c>
    </row>
    <row r="769" spans="1:6" ht="51">
      <c r="A769" s="57" t="s">
        <v>1372</v>
      </c>
      <c r="B769" s="371" t="s">
        <v>1597</v>
      </c>
      <c r="C769" s="6" t="s">
        <v>1373</v>
      </c>
      <c r="D769" s="6"/>
      <c r="E769" s="262">
        <v>794459</v>
      </c>
      <c r="F769" s="263">
        <v>794459</v>
      </c>
    </row>
    <row r="770" spans="1:6">
      <c r="A770" s="57" t="s">
        <v>286</v>
      </c>
      <c r="B770" s="371" t="s">
        <v>1597</v>
      </c>
      <c r="C770" s="6" t="s">
        <v>1373</v>
      </c>
      <c r="D770" s="6" t="s">
        <v>499</v>
      </c>
      <c r="E770" s="262">
        <v>794459</v>
      </c>
      <c r="F770" s="263">
        <v>794459</v>
      </c>
    </row>
    <row r="771" spans="1:6" ht="51">
      <c r="A771" s="57" t="s">
        <v>486</v>
      </c>
      <c r="B771" s="371" t="s">
        <v>1597</v>
      </c>
      <c r="C771" s="6" t="s">
        <v>487</v>
      </c>
      <c r="D771" s="6"/>
      <c r="E771" s="262">
        <v>260000</v>
      </c>
      <c r="F771" s="263">
        <v>260000</v>
      </c>
    </row>
    <row r="772" spans="1:6">
      <c r="A772" s="57" t="s">
        <v>286</v>
      </c>
      <c r="B772" s="371" t="s">
        <v>1597</v>
      </c>
      <c r="C772" s="6" t="s">
        <v>487</v>
      </c>
      <c r="D772" s="6" t="s">
        <v>499</v>
      </c>
      <c r="E772" s="262">
        <v>260000</v>
      </c>
      <c r="F772" s="263">
        <v>260000</v>
      </c>
    </row>
    <row r="773" spans="1:6" ht="38.25">
      <c r="A773" s="57" t="s">
        <v>490</v>
      </c>
      <c r="B773" s="371" t="s">
        <v>1597</v>
      </c>
      <c r="C773" s="6" t="s">
        <v>491</v>
      </c>
      <c r="D773" s="6"/>
      <c r="E773" s="262">
        <v>199982</v>
      </c>
      <c r="F773" s="263">
        <v>199982</v>
      </c>
    </row>
    <row r="774" spans="1:6">
      <c r="A774" s="57" t="s">
        <v>286</v>
      </c>
      <c r="B774" s="371" t="s">
        <v>1597</v>
      </c>
      <c r="C774" s="6" t="s">
        <v>491</v>
      </c>
      <c r="D774" s="6" t="s">
        <v>499</v>
      </c>
      <c r="E774" s="262">
        <v>199982</v>
      </c>
      <c r="F774" s="263">
        <v>199982</v>
      </c>
    </row>
    <row r="775" spans="1:6" ht="38.25">
      <c r="A775" s="57" t="s">
        <v>600</v>
      </c>
      <c r="B775" s="371" t="s">
        <v>1329</v>
      </c>
      <c r="C775" s="6" t="s">
        <v>784</v>
      </c>
      <c r="D775" s="6"/>
      <c r="E775" s="262">
        <v>955435</v>
      </c>
      <c r="F775" s="263">
        <v>1904640</v>
      </c>
    </row>
    <row r="776" spans="1:6" ht="63.75">
      <c r="A776" s="57" t="s">
        <v>540</v>
      </c>
      <c r="B776" s="371" t="s">
        <v>1087</v>
      </c>
      <c r="C776" s="6" t="s">
        <v>784</v>
      </c>
      <c r="D776" s="6"/>
      <c r="E776" s="262">
        <v>64000</v>
      </c>
      <c r="F776" s="263">
        <v>64000</v>
      </c>
    </row>
    <row r="777" spans="1:6" ht="38.25">
      <c r="A777" s="57" t="s">
        <v>490</v>
      </c>
      <c r="B777" s="371" t="s">
        <v>1087</v>
      </c>
      <c r="C777" s="6" t="s">
        <v>491</v>
      </c>
      <c r="D777" s="6"/>
      <c r="E777" s="262">
        <v>64000</v>
      </c>
      <c r="F777" s="263">
        <v>64000</v>
      </c>
    </row>
    <row r="778" spans="1:6" ht="25.5">
      <c r="A778" s="57" t="s">
        <v>538</v>
      </c>
      <c r="B778" s="371" t="s">
        <v>1087</v>
      </c>
      <c r="C778" s="6" t="s">
        <v>491</v>
      </c>
      <c r="D778" s="6" t="s">
        <v>539</v>
      </c>
      <c r="E778" s="262">
        <v>64000</v>
      </c>
      <c r="F778" s="263">
        <v>64000</v>
      </c>
    </row>
    <row r="779" spans="1:6" ht="38.25">
      <c r="A779" s="57" t="s">
        <v>600</v>
      </c>
      <c r="B779" s="371" t="s">
        <v>1082</v>
      </c>
      <c r="C779" s="6" t="s">
        <v>784</v>
      </c>
      <c r="D779" s="6"/>
      <c r="E779" s="262">
        <v>153535</v>
      </c>
      <c r="F779" s="263">
        <v>102740</v>
      </c>
    </row>
    <row r="780" spans="1:6" ht="127.5">
      <c r="A780" s="57" t="s">
        <v>601</v>
      </c>
      <c r="B780" s="371" t="s">
        <v>1082</v>
      </c>
      <c r="C780" s="6" t="s">
        <v>602</v>
      </c>
      <c r="D780" s="6"/>
      <c r="E780" s="262">
        <v>100000</v>
      </c>
      <c r="F780" s="263">
        <v>100000</v>
      </c>
    </row>
    <row r="781" spans="1:6">
      <c r="A781" s="57" t="s">
        <v>286</v>
      </c>
      <c r="B781" s="371" t="s">
        <v>1082</v>
      </c>
      <c r="C781" s="6" t="s">
        <v>602</v>
      </c>
      <c r="D781" s="6" t="s">
        <v>499</v>
      </c>
      <c r="E781" s="262">
        <v>100000</v>
      </c>
      <c r="F781" s="263">
        <v>100000</v>
      </c>
    </row>
    <row r="782" spans="1:6">
      <c r="A782" s="57" t="s">
        <v>608</v>
      </c>
      <c r="B782" s="371" t="s">
        <v>1082</v>
      </c>
      <c r="C782" s="6" t="s">
        <v>609</v>
      </c>
      <c r="D782" s="6"/>
      <c r="E782" s="262">
        <v>53535</v>
      </c>
      <c r="F782" s="263">
        <v>2740</v>
      </c>
    </row>
    <row r="783" spans="1:6" ht="25.5">
      <c r="A783" s="57" t="s">
        <v>323</v>
      </c>
      <c r="B783" s="371" t="s">
        <v>1082</v>
      </c>
      <c r="C783" s="6" t="s">
        <v>609</v>
      </c>
      <c r="D783" s="6" t="s">
        <v>607</v>
      </c>
      <c r="E783" s="262">
        <v>53535</v>
      </c>
      <c r="F783" s="263">
        <v>2740</v>
      </c>
    </row>
    <row r="784" spans="1:6" ht="63.75">
      <c r="A784" s="57" t="s">
        <v>711</v>
      </c>
      <c r="B784" s="371" t="s">
        <v>1021</v>
      </c>
      <c r="C784" s="6" t="s">
        <v>784</v>
      </c>
      <c r="D784" s="6"/>
      <c r="E784" s="262">
        <v>200000</v>
      </c>
      <c r="F784" s="263">
        <v>1200000</v>
      </c>
    </row>
    <row r="785" spans="1:6" ht="38.25">
      <c r="A785" s="57" t="s">
        <v>490</v>
      </c>
      <c r="B785" s="371" t="s">
        <v>1021</v>
      </c>
      <c r="C785" s="6" t="s">
        <v>491</v>
      </c>
      <c r="D785" s="6"/>
      <c r="E785" s="262">
        <v>200000</v>
      </c>
      <c r="F785" s="263">
        <v>1200000</v>
      </c>
    </row>
    <row r="786" spans="1:6">
      <c r="A786" s="57" t="s">
        <v>286</v>
      </c>
      <c r="B786" s="371" t="s">
        <v>1021</v>
      </c>
      <c r="C786" s="6" t="s">
        <v>491</v>
      </c>
      <c r="D786" s="6" t="s">
        <v>499</v>
      </c>
      <c r="E786" s="262">
        <v>200000</v>
      </c>
      <c r="F786" s="263">
        <v>1200000</v>
      </c>
    </row>
    <row r="787" spans="1:6" ht="63.75">
      <c r="A787" s="57" t="s">
        <v>572</v>
      </c>
      <c r="B787" s="371" t="s">
        <v>1022</v>
      </c>
      <c r="C787" s="6" t="s">
        <v>784</v>
      </c>
      <c r="D787" s="6"/>
      <c r="E787" s="262">
        <v>500000</v>
      </c>
      <c r="F787" s="263">
        <v>500000</v>
      </c>
    </row>
    <row r="788" spans="1:6" ht="38.25">
      <c r="A788" s="57" t="s">
        <v>490</v>
      </c>
      <c r="B788" s="371" t="s">
        <v>1022</v>
      </c>
      <c r="C788" s="6" t="s">
        <v>491</v>
      </c>
      <c r="D788" s="6"/>
      <c r="E788" s="262">
        <v>500000</v>
      </c>
      <c r="F788" s="263">
        <v>500000</v>
      </c>
    </row>
    <row r="789" spans="1:6" ht="25.5">
      <c r="A789" s="57" t="s">
        <v>196</v>
      </c>
      <c r="B789" s="371" t="s">
        <v>1022</v>
      </c>
      <c r="C789" s="6" t="s">
        <v>491</v>
      </c>
      <c r="D789" s="6" t="s">
        <v>525</v>
      </c>
      <c r="E789" s="262">
        <v>500000</v>
      </c>
      <c r="F789" s="263">
        <v>500000</v>
      </c>
    </row>
    <row r="790" spans="1:6" ht="63.75">
      <c r="A790" s="57" t="s">
        <v>967</v>
      </c>
      <c r="B790" s="371" t="s">
        <v>968</v>
      </c>
      <c r="C790" s="6" t="s">
        <v>784</v>
      </c>
      <c r="D790" s="6"/>
      <c r="E790" s="262">
        <v>37900</v>
      </c>
      <c r="F790" s="263">
        <v>37900</v>
      </c>
    </row>
    <row r="791" spans="1:6" ht="38.25">
      <c r="A791" s="57" t="s">
        <v>490</v>
      </c>
      <c r="B791" s="371" t="s">
        <v>968</v>
      </c>
      <c r="C791" s="6" t="s">
        <v>491</v>
      </c>
      <c r="D791" s="6"/>
      <c r="E791" s="262">
        <v>37900</v>
      </c>
      <c r="F791" s="263">
        <v>37900</v>
      </c>
    </row>
    <row r="792" spans="1:6">
      <c r="A792" s="57" t="s">
        <v>197</v>
      </c>
      <c r="B792" s="371" t="s">
        <v>968</v>
      </c>
      <c r="C792" s="6" t="s">
        <v>491</v>
      </c>
      <c r="D792" s="6" t="s">
        <v>529</v>
      </c>
      <c r="E792" s="262">
        <v>37900</v>
      </c>
      <c r="F792" s="263">
        <v>37900</v>
      </c>
    </row>
    <row r="793" spans="1:6">
      <c r="A793" s="57" t="s">
        <v>1108</v>
      </c>
      <c r="B793" s="371" t="s">
        <v>1094</v>
      </c>
      <c r="C793" s="6" t="s">
        <v>213</v>
      </c>
      <c r="D793" s="6" t="s">
        <v>177</v>
      </c>
      <c r="E793" s="262">
        <v>18100000</v>
      </c>
      <c r="F793" s="263">
        <v>37370000</v>
      </c>
    </row>
  </sheetData>
  <autoFilter ref="A6:F793">
    <filterColumn colId="2"/>
  </autoFilter>
  <mergeCells count="8">
    <mergeCell ref="A1:F1"/>
    <mergeCell ref="A7:D7"/>
    <mergeCell ref="A2:F2"/>
    <mergeCell ref="A3:F3"/>
    <mergeCell ref="A5:A6"/>
    <mergeCell ref="B5:D5"/>
    <mergeCell ref="E5:E6"/>
    <mergeCell ref="F5:F6"/>
  </mergeCells>
  <pageMargins left="0.70866141732283472" right="0.31496062992125984" top="0.55118110236220474"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tabColor theme="6" tint="-0.249977111117893"/>
  </sheetPr>
  <dimension ref="A1:M12"/>
  <sheetViews>
    <sheetView topLeftCell="A2" workbookViewId="0">
      <selection activeCell="Q8" sqref="Q8"/>
    </sheetView>
  </sheetViews>
  <sheetFormatPr defaultRowHeight="14.25"/>
  <cols>
    <col min="1" max="1" width="4.140625" style="31" customWidth="1"/>
    <col min="2" max="2" width="47.42578125" style="35" customWidth="1"/>
    <col min="3" max="3" width="16.28515625" style="35" hidden="1" customWidth="1"/>
    <col min="4" max="6" width="13.42578125" style="36" customWidth="1"/>
    <col min="7" max="7" width="13.42578125" style="36" hidden="1" customWidth="1"/>
    <col min="8" max="8" width="16" style="36" hidden="1" customWidth="1"/>
    <col min="9" max="9" width="14.5703125" style="31" hidden="1" customWidth="1"/>
    <col min="10" max="10" width="13" style="31" hidden="1" customWidth="1"/>
    <col min="11" max="11" width="14" style="31" hidden="1" customWidth="1"/>
    <col min="12" max="12" width="12.42578125" style="31" hidden="1" customWidth="1"/>
    <col min="13" max="13" width="12.5703125" style="31" hidden="1" customWidth="1"/>
    <col min="14" max="14" width="0" style="31" hidden="1" customWidth="1"/>
    <col min="15" max="16384" width="9.140625" style="31"/>
  </cols>
  <sheetData>
    <row r="1" spans="1:13" ht="45.75" hidden="1" customHeight="1">
      <c r="A1" s="382"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13" s="103" customFormat="1" ht="47.25" customHeight="1">
      <c r="A2" s="382" t="str">
        <f>"Приложение №"&amp;Н1Публ&amp;" к решению
Богучанского районного Совета депутатов
от "&amp;Р1дата&amp;" года №"&amp;Р1номер</f>
        <v>Приложение №11 к решению
Богучанского районного Совета депутатов
от     "   "                     2016 года №</v>
      </c>
      <c r="B2" s="382"/>
      <c r="C2" s="382"/>
      <c r="D2" s="382"/>
      <c r="E2" s="382"/>
      <c r="F2" s="382"/>
      <c r="G2" s="111"/>
      <c r="H2" s="111"/>
    </row>
    <row r="3" spans="1:13" s="26" customFormat="1" ht="67.5" customHeight="1">
      <c r="A3" s="381"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2017 год и плановый период 2018-2019 годов</v>
      </c>
      <c r="B3" s="381"/>
      <c r="C3" s="381"/>
      <c r="D3" s="381"/>
      <c r="E3" s="381"/>
      <c r="F3" s="381"/>
      <c r="G3" s="110"/>
      <c r="H3" s="110"/>
    </row>
    <row r="4" spans="1:13" s="26" customFormat="1" ht="13.5" customHeight="1">
      <c r="B4" s="25"/>
      <c r="C4" s="25"/>
      <c r="E4" s="12"/>
      <c r="F4" s="12" t="s">
        <v>103</v>
      </c>
      <c r="G4" s="12"/>
      <c r="H4" s="12"/>
    </row>
    <row r="5" spans="1:13" s="28" customFormat="1" ht="36" customHeight="1">
      <c r="A5" s="27"/>
      <c r="B5" s="27" t="s">
        <v>31</v>
      </c>
      <c r="C5" s="27" t="s">
        <v>24</v>
      </c>
      <c r="D5" s="27" t="s">
        <v>780</v>
      </c>
      <c r="E5" s="27" t="s">
        <v>1440</v>
      </c>
      <c r="F5" s="27" t="s">
        <v>1441</v>
      </c>
      <c r="G5" s="114"/>
      <c r="H5" s="117" t="s">
        <v>336</v>
      </c>
      <c r="I5" s="115" t="s">
        <v>782</v>
      </c>
      <c r="J5" s="115" t="s">
        <v>543</v>
      </c>
      <c r="K5" s="115" t="s">
        <v>830</v>
      </c>
      <c r="L5" s="115" t="s">
        <v>783</v>
      </c>
      <c r="M5" s="115" t="s">
        <v>502</v>
      </c>
    </row>
    <row r="6" spans="1:13" s="28" customFormat="1" ht="57">
      <c r="A6" s="50">
        <v>1</v>
      </c>
      <c r="B6" s="51" t="s">
        <v>1607</v>
      </c>
      <c r="C6" s="52"/>
      <c r="D6" s="53">
        <f>D7</f>
        <v>60000</v>
      </c>
      <c r="E6" s="53">
        <f>E7</f>
        <v>60000</v>
      </c>
      <c r="F6" s="53">
        <f>F7</f>
        <v>60000</v>
      </c>
      <c r="G6" s="116">
        <v>2016</v>
      </c>
      <c r="H6" s="118">
        <f>I6+J6+L6+K6+M6-D12</f>
        <v>3130700</v>
      </c>
      <c r="I6" s="13">
        <f>SUMIF(квр13,I$5,СумВед)</f>
        <v>0</v>
      </c>
      <c r="J6" s="13">
        <f>SUMIF(квр13,J$5,СумВед)</f>
        <v>960846</v>
      </c>
      <c r="K6" s="13">
        <f>SUMIF(квр13,K$5,СумВед)</f>
        <v>3130700</v>
      </c>
      <c r="L6" s="13">
        <f>SUMIF(квр13,L$5,СумВед)</f>
        <v>0</v>
      </c>
      <c r="M6" s="13">
        <f>SUMIF(квр13,M$5,СумВед)</f>
        <v>232000</v>
      </c>
    </row>
    <row r="7" spans="1:13" s="28" customFormat="1" ht="42.75">
      <c r="A7" s="204" t="s">
        <v>859</v>
      </c>
      <c r="B7" s="51" t="s">
        <v>17</v>
      </c>
      <c r="C7" s="52" t="s">
        <v>219</v>
      </c>
      <c r="D7" s="53">
        <v>60000</v>
      </c>
      <c r="E7" s="53">
        <v>60000</v>
      </c>
      <c r="F7" s="53">
        <v>60000</v>
      </c>
      <c r="G7" s="116">
        <v>2017</v>
      </c>
      <c r="H7" s="118">
        <f>I7+J7+L7+K7+M7-E12</f>
        <v>2383400</v>
      </c>
      <c r="I7" s="13">
        <f>SUMIF(кврПлПер,I$5,СумВед14)</f>
        <v>0</v>
      </c>
      <c r="J7" s="13">
        <f>SUMIF(кврПлПер,J$5,СумВед14)</f>
        <v>960846</v>
      </c>
      <c r="K7" s="13">
        <f>SUMIF(кврПлПер,K$5,СумВед14)</f>
        <v>2555400</v>
      </c>
      <c r="L7" s="13">
        <f>SUMIF(кврПлПер,L$5,СумВед14)</f>
        <v>0</v>
      </c>
      <c r="M7" s="13">
        <f>SUMIF(кврПлПер,M$5,СумВед14)</f>
        <v>60000</v>
      </c>
    </row>
    <row r="8" spans="1:13" s="28" customFormat="1" ht="71.25">
      <c r="A8" s="50" t="s">
        <v>18</v>
      </c>
      <c r="B8" s="153" t="s">
        <v>19</v>
      </c>
      <c r="C8" s="54"/>
      <c r="D8" s="53">
        <f>D9</f>
        <v>960846</v>
      </c>
      <c r="E8" s="53">
        <f>E9</f>
        <v>960846</v>
      </c>
      <c r="F8" s="53">
        <f>F9</f>
        <v>960846</v>
      </c>
      <c r="G8" s="116">
        <v>2018</v>
      </c>
      <c r="H8" s="118">
        <f>I8+J8+L8+K8+M8-F12</f>
        <v>2383400</v>
      </c>
      <c r="I8" s="13">
        <f>SUMIF(кврПлПер,I$5,СумВед15)</f>
        <v>0</v>
      </c>
      <c r="J8" s="13">
        <f>SUMIF(кврПлПер,J$5,СумВед15)</f>
        <v>960846</v>
      </c>
      <c r="K8" s="13">
        <f>SUMIF(кврПлПер,K$5,СумВед15)</f>
        <v>2555400</v>
      </c>
      <c r="L8" s="13">
        <f>SUMIF(кврПлПер,L$5,СумВед15)</f>
        <v>0</v>
      </c>
      <c r="M8" s="13">
        <f>SUMIF(кврПлПер,M$5,СумВед15)</f>
        <v>60000</v>
      </c>
    </row>
    <row r="9" spans="1:13" s="28" customFormat="1" ht="57">
      <c r="A9" s="50" t="s">
        <v>20</v>
      </c>
      <c r="B9" s="51" t="s">
        <v>21</v>
      </c>
      <c r="C9" s="52" t="s">
        <v>25</v>
      </c>
      <c r="D9" s="53">
        <v>960846</v>
      </c>
      <c r="E9" s="53">
        <v>960846</v>
      </c>
      <c r="F9" s="53">
        <v>960846</v>
      </c>
      <c r="G9" s="112"/>
      <c r="H9" s="112"/>
    </row>
    <row r="10" spans="1:13" s="28" customFormat="1" ht="42.75">
      <c r="A10" s="50">
        <v>3</v>
      </c>
      <c r="B10" s="51" t="s">
        <v>678</v>
      </c>
      <c r="C10" s="54"/>
      <c r="D10" s="53">
        <f>D11</f>
        <v>172000</v>
      </c>
      <c r="E10" s="53">
        <f>E11</f>
        <v>172000</v>
      </c>
      <c r="F10" s="53">
        <f>F11</f>
        <v>172000</v>
      </c>
      <c r="G10" s="112"/>
      <c r="H10" s="112"/>
    </row>
    <row r="11" spans="1:13" s="28" customFormat="1" ht="28.5">
      <c r="A11" s="50" t="s">
        <v>22</v>
      </c>
      <c r="B11" s="51" t="s">
        <v>23</v>
      </c>
      <c r="C11" s="52" t="s">
        <v>26</v>
      </c>
      <c r="D11" s="53">
        <v>172000</v>
      </c>
      <c r="E11" s="53">
        <v>172000</v>
      </c>
      <c r="F11" s="53">
        <v>172000</v>
      </c>
      <c r="G11" s="112"/>
      <c r="H11" s="112"/>
    </row>
    <row r="12" spans="1:13" s="34" customFormat="1" ht="15">
      <c r="A12" s="55"/>
      <c r="B12" s="32" t="s">
        <v>220</v>
      </c>
      <c r="C12" s="32"/>
      <c r="D12" s="33">
        <f>SUM(D6,D8,D10)</f>
        <v>1192846</v>
      </c>
      <c r="E12" s="33">
        <f t="shared" ref="E12:F12" si="0">SUM(E6,E8,E10)</f>
        <v>1192846</v>
      </c>
      <c r="F12" s="33">
        <f t="shared" si="0"/>
        <v>1192846</v>
      </c>
      <c r="G12" s="113"/>
      <c r="H12" s="113"/>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tabColor theme="6" tint="-0.249977111117893"/>
    <pageSetUpPr fitToPage="1"/>
  </sheetPr>
  <dimension ref="A1:K63"/>
  <sheetViews>
    <sheetView workbookViewId="0">
      <pane xSplit="1" ySplit="6" topLeftCell="B7" activePane="bottomRight" state="frozen"/>
      <selection activeCell="N31" sqref="N31"/>
      <selection pane="topRight" activeCell="N31" sqref="N31"/>
      <selection pane="bottomLeft" activeCell="N31" sqref="N31"/>
      <selection pane="bottomRight" activeCell="B7" sqref="B7:F63"/>
    </sheetView>
  </sheetViews>
  <sheetFormatPr defaultColWidth="57.28515625" defaultRowHeight="15"/>
  <cols>
    <col min="1" max="1" width="48.140625" style="22" customWidth="1"/>
    <col min="2" max="2" width="17.28515625" style="22" customWidth="1"/>
    <col min="3" max="3" width="54.140625" style="22" customWidth="1"/>
    <col min="4" max="4" width="15.28515625" style="22" customWidth="1"/>
    <col min="5" max="5" width="24.5703125" style="22" customWidth="1"/>
    <col min="6" max="6" width="24.85546875" style="22" customWidth="1"/>
    <col min="7" max="7" width="17.28515625" style="5" customWidth="1"/>
    <col min="8" max="10" width="17.28515625" style="22" customWidth="1"/>
    <col min="11" max="11" width="16.140625" style="22" customWidth="1"/>
    <col min="12" max="12" width="16.28515625" style="22" customWidth="1"/>
    <col min="13" max="16384" width="57.28515625" style="22"/>
  </cols>
  <sheetData>
    <row r="1" spans="1:10" ht="45.75" hidden="1" customHeight="1">
      <c r="A1" s="382"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10" ht="43.5" customHeight="1">
      <c r="A2" s="382" t="str">
        <f>"Приложение №"&amp;Н1пол&amp;" к решению
Богучанского районного Совета депутатов
от "&amp;Р1дата&amp;" года №"&amp;Р1номер</f>
        <v>Приложение №12 к решению
Богучанского районного Совета депутатов
от     "   "                     2016 года №</v>
      </c>
      <c r="B2" s="382"/>
      <c r="C2" s="382"/>
      <c r="D2" s="382"/>
      <c r="E2" s="382"/>
      <c r="F2" s="382"/>
      <c r="G2" s="264"/>
      <c r="H2" s="58"/>
      <c r="I2" s="58"/>
      <c r="J2" s="58"/>
    </row>
    <row r="3" spans="1:10" s="105" customFormat="1" ht="38.25" customHeight="1">
      <c r="A3" s="431"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2017 году и плановом периоде 2018-2019 годов</v>
      </c>
      <c r="B3" s="431"/>
      <c r="C3" s="431"/>
      <c r="D3" s="431"/>
      <c r="E3" s="431"/>
      <c r="F3" s="431"/>
      <c r="G3" s="264"/>
      <c r="H3" s="104"/>
      <c r="I3" s="104"/>
      <c r="J3" s="104"/>
    </row>
    <row r="4" spans="1:10">
      <c r="F4" s="12" t="s">
        <v>103</v>
      </c>
    </row>
    <row r="5" spans="1:10" s="106" customFormat="1" ht="12.75" customHeight="1">
      <c r="A5" s="429" t="s">
        <v>115</v>
      </c>
      <c r="B5" s="430" t="s">
        <v>116</v>
      </c>
      <c r="C5" s="432"/>
      <c r="D5" s="432"/>
      <c r="E5" s="432"/>
      <c r="F5" s="432"/>
      <c r="G5" s="5"/>
    </row>
    <row r="6" spans="1:10" s="106" customFormat="1" ht="154.5" customHeight="1">
      <c r="A6" s="429"/>
      <c r="B6" s="430"/>
      <c r="C6" s="152" t="s">
        <v>114</v>
      </c>
      <c r="D6" s="152" t="s">
        <v>1587</v>
      </c>
      <c r="E6" s="152" t="s">
        <v>347</v>
      </c>
      <c r="F6" s="151" t="s">
        <v>192</v>
      </c>
      <c r="G6" s="5"/>
    </row>
    <row r="7" spans="1:10" s="106" customFormat="1" ht="15" customHeight="1">
      <c r="A7" s="109" t="s">
        <v>868</v>
      </c>
      <c r="B7" s="359">
        <f t="shared" ref="B7:F7" si="0">SUM(B8:B25)</f>
        <v>26736227</v>
      </c>
      <c r="C7" s="359">
        <f t="shared" si="0"/>
        <v>482995</v>
      </c>
      <c r="D7" s="359">
        <f t="shared" si="0"/>
        <v>384491</v>
      </c>
      <c r="E7" s="359">
        <f t="shared" si="0"/>
        <v>1996210</v>
      </c>
      <c r="F7" s="360">
        <f t="shared" si="0"/>
        <v>23872531</v>
      </c>
      <c r="G7" s="265">
        <f>B7-'Дох '!I141</f>
        <v>0</v>
      </c>
    </row>
    <row r="8" spans="1:10">
      <c r="A8" s="46" t="s">
        <v>73</v>
      </c>
      <c r="B8" s="361">
        <f>SUM(C8+E8+F8+D8)</f>
        <v>10659</v>
      </c>
      <c r="C8" s="362">
        <v>10659</v>
      </c>
      <c r="D8" s="362"/>
      <c r="E8" s="362"/>
      <c r="F8" s="363"/>
    </row>
    <row r="9" spans="1:10">
      <c r="A9" s="46" t="s">
        <v>117</v>
      </c>
      <c r="B9" s="361">
        <f t="shared" ref="B9:B63" si="1">SUM(C9+E9+F9+D9)</f>
        <v>4825</v>
      </c>
      <c r="C9" s="362">
        <v>4825</v>
      </c>
      <c r="D9" s="362"/>
      <c r="E9" s="362"/>
      <c r="F9" s="363"/>
    </row>
    <row r="10" spans="1:10">
      <c r="A10" s="46" t="s">
        <v>217</v>
      </c>
      <c r="B10" s="361">
        <f t="shared" si="1"/>
        <v>387518</v>
      </c>
      <c r="C10" s="362">
        <v>3027</v>
      </c>
      <c r="D10" s="362">
        <v>384491</v>
      </c>
      <c r="E10" s="362"/>
      <c r="F10" s="363"/>
    </row>
    <row r="11" spans="1:10">
      <c r="A11" s="47" t="s">
        <v>74</v>
      </c>
      <c r="B11" s="361">
        <f t="shared" si="1"/>
        <v>5999098</v>
      </c>
      <c r="C11" s="362">
        <v>139485</v>
      </c>
      <c r="D11" s="362"/>
      <c r="E11" s="362"/>
      <c r="F11" s="363">
        <f>5622343+237270</f>
        <v>5859613</v>
      </c>
    </row>
    <row r="12" spans="1:10">
      <c r="A12" s="46" t="s">
        <v>75</v>
      </c>
      <c r="B12" s="361">
        <f t="shared" si="1"/>
        <v>1678</v>
      </c>
      <c r="C12" s="362">
        <v>1678</v>
      </c>
      <c r="D12" s="362"/>
      <c r="E12" s="362"/>
      <c r="F12" s="363"/>
    </row>
    <row r="13" spans="1:10" ht="28.5">
      <c r="A13" s="48" t="s">
        <v>301</v>
      </c>
      <c r="B13" s="361">
        <f t="shared" si="1"/>
        <v>43450</v>
      </c>
      <c r="C13" s="362">
        <v>43450</v>
      </c>
      <c r="D13" s="362"/>
      <c r="E13" s="362"/>
      <c r="F13" s="363"/>
    </row>
    <row r="14" spans="1:10">
      <c r="A14" s="46" t="s">
        <v>118</v>
      </c>
      <c r="B14" s="361">
        <f t="shared" si="1"/>
        <v>25323</v>
      </c>
      <c r="C14" s="362">
        <v>25323</v>
      </c>
      <c r="D14" s="362"/>
      <c r="E14" s="362"/>
      <c r="F14" s="363"/>
    </row>
    <row r="15" spans="1:10">
      <c r="A15" s="46" t="s">
        <v>184</v>
      </c>
      <c r="B15" s="361">
        <f t="shared" si="1"/>
        <v>15759</v>
      </c>
      <c r="C15" s="362">
        <v>15759</v>
      </c>
      <c r="D15" s="362"/>
      <c r="E15" s="362"/>
      <c r="F15" s="363"/>
    </row>
    <row r="16" spans="1:10">
      <c r="A16" s="46" t="s">
        <v>185</v>
      </c>
      <c r="B16" s="361">
        <f t="shared" si="1"/>
        <v>2010649</v>
      </c>
      <c r="C16" s="362">
        <v>10649</v>
      </c>
      <c r="D16" s="362"/>
      <c r="E16" s="362"/>
      <c r="F16" s="363">
        <f>1750000+250000</f>
        <v>2000000</v>
      </c>
    </row>
    <row r="17" spans="1:11">
      <c r="A17" s="46" t="s">
        <v>119</v>
      </c>
      <c r="B17" s="361">
        <f t="shared" si="1"/>
        <v>2138</v>
      </c>
      <c r="C17" s="362">
        <v>2138</v>
      </c>
      <c r="D17" s="362"/>
      <c r="E17" s="362"/>
      <c r="F17" s="363"/>
    </row>
    <row r="18" spans="1:11">
      <c r="A18" s="47" t="s">
        <v>121</v>
      </c>
      <c r="B18" s="361">
        <f t="shared" si="1"/>
        <v>5223874</v>
      </c>
      <c r="C18" s="362">
        <v>17141</v>
      </c>
      <c r="D18" s="362"/>
      <c r="E18" s="362"/>
      <c r="F18" s="363">
        <f>4925733+281000</f>
        <v>5206733</v>
      </c>
    </row>
    <row r="19" spans="1:11">
      <c r="A19" s="46" t="s">
        <v>218</v>
      </c>
      <c r="B19" s="361">
        <f t="shared" si="1"/>
        <v>16593</v>
      </c>
      <c r="C19" s="362">
        <v>16593</v>
      </c>
      <c r="D19" s="362"/>
      <c r="E19" s="362"/>
      <c r="F19" s="363"/>
    </row>
    <row r="20" spans="1:11">
      <c r="A20" s="46" t="s">
        <v>120</v>
      </c>
      <c r="B20" s="361">
        <f t="shared" si="1"/>
        <v>30049</v>
      </c>
      <c r="C20" s="362">
        <v>30049</v>
      </c>
      <c r="D20" s="362"/>
      <c r="E20" s="362"/>
      <c r="F20" s="363"/>
    </row>
    <row r="21" spans="1:11">
      <c r="A21" s="46" t="s">
        <v>122</v>
      </c>
      <c r="B21" s="361">
        <f t="shared" si="1"/>
        <v>12886970</v>
      </c>
      <c r="C21" s="362">
        <v>84575</v>
      </c>
      <c r="D21" s="362"/>
      <c r="E21" s="362">
        <f>1866210+130000</f>
        <v>1996210</v>
      </c>
      <c r="F21" s="363">
        <f>10556185+250000</f>
        <v>10806185</v>
      </c>
      <c r="G21" s="5">
        <v>11432824</v>
      </c>
      <c r="H21" s="22">
        <v>1991756</v>
      </c>
      <c r="I21" s="285">
        <f>E21-H21</f>
        <v>4454</v>
      </c>
      <c r="J21" s="22">
        <v>1448000</v>
      </c>
      <c r="K21" s="285">
        <f>E21+F21-J21</f>
        <v>11354395</v>
      </c>
    </row>
    <row r="22" spans="1:11">
      <c r="A22" s="46" t="s">
        <v>123</v>
      </c>
      <c r="B22" s="361">
        <f t="shared" si="1"/>
        <v>7852</v>
      </c>
      <c r="C22" s="362">
        <v>7852</v>
      </c>
      <c r="D22" s="362"/>
      <c r="E22" s="362"/>
      <c r="F22" s="363"/>
      <c r="I22" s="285">
        <f>F21-G21</f>
        <v>-626639</v>
      </c>
      <c r="J22" s="22">
        <v>14872580</v>
      </c>
    </row>
    <row r="23" spans="1:11">
      <c r="A23" s="46" t="s">
        <v>187</v>
      </c>
      <c r="B23" s="361">
        <f t="shared" si="1"/>
        <v>12184</v>
      </c>
      <c r="C23" s="362">
        <v>12184</v>
      </c>
      <c r="D23" s="362"/>
      <c r="E23" s="362"/>
      <c r="F23" s="363"/>
      <c r="J23" s="22">
        <f>J22-J21</f>
        <v>13424580</v>
      </c>
    </row>
    <row r="24" spans="1:11">
      <c r="A24" s="46" t="s">
        <v>188</v>
      </c>
      <c r="B24" s="361">
        <f t="shared" si="1"/>
        <v>33788</v>
      </c>
      <c r="C24" s="362">
        <v>33788</v>
      </c>
      <c r="D24" s="362"/>
      <c r="E24" s="362"/>
      <c r="F24" s="363"/>
    </row>
    <row r="25" spans="1:11">
      <c r="A25" s="46" t="s">
        <v>124</v>
      </c>
      <c r="B25" s="361">
        <f t="shared" si="1"/>
        <v>23820</v>
      </c>
      <c r="C25" s="362">
        <v>23820</v>
      </c>
      <c r="D25" s="362"/>
      <c r="E25" s="362"/>
      <c r="F25" s="363"/>
    </row>
    <row r="26" spans="1:11" s="107" customFormat="1" ht="15.75">
      <c r="A26" s="109" t="s">
        <v>871</v>
      </c>
      <c r="B26" s="364">
        <f t="shared" si="1"/>
        <v>26736227</v>
      </c>
      <c r="C26" s="359">
        <f t="shared" ref="C26:F26" si="2">SUM(C27:C44)</f>
        <v>482995</v>
      </c>
      <c r="D26" s="359">
        <f t="shared" si="2"/>
        <v>384491</v>
      </c>
      <c r="E26" s="359">
        <f t="shared" si="2"/>
        <v>1996210</v>
      </c>
      <c r="F26" s="360">
        <f t="shared" si="2"/>
        <v>23872531</v>
      </c>
      <c r="G26" s="265">
        <f>B26-'Дох '!J141</f>
        <v>0</v>
      </c>
    </row>
    <row r="27" spans="1:11">
      <c r="A27" s="46" t="s">
        <v>73</v>
      </c>
      <c r="B27" s="361">
        <f t="shared" si="1"/>
        <v>10659</v>
      </c>
      <c r="C27" s="362">
        <v>10659</v>
      </c>
      <c r="D27" s="362"/>
      <c r="E27" s="362"/>
      <c r="F27" s="363"/>
    </row>
    <row r="28" spans="1:11">
      <c r="A28" s="46" t="s">
        <v>117</v>
      </c>
      <c r="B28" s="361">
        <f t="shared" si="1"/>
        <v>4825</v>
      </c>
      <c r="C28" s="362">
        <v>4825</v>
      </c>
      <c r="D28" s="362"/>
      <c r="E28" s="362"/>
      <c r="F28" s="363"/>
    </row>
    <row r="29" spans="1:11">
      <c r="A29" s="46" t="s">
        <v>217</v>
      </c>
      <c r="B29" s="361">
        <f t="shared" si="1"/>
        <v>387518</v>
      </c>
      <c r="C29" s="362">
        <v>3027</v>
      </c>
      <c r="D29" s="362">
        <v>384491</v>
      </c>
      <c r="E29" s="362"/>
      <c r="F29" s="363"/>
    </row>
    <row r="30" spans="1:11">
      <c r="A30" s="47" t="s">
        <v>74</v>
      </c>
      <c r="B30" s="361">
        <f t="shared" si="1"/>
        <v>5999098</v>
      </c>
      <c r="C30" s="362">
        <v>139485</v>
      </c>
      <c r="D30" s="362"/>
      <c r="E30" s="362"/>
      <c r="F30" s="363">
        <f>5622343+237270</f>
        <v>5859613</v>
      </c>
    </row>
    <row r="31" spans="1:11">
      <c r="A31" s="46" t="s">
        <v>75</v>
      </c>
      <c r="B31" s="361">
        <f t="shared" si="1"/>
        <v>1678</v>
      </c>
      <c r="C31" s="362">
        <v>1678</v>
      </c>
      <c r="D31" s="362"/>
      <c r="E31" s="362"/>
      <c r="F31" s="363"/>
    </row>
    <row r="32" spans="1:11" ht="28.5">
      <c r="A32" s="48" t="s">
        <v>301</v>
      </c>
      <c r="B32" s="361">
        <f t="shared" si="1"/>
        <v>43450</v>
      </c>
      <c r="C32" s="362">
        <v>43450</v>
      </c>
      <c r="D32" s="362"/>
      <c r="E32" s="362"/>
      <c r="F32" s="363"/>
    </row>
    <row r="33" spans="1:7">
      <c r="A33" s="46" t="s">
        <v>118</v>
      </c>
      <c r="B33" s="361">
        <f t="shared" si="1"/>
        <v>25323</v>
      </c>
      <c r="C33" s="362">
        <v>25323</v>
      </c>
      <c r="D33" s="362"/>
      <c r="E33" s="362"/>
      <c r="F33" s="363"/>
    </row>
    <row r="34" spans="1:7">
      <c r="A34" s="46" t="s">
        <v>184</v>
      </c>
      <c r="B34" s="361">
        <f t="shared" si="1"/>
        <v>15759</v>
      </c>
      <c r="C34" s="362">
        <v>15759</v>
      </c>
      <c r="D34" s="362"/>
      <c r="E34" s="362"/>
      <c r="F34" s="363"/>
    </row>
    <row r="35" spans="1:7">
      <c r="A35" s="46" t="s">
        <v>185</v>
      </c>
      <c r="B35" s="361">
        <f t="shared" si="1"/>
        <v>2010649</v>
      </c>
      <c r="C35" s="362">
        <v>10649</v>
      </c>
      <c r="D35" s="362"/>
      <c r="E35" s="362"/>
      <c r="F35" s="363">
        <f>1750000+250000</f>
        <v>2000000</v>
      </c>
    </row>
    <row r="36" spans="1:7">
      <c r="A36" s="46" t="s">
        <v>119</v>
      </c>
      <c r="B36" s="361">
        <f t="shared" si="1"/>
        <v>2138</v>
      </c>
      <c r="C36" s="362">
        <v>2138</v>
      </c>
      <c r="D36" s="362"/>
      <c r="E36" s="362"/>
      <c r="F36" s="363"/>
    </row>
    <row r="37" spans="1:7">
      <c r="A37" s="47" t="s">
        <v>121</v>
      </c>
      <c r="B37" s="361">
        <f t="shared" si="1"/>
        <v>5223874</v>
      </c>
      <c r="C37" s="362">
        <v>17141</v>
      </c>
      <c r="D37" s="362"/>
      <c r="E37" s="362"/>
      <c r="F37" s="363">
        <f>4925733+281000</f>
        <v>5206733</v>
      </c>
    </row>
    <row r="38" spans="1:7">
      <c r="A38" s="46" t="s">
        <v>218</v>
      </c>
      <c r="B38" s="361">
        <f t="shared" si="1"/>
        <v>16593</v>
      </c>
      <c r="C38" s="362">
        <v>16593</v>
      </c>
      <c r="D38" s="362"/>
      <c r="E38" s="362"/>
      <c r="F38" s="363"/>
    </row>
    <row r="39" spans="1:7">
      <c r="A39" s="46" t="s">
        <v>120</v>
      </c>
      <c r="B39" s="361">
        <f t="shared" si="1"/>
        <v>30049</v>
      </c>
      <c r="C39" s="362">
        <v>30049</v>
      </c>
      <c r="D39" s="362"/>
      <c r="E39" s="362"/>
      <c r="F39" s="363"/>
    </row>
    <row r="40" spans="1:7">
      <c r="A40" s="46" t="s">
        <v>122</v>
      </c>
      <c r="B40" s="361">
        <f t="shared" si="1"/>
        <v>12886970</v>
      </c>
      <c r="C40" s="362">
        <v>84575</v>
      </c>
      <c r="D40" s="362"/>
      <c r="E40" s="362">
        <f>1866210+130000</f>
        <v>1996210</v>
      </c>
      <c r="F40" s="363">
        <f>10556185+250000</f>
        <v>10806185</v>
      </c>
    </row>
    <row r="41" spans="1:7">
      <c r="A41" s="46" t="s">
        <v>123</v>
      </c>
      <c r="B41" s="361">
        <f t="shared" si="1"/>
        <v>7852</v>
      </c>
      <c r="C41" s="362">
        <v>7852</v>
      </c>
      <c r="D41" s="362"/>
      <c r="E41" s="362"/>
      <c r="F41" s="363"/>
    </row>
    <row r="42" spans="1:7">
      <c r="A42" s="46" t="s">
        <v>187</v>
      </c>
      <c r="B42" s="361">
        <f t="shared" si="1"/>
        <v>12184</v>
      </c>
      <c r="C42" s="362">
        <v>12184</v>
      </c>
      <c r="D42" s="362"/>
      <c r="E42" s="362"/>
      <c r="F42" s="363"/>
    </row>
    <row r="43" spans="1:7">
      <c r="A43" s="46" t="s">
        <v>188</v>
      </c>
      <c r="B43" s="361">
        <f t="shared" si="1"/>
        <v>33788</v>
      </c>
      <c r="C43" s="362">
        <v>33788</v>
      </c>
      <c r="D43" s="362"/>
      <c r="E43" s="362"/>
      <c r="F43" s="363"/>
    </row>
    <row r="44" spans="1:7">
      <c r="A44" s="46" t="s">
        <v>124</v>
      </c>
      <c r="B44" s="361">
        <f t="shared" si="1"/>
        <v>23820</v>
      </c>
      <c r="C44" s="362">
        <v>23820</v>
      </c>
      <c r="D44" s="362"/>
      <c r="E44" s="362"/>
      <c r="F44" s="363"/>
    </row>
    <row r="45" spans="1:7" ht="15.75">
      <c r="A45" s="109" t="s">
        <v>1586</v>
      </c>
      <c r="B45" s="364">
        <f t="shared" si="1"/>
        <v>26736227</v>
      </c>
      <c r="C45" s="359">
        <f t="shared" ref="C45:F45" si="3">SUM(C46:C63)</f>
        <v>482995</v>
      </c>
      <c r="D45" s="359">
        <f t="shared" si="3"/>
        <v>384491</v>
      </c>
      <c r="E45" s="359">
        <f t="shared" si="3"/>
        <v>1996210</v>
      </c>
      <c r="F45" s="360">
        <f t="shared" si="3"/>
        <v>23872531</v>
      </c>
      <c r="G45" s="265">
        <f>B45-'Дох '!K141</f>
        <v>0</v>
      </c>
    </row>
    <row r="46" spans="1:7">
      <c r="A46" s="46" t="s">
        <v>73</v>
      </c>
      <c r="B46" s="361">
        <f t="shared" si="1"/>
        <v>10659</v>
      </c>
      <c r="C46" s="362">
        <v>10659</v>
      </c>
      <c r="D46" s="362"/>
      <c r="E46" s="362"/>
      <c r="F46" s="363"/>
    </row>
    <row r="47" spans="1:7">
      <c r="A47" s="46" t="s">
        <v>117</v>
      </c>
      <c r="B47" s="361">
        <f t="shared" si="1"/>
        <v>4825</v>
      </c>
      <c r="C47" s="362">
        <v>4825</v>
      </c>
      <c r="D47" s="362"/>
      <c r="E47" s="362"/>
      <c r="F47" s="363"/>
    </row>
    <row r="48" spans="1:7">
      <c r="A48" s="46" t="s">
        <v>217</v>
      </c>
      <c r="B48" s="361">
        <f t="shared" si="1"/>
        <v>387518</v>
      </c>
      <c r="C48" s="362">
        <v>3027</v>
      </c>
      <c r="D48" s="362">
        <v>384491</v>
      </c>
      <c r="E48" s="362"/>
      <c r="F48" s="363"/>
    </row>
    <row r="49" spans="1:6">
      <c r="A49" s="47" t="s">
        <v>74</v>
      </c>
      <c r="B49" s="361">
        <f t="shared" si="1"/>
        <v>5999098</v>
      </c>
      <c r="C49" s="362">
        <v>139485</v>
      </c>
      <c r="D49" s="362"/>
      <c r="E49" s="362"/>
      <c r="F49" s="363">
        <f>5622343+237270</f>
        <v>5859613</v>
      </c>
    </row>
    <row r="50" spans="1:6">
      <c r="A50" s="46" t="s">
        <v>75</v>
      </c>
      <c r="B50" s="361">
        <f t="shared" si="1"/>
        <v>1678</v>
      </c>
      <c r="C50" s="362">
        <v>1678</v>
      </c>
      <c r="D50" s="362"/>
      <c r="E50" s="362"/>
      <c r="F50" s="363"/>
    </row>
    <row r="51" spans="1:6" ht="28.5">
      <c r="A51" s="48" t="s">
        <v>301</v>
      </c>
      <c r="B51" s="361">
        <f t="shared" si="1"/>
        <v>43450</v>
      </c>
      <c r="C51" s="362">
        <v>43450</v>
      </c>
      <c r="D51" s="362"/>
      <c r="E51" s="362"/>
      <c r="F51" s="363"/>
    </row>
    <row r="52" spans="1:6">
      <c r="A52" s="46" t="s">
        <v>118</v>
      </c>
      <c r="B52" s="361">
        <f t="shared" si="1"/>
        <v>25323</v>
      </c>
      <c r="C52" s="362">
        <v>25323</v>
      </c>
      <c r="D52" s="362"/>
      <c r="E52" s="362"/>
      <c r="F52" s="363"/>
    </row>
    <row r="53" spans="1:6">
      <c r="A53" s="46" t="s">
        <v>184</v>
      </c>
      <c r="B53" s="361">
        <f t="shared" si="1"/>
        <v>15759</v>
      </c>
      <c r="C53" s="362">
        <v>15759</v>
      </c>
      <c r="D53" s="362"/>
      <c r="E53" s="362"/>
      <c r="F53" s="363"/>
    </row>
    <row r="54" spans="1:6">
      <c r="A54" s="46" t="s">
        <v>185</v>
      </c>
      <c r="B54" s="361">
        <f t="shared" si="1"/>
        <v>2010649</v>
      </c>
      <c r="C54" s="362">
        <v>10649</v>
      </c>
      <c r="D54" s="362"/>
      <c r="E54" s="362"/>
      <c r="F54" s="363">
        <f>1750000+250000</f>
        <v>2000000</v>
      </c>
    </row>
    <row r="55" spans="1:6">
      <c r="A55" s="46" t="s">
        <v>119</v>
      </c>
      <c r="B55" s="361">
        <f t="shared" si="1"/>
        <v>2138</v>
      </c>
      <c r="C55" s="362">
        <v>2138</v>
      </c>
      <c r="D55" s="362"/>
      <c r="E55" s="362"/>
      <c r="F55" s="363"/>
    </row>
    <row r="56" spans="1:6">
      <c r="A56" s="47" t="s">
        <v>121</v>
      </c>
      <c r="B56" s="361">
        <f t="shared" si="1"/>
        <v>5223874</v>
      </c>
      <c r="C56" s="362">
        <v>17141</v>
      </c>
      <c r="D56" s="362"/>
      <c r="E56" s="362"/>
      <c r="F56" s="363">
        <f>4925733+281000</f>
        <v>5206733</v>
      </c>
    </row>
    <row r="57" spans="1:6">
      <c r="A57" s="46" t="s">
        <v>218</v>
      </c>
      <c r="B57" s="361">
        <f t="shared" si="1"/>
        <v>16593</v>
      </c>
      <c r="C57" s="362">
        <v>16593</v>
      </c>
      <c r="D57" s="362"/>
      <c r="E57" s="362"/>
      <c r="F57" s="363"/>
    </row>
    <row r="58" spans="1:6">
      <c r="A58" s="46" t="s">
        <v>120</v>
      </c>
      <c r="B58" s="361">
        <f t="shared" si="1"/>
        <v>30049</v>
      </c>
      <c r="C58" s="362">
        <v>30049</v>
      </c>
      <c r="D58" s="362"/>
      <c r="E58" s="362"/>
      <c r="F58" s="363"/>
    </row>
    <row r="59" spans="1:6">
      <c r="A59" s="46" t="s">
        <v>122</v>
      </c>
      <c r="B59" s="361">
        <f t="shared" si="1"/>
        <v>12886970</v>
      </c>
      <c r="C59" s="362">
        <v>84575</v>
      </c>
      <c r="D59" s="362"/>
      <c r="E59" s="362">
        <f>1866210+130000</f>
        <v>1996210</v>
      </c>
      <c r="F59" s="363">
        <f>10556185+250000</f>
        <v>10806185</v>
      </c>
    </row>
    <row r="60" spans="1:6">
      <c r="A60" s="46" t="s">
        <v>123</v>
      </c>
      <c r="B60" s="361">
        <f t="shared" si="1"/>
        <v>7852</v>
      </c>
      <c r="C60" s="362">
        <v>7852</v>
      </c>
      <c r="D60" s="362"/>
      <c r="E60" s="362"/>
      <c r="F60" s="363"/>
    </row>
    <row r="61" spans="1:6">
      <c r="A61" s="46" t="s">
        <v>187</v>
      </c>
      <c r="B61" s="361">
        <f t="shared" si="1"/>
        <v>12184</v>
      </c>
      <c r="C61" s="362">
        <v>12184</v>
      </c>
      <c r="D61" s="362"/>
      <c r="E61" s="362"/>
      <c r="F61" s="363"/>
    </row>
    <row r="62" spans="1:6">
      <c r="A62" s="46" t="s">
        <v>188</v>
      </c>
      <c r="B62" s="361">
        <f t="shared" si="1"/>
        <v>33788</v>
      </c>
      <c r="C62" s="362">
        <v>33788</v>
      </c>
      <c r="D62" s="362"/>
      <c r="E62" s="362"/>
      <c r="F62" s="363"/>
    </row>
    <row r="63" spans="1:6">
      <c r="A63" s="46" t="s">
        <v>124</v>
      </c>
      <c r="B63" s="361">
        <f t="shared" si="1"/>
        <v>23820</v>
      </c>
      <c r="C63" s="362">
        <v>23820</v>
      </c>
      <c r="D63" s="362"/>
      <c r="E63" s="362"/>
      <c r="F63" s="363"/>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9"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tabColor theme="6" tint="-0.249977111117893"/>
  </sheetPr>
  <dimension ref="A1:F24"/>
  <sheetViews>
    <sheetView topLeftCell="A2" zoomScaleNormal="100" workbookViewId="0">
      <selection activeCell="B29" sqref="B29"/>
    </sheetView>
  </sheetViews>
  <sheetFormatPr defaultRowHeight="12.75"/>
  <cols>
    <col min="1" max="1" width="54" customWidth="1"/>
    <col min="2" max="2" width="31.140625" customWidth="1"/>
    <col min="3" max="3" width="19.140625" hidden="1" customWidth="1"/>
    <col min="4" max="4" width="14.140625" hidden="1" customWidth="1"/>
    <col min="5" max="5" width="13.140625" customWidth="1"/>
  </cols>
  <sheetData>
    <row r="1" spans="1:6" ht="45.75" hidden="1" customHeight="1">
      <c r="A1" s="382"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24"/>
    </row>
    <row r="2" spans="1:6" ht="70.5" customHeight="1">
      <c r="A2" s="382" t="str">
        <f>"Приложение №"&amp;Н1сбал&amp;" к решению
Богучанского районного Совета депутатов
от "&amp;Р1дата&amp;" года №"&amp;Р1номер</f>
        <v>Приложение №13 к решению
Богучанского районного Совета депутатов
от     "   "                     2016 года №</v>
      </c>
      <c r="B2" s="382"/>
      <c r="C2" s="382"/>
      <c r="D2" s="382"/>
      <c r="E2" s="24"/>
      <c r="F2" s="4"/>
    </row>
    <row r="3" spans="1:6" ht="78.75" customHeight="1">
      <c r="A3" s="433" t="str">
        <f>"Распределение трансфертов на поддержку мер по обеспечению сбалансированности бюджетов поселений на "&amp;год&amp;" год "</f>
        <v xml:space="preserve">Распределение трансфертов на поддержку мер по обеспечению сбалансированности бюджетов поселений на 2017 год </v>
      </c>
      <c r="B3" s="433"/>
      <c r="C3" s="433"/>
      <c r="D3" s="433"/>
      <c r="E3" s="24"/>
      <c r="F3" s="4"/>
    </row>
    <row r="4" spans="1:6">
      <c r="A4" s="210"/>
      <c r="B4" s="210"/>
      <c r="C4" s="12" t="s">
        <v>103</v>
      </c>
      <c r="D4" s="211" t="s">
        <v>103</v>
      </c>
      <c r="E4" s="24"/>
      <c r="F4" s="4"/>
    </row>
    <row r="5" spans="1:6" ht="15">
      <c r="A5" s="266" t="s">
        <v>31</v>
      </c>
      <c r="B5" s="266" t="s">
        <v>780</v>
      </c>
      <c r="C5" s="266"/>
      <c r="D5" s="212" t="s">
        <v>866</v>
      </c>
      <c r="E5" s="38">
        <v>1110080120</v>
      </c>
      <c r="F5" s="4" t="s">
        <v>336</v>
      </c>
    </row>
    <row r="6" spans="1:6" ht="14.25">
      <c r="A6" s="213" t="s">
        <v>104</v>
      </c>
      <c r="B6" s="365">
        <f>SUM(B7:B24)</f>
        <v>30681200</v>
      </c>
      <c r="C6" s="214"/>
      <c r="D6" s="214"/>
      <c r="E6" s="121">
        <f ca="1">SUMIF(РзПз,"????"&amp;E$5,СумВед)-B6</f>
        <v>0</v>
      </c>
      <c r="F6" s="4">
        <v>2016</v>
      </c>
    </row>
    <row r="7" spans="1:6" ht="15">
      <c r="A7" s="354" t="s">
        <v>860</v>
      </c>
      <c r="B7" s="366">
        <v>1934400</v>
      </c>
      <c r="C7" s="215"/>
      <c r="D7" s="215"/>
      <c r="E7" s="121">
        <f ca="1">SUMIF(РзПзПлПер,"????"&amp;E$5,СумВед14)-C6</f>
        <v>0</v>
      </c>
      <c r="F7" s="4">
        <v>2017</v>
      </c>
    </row>
    <row r="8" spans="1:6" ht="15">
      <c r="A8" s="354" t="s">
        <v>117</v>
      </c>
      <c r="B8" s="366">
        <v>5682300</v>
      </c>
      <c r="C8" s="215"/>
      <c r="D8" s="215"/>
      <c r="E8" s="121">
        <f ca="1">SUMIF(РзПзПлПер,"????"&amp;E$5,СумВед15)-D6</f>
        <v>0</v>
      </c>
      <c r="F8" s="4">
        <v>2018</v>
      </c>
    </row>
    <row r="9" spans="1:6" ht="15">
      <c r="A9" s="355" t="s">
        <v>217</v>
      </c>
      <c r="B9" s="366">
        <v>0</v>
      </c>
      <c r="C9" s="215"/>
      <c r="D9" s="215"/>
      <c r="E9" s="24"/>
      <c r="F9" s="4"/>
    </row>
    <row r="10" spans="1:6" ht="15">
      <c r="A10" s="355" t="s">
        <v>74</v>
      </c>
      <c r="B10" s="366">
        <v>0</v>
      </c>
      <c r="C10" s="215"/>
      <c r="D10" s="215"/>
      <c r="E10" s="24"/>
      <c r="F10" s="4"/>
    </row>
    <row r="11" spans="1:6" ht="15">
      <c r="A11" s="354" t="s">
        <v>75</v>
      </c>
      <c r="B11" s="366">
        <v>1930000</v>
      </c>
      <c r="C11" s="215"/>
      <c r="D11" s="215"/>
      <c r="E11" s="24"/>
      <c r="F11" s="4"/>
    </row>
    <row r="12" spans="1:6" ht="15">
      <c r="A12" s="351" t="s">
        <v>301</v>
      </c>
      <c r="B12" s="366">
        <v>0</v>
      </c>
      <c r="C12" s="215"/>
      <c r="D12" s="215"/>
      <c r="E12" s="24"/>
      <c r="F12" s="4"/>
    </row>
    <row r="13" spans="1:6" ht="15">
      <c r="A13" s="354" t="s">
        <v>118</v>
      </c>
      <c r="B13" s="366">
        <v>1907300</v>
      </c>
      <c r="C13" s="215"/>
      <c r="D13" s="215"/>
      <c r="E13" s="42"/>
      <c r="F13" s="4"/>
    </row>
    <row r="14" spans="1:6" ht="15">
      <c r="A14" s="354" t="s">
        <v>184</v>
      </c>
      <c r="B14" s="366">
        <v>3451200</v>
      </c>
      <c r="C14" s="215"/>
      <c r="D14" s="215"/>
      <c r="E14" s="24"/>
      <c r="F14" s="4"/>
    </row>
    <row r="15" spans="1:6" ht="15">
      <c r="A15" s="354" t="s">
        <v>185</v>
      </c>
      <c r="B15" s="366">
        <v>0</v>
      </c>
      <c r="C15" s="215"/>
      <c r="D15" s="215"/>
      <c r="E15" s="24"/>
      <c r="F15" s="4"/>
    </row>
    <row r="16" spans="1:6" ht="15">
      <c r="A16" s="354" t="s">
        <v>119</v>
      </c>
      <c r="B16" s="366">
        <v>2040900</v>
      </c>
      <c r="C16" s="215"/>
      <c r="D16" s="215"/>
      <c r="E16" s="24"/>
      <c r="F16" s="4"/>
    </row>
    <row r="17" spans="1:6" ht="15">
      <c r="A17" s="354" t="s">
        <v>121</v>
      </c>
      <c r="B17" s="366">
        <v>0</v>
      </c>
      <c r="C17" s="215"/>
      <c r="D17" s="215"/>
      <c r="E17" s="24"/>
      <c r="F17" s="4"/>
    </row>
    <row r="18" spans="1:6" ht="15">
      <c r="A18" s="354" t="s">
        <v>218</v>
      </c>
      <c r="B18" s="366">
        <v>0</v>
      </c>
      <c r="C18" s="215"/>
      <c r="D18" s="215"/>
      <c r="E18" s="24"/>
      <c r="F18" s="4"/>
    </row>
    <row r="19" spans="1:6" ht="15">
      <c r="A19" s="354" t="s">
        <v>120</v>
      </c>
      <c r="B19" s="366">
        <v>3879700</v>
      </c>
      <c r="C19" s="215"/>
      <c r="D19" s="215"/>
      <c r="E19" s="24"/>
      <c r="F19" s="4"/>
    </row>
    <row r="20" spans="1:6" ht="15">
      <c r="A20" s="354" t="s">
        <v>122</v>
      </c>
      <c r="B20" s="366">
        <v>3782600</v>
      </c>
      <c r="C20" s="215"/>
      <c r="D20" s="215"/>
      <c r="E20" s="24"/>
      <c r="F20" s="4"/>
    </row>
    <row r="21" spans="1:6" ht="15">
      <c r="A21" s="354" t="s">
        <v>123</v>
      </c>
      <c r="B21" s="366">
        <v>0</v>
      </c>
      <c r="C21" s="215"/>
      <c r="D21" s="215"/>
      <c r="E21" s="24"/>
      <c r="F21" s="4"/>
    </row>
    <row r="22" spans="1:6" ht="15">
      <c r="A22" s="354" t="s">
        <v>187</v>
      </c>
      <c r="B22" s="366">
        <v>1518900</v>
      </c>
      <c r="C22" s="215"/>
      <c r="D22" s="215"/>
      <c r="E22" s="24"/>
      <c r="F22" s="4"/>
    </row>
    <row r="23" spans="1:6" ht="15">
      <c r="A23" s="354" t="s">
        <v>188</v>
      </c>
      <c r="B23" s="366">
        <v>2520300</v>
      </c>
      <c r="C23" s="215"/>
      <c r="D23" s="215"/>
      <c r="E23" s="24"/>
      <c r="F23" s="4"/>
    </row>
    <row r="24" spans="1:6" ht="15">
      <c r="A24" s="354" t="s">
        <v>124</v>
      </c>
      <c r="B24" s="366">
        <v>2033600</v>
      </c>
      <c r="C24" s="215"/>
      <c r="D24" s="215"/>
      <c r="E24" s="24"/>
      <c r="F24" s="4"/>
    </row>
  </sheetData>
  <mergeCells count="3">
    <mergeCell ref="A2:D2"/>
    <mergeCell ref="A3:D3"/>
    <mergeCell ref="A1:D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Лист9">
    <tabColor theme="6" tint="-0.249977111117893"/>
  </sheetPr>
  <dimension ref="A1:H63"/>
  <sheetViews>
    <sheetView topLeftCell="A2" workbookViewId="0">
      <selection activeCell="D7" sqref="D7"/>
    </sheetView>
  </sheetViews>
  <sheetFormatPr defaultRowHeight="12.75"/>
  <cols>
    <col min="1" max="1" width="47.85546875" style="4" customWidth="1"/>
    <col min="2" max="2" width="15.5703125" style="4" customWidth="1"/>
    <col min="3" max="3" width="16.42578125" style="4" customWidth="1"/>
    <col min="4" max="4" width="14.85546875" style="4" customWidth="1"/>
    <col min="5" max="5" width="16.28515625" style="4" customWidth="1"/>
    <col min="6" max="6" width="16.5703125" style="4" customWidth="1"/>
    <col min="7" max="7" width="17.42578125" style="4" customWidth="1"/>
    <col min="8" max="16384" width="9.140625" style="4"/>
  </cols>
  <sheetData>
    <row r="1" spans="1:8" ht="45.75" hidden="1" customHeight="1">
      <c r="A1" s="382"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8" ht="40.5" customHeight="1">
      <c r="A2" s="382" t="str">
        <f>"Приложение №"&amp;Н1ффп&amp;" к решению
Богучанского районного Совета депутатов
от "&amp;Р1дата&amp;" года №"&amp;Р1номер</f>
        <v>Приложение №14 к решению
Богучанского районного Совета депутатов
от     "   "                     2016 года №</v>
      </c>
      <c r="B2" s="382"/>
      <c r="C2" s="382"/>
      <c r="D2" s="382"/>
    </row>
    <row r="3" spans="1:8" ht="55.5" customHeight="1">
      <c r="A3" s="411" t="str">
        <f>"Распределение средств районного фонда финансовой поддержки на "&amp;год&amp;" год и плановый период "&amp;ПлПер&amp;" годов"</f>
        <v>Распределение средств районного фонда финансовой поддержки на 2017 год и плановый период 2018-2019 годов</v>
      </c>
      <c r="B3" s="411"/>
      <c r="C3" s="411"/>
      <c r="D3" s="411"/>
    </row>
    <row r="4" spans="1:8">
      <c r="D4" s="12" t="s">
        <v>103</v>
      </c>
    </row>
    <row r="5" spans="1:8">
      <c r="A5" s="434" t="s">
        <v>31</v>
      </c>
      <c r="B5" s="436" t="s">
        <v>104</v>
      </c>
      <c r="C5" s="423" t="s">
        <v>1608</v>
      </c>
      <c r="D5" s="424"/>
    </row>
    <row r="6" spans="1:8" ht="94.5" customHeight="1">
      <c r="A6" s="435"/>
      <c r="B6" s="437"/>
      <c r="C6" s="23" t="s">
        <v>1609</v>
      </c>
      <c r="D6" s="37" t="s">
        <v>1610</v>
      </c>
      <c r="F6" s="4">
        <v>1110076010</v>
      </c>
      <c r="G6" s="4">
        <v>1110080130</v>
      </c>
    </row>
    <row r="7" spans="1:8" ht="15">
      <c r="A7" s="119" t="s">
        <v>870</v>
      </c>
      <c r="B7" s="367">
        <f>SUM(B8:B25)</f>
        <v>64187700</v>
      </c>
      <c r="C7" s="367">
        <f>SUM(C8:C25)</f>
        <v>26666200</v>
      </c>
      <c r="D7" s="367">
        <f>SUM(D8:D25)</f>
        <v>37521500</v>
      </c>
      <c r="E7" s="120" t="s">
        <v>336</v>
      </c>
      <c r="F7" s="121">
        <f ca="1">SUMIF(РзПз,"????"&amp;F$6,СумВед)-C7</f>
        <v>0</v>
      </c>
      <c r="G7" s="121">
        <f ca="1">SUMIF(РзПз,"????"&amp;G$6,СумВед)-D7</f>
        <v>0</v>
      </c>
      <c r="H7" s="4">
        <v>2016</v>
      </c>
    </row>
    <row r="8" spans="1:8" ht="14.25">
      <c r="A8" s="378" t="s">
        <v>860</v>
      </c>
      <c r="B8" s="379">
        <f t="shared" ref="B8:B25" si="0">C8+D8</f>
        <v>1951500</v>
      </c>
      <c r="C8" s="370">
        <v>1470300</v>
      </c>
      <c r="D8" s="370">
        <v>481200</v>
      </c>
      <c r="F8" s="121">
        <f ca="1">SUMIF(РзПзПлПер,"????"&amp;F$6,СумВед14)-C26</f>
        <v>0</v>
      </c>
      <c r="G8" s="121">
        <f ca="1">SUMIF(РзПзПлПер,"????"&amp;G$6,СумВед14)-D26</f>
        <v>0</v>
      </c>
      <c r="H8" s="4">
        <v>2017</v>
      </c>
    </row>
    <row r="9" spans="1:8" ht="14.25" hidden="1">
      <c r="A9" s="378" t="s">
        <v>117</v>
      </c>
      <c r="B9" s="379">
        <f t="shared" si="0"/>
        <v>0</v>
      </c>
      <c r="C9" s="370">
        <v>0</v>
      </c>
      <c r="D9" s="370">
        <v>0</v>
      </c>
      <c r="F9" s="121">
        <f ca="1">SUMIF(РзПзПлПер,"????"&amp;F$6,СумВед15)-C45</f>
        <v>0</v>
      </c>
      <c r="G9" s="121">
        <f ca="1">SUMIF(РзПзПлПер,"????"&amp;G$6,СумВед15)-D45</f>
        <v>0</v>
      </c>
      <c r="H9" s="4">
        <v>2018</v>
      </c>
    </row>
    <row r="10" spans="1:8" ht="14.25">
      <c r="A10" s="380" t="s">
        <v>217</v>
      </c>
      <c r="B10" s="379">
        <f t="shared" si="0"/>
        <v>5763000</v>
      </c>
      <c r="C10" s="370">
        <v>80700</v>
      </c>
      <c r="D10" s="370">
        <v>5682300</v>
      </c>
    </row>
    <row r="11" spans="1:8" ht="14.25" hidden="1">
      <c r="A11" s="375" t="s">
        <v>74</v>
      </c>
      <c r="B11" s="376">
        <f t="shared" si="0"/>
        <v>0</v>
      </c>
      <c r="C11" s="377">
        <v>0</v>
      </c>
      <c r="D11" s="377">
        <v>0</v>
      </c>
      <c r="F11" s="42"/>
      <c r="G11" s="42"/>
    </row>
    <row r="12" spans="1:8" ht="14.25">
      <c r="A12" s="14" t="s">
        <v>75</v>
      </c>
      <c r="B12" s="368">
        <f t="shared" si="0"/>
        <v>2145700</v>
      </c>
      <c r="C12" s="369">
        <v>1158000</v>
      </c>
      <c r="D12" s="369">
        <v>987700</v>
      </c>
    </row>
    <row r="13" spans="1:8" ht="14.25" customHeight="1">
      <c r="A13" s="16" t="s">
        <v>301</v>
      </c>
      <c r="B13" s="368">
        <f t="shared" si="0"/>
        <v>6515300</v>
      </c>
      <c r="C13" s="369">
        <v>3104500</v>
      </c>
      <c r="D13" s="369">
        <v>3410800</v>
      </c>
    </row>
    <row r="14" spans="1:8" ht="14.25">
      <c r="A14" s="14" t="s">
        <v>118</v>
      </c>
      <c r="B14" s="368">
        <f t="shared" si="0"/>
        <v>2942300</v>
      </c>
      <c r="C14" s="369">
        <v>1716000</v>
      </c>
      <c r="D14" s="369">
        <v>1226300</v>
      </c>
    </row>
    <row r="15" spans="1:8" ht="14.25">
      <c r="A15" s="14" t="s">
        <v>184</v>
      </c>
      <c r="B15" s="368">
        <f t="shared" si="0"/>
        <v>5007300</v>
      </c>
      <c r="C15" s="369">
        <v>1876200</v>
      </c>
      <c r="D15" s="369">
        <v>3131100</v>
      </c>
    </row>
    <row r="16" spans="1:8" ht="14.25">
      <c r="A16" s="14" t="s">
        <v>185</v>
      </c>
      <c r="B16" s="368">
        <f t="shared" si="0"/>
        <v>6032100</v>
      </c>
      <c r="C16" s="369">
        <v>409500</v>
      </c>
      <c r="D16" s="369">
        <v>5622600</v>
      </c>
    </row>
    <row r="17" spans="1:4" ht="14.25">
      <c r="A17" s="14" t="s">
        <v>119</v>
      </c>
      <c r="B17" s="368">
        <f t="shared" si="0"/>
        <v>1887300</v>
      </c>
      <c r="C17" s="369">
        <v>1118000</v>
      </c>
      <c r="D17" s="369">
        <v>769300</v>
      </c>
    </row>
    <row r="18" spans="1:4" ht="14.25">
      <c r="A18" s="14" t="s">
        <v>121</v>
      </c>
      <c r="B18" s="368">
        <f t="shared" si="0"/>
        <v>2585500</v>
      </c>
      <c r="C18" s="369">
        <v>2585500</v>
      </c>
      <c r="D18" s="369">
        <v>0</v>
      </c>
    </row>
    <row r="19" spans="1:4" ht="28.5">
      <c r="A19" s="14" t="s">
        <v>218</v>
      </c>
      <c r="B19" s="368">
        <f t="shared" si="0"/>
        <v>6976100</v>
      </c>
      <c r="C19" s="369">
        <v>1038700</v>
      </c>
      <c r="D19" s="369">
        <v>5937400</v>
      </c>
    </row>
    <row r="20" spans="1:4" ht="14.25">
      <c r="A20" s="14" t="s">
        <v>120</v>
      </c>
      <c r="B20" s="368">
        <f t="shared" si="0"/>
        <v>5179600</v>
      </c>
      <c r="C20" s="369">
        <v>3579600</v>
      </c>
      <c r="D20" s="369">
        <v>1600000</v>
      </c>
    </row>
    <row r="21" spans="1:4" ht="14.25">
      <c r="A21" s="14" t="s">
        <v>122</v>
      </c>
      <c r="B21" s="368">
        <f t="shared" si="0"/>
        <v>2164000</v>
      </c>
      <c r="C21" s="369">
        <v>2164000</v>
      </c>
      <c r="D21" s="369">
        <v>0</v>
      </c>
    </row>
    <row r="22" spans="1:4" ht="14.25">
      <c r="A22" s="14" t="s">
        <v>123</v>
      </c>
      <c r="B22" s="368">
        <f t="shared" si="0"/>
        <v>4640300</v>
      </c>
      <c r="C22" s="369">
        <v>630600</v>
      </c>
      <c r="D22" s="369">
        <v>4009700</v>
      </c>
    </row>
    <row r="23" spans="1:4" ht="14.25">
      <c r="A23" s="14" t="s">
        <v>187</v>
      </c>
      <c r="B23" s="368">
        <f t="shared" si="0"/>
        <v>2449000</v>
      </c>
      <c r="C23" s="369">
        <v>1922500</v>
      </c>
      <c r="D23" s="369">
        <v>526500</v>
      </c>
    </row>
    <row r="24" spans="1:4" ht="14.25">
      <c r="A24" s="14" t="s">
        <v>188</v>
      </c>
      <c r="B24" s="368">
        <f t="shared" si="0"/>
        <v>6016600</v>
      </c>
      <c r="C24" s="369">
        <v>2853300</v>
      </c>
      <c r="D24" s="369">
        <v>3163300</v>
      </c>
    </row>
    <row r="25" spans="1:4" ht="14.25">
      <c r="A25" s="14" t="s">
        <v>124</v>
      </c>
      <c r="B25" s="368">
        <f t="shared" si="0"/>
        <v>1932100</v>
      </c>
      <c r="C25" s="369">
        <v>958800</v>
      </c>
      <c r="D25" s="369">
        <v>973300</v>
      </c>
    </row>
    <row r="26" spans="1:4" ht="15">
      <c r="A26" s="119" t="s">
        <v>869</v>
      </c>
      <c r="B26" s="367">
        <f>SUM(B27:B44)</f>
        <v>42969100</v>
      </c>
      <c r="C26" s="367">
        <f>SUM(C27:C44)</f>
        <v>20969100</v>
      </c>
      <c r="D26" s="367">
        <f>SUM(D27:D44)</f>
        <v>22000000</v>
      </c>
    </row>
    <row r="27" spans="1:4" ht="14.25">
      <c r="A27" s="14" t="s">
        <v>73</v>
      </c>
      <c r="B27" s="368">
        <f t="shared" ref="B27:B44" si="1">C27+D27</f>
        <v>1968800</v>
      </c>
      <c r="C27" s="369">
        <v>1156200</v>
      </c>
      <c r="D27" s="369">
        <v>812600</v>
      </c>
    </row>
    <row r="28" spans="1:4" ht="14.25">
      <c r="A28" s="49" t="s">
        <v>117</v>
      </c>
      <c r="B28" s="368">
        <f t="shared" si="1"/>
        <v>1691700</v>
      </c>
      <c r="C28" s="369">
        <v>0</v>
      </c>
      <c r="D28" s="369">
        <v>1691700</v>
      </c>
    </row>
    <row r="29" spans="1:4" ht="14.25">
      <c r="A29" s="14" t="s">
        <v>217</v>
      </c>
      <c r="B29" s="368">
        <f t="shared" si="1"/>
        <v>1760200</v>
      </c>
      <c r="C29" s="369">
        <v>63500</v>
      </c>
      <c r="D29" s="369">
        <v>1696700</v>
      </c>
    </row>
    <row r="30" spans="1:4" ht="14.25" hidden="1">
      <c r="A30" s="14" t="s">
        <v>74</v>
      </c>
      <c r="B30" s="368">
        <f t="shared" si="1"/>
        <v>0</v>
      </c>
      <c r="C30" s="369">
        <v>0</v>
      </c>
      <c r="D30" s="369">
        <v>0</v>
      </c>
    </row>
    <row r="31" spans="1:4" ht="14.25">
      <c r="A31" s="14" t="s">
        <v>75</v>
      </c>
      <c r="B31" s="368">
        <f t="shared" si="1"/>
        <v>1852900</v>
      </c>
      <c r="C31" s="369">
        <v>910600</v>
      </c>
      <c r="D31" s="369">
        <v>942300</v>
      </c>
    </row>
    <row r="32" spans="1:4" ht="14.25" customHeight="1">
      <c r="A32" s="16" t="s">
        <v>301</v>
      </c>
      <c r="B32" s="368">
        <f t="shared" si="1"/>
        <v>3654100</v>
      </c>
      <c r="C32" s="369">
        <v>2441300</v>
      </c>
      <c r="D32" s="369">
        <v>1212800</v>
      </c>
    </row>
    <row r="33" spans="1:4" ht="14.25">
      <c r="A33" s="14" t="s">
        <v>118</v>
      </c>
      <c r="B33" s="368">
        <f t="shared" si="1"/>
        <v>2391400</v>
      </c>
      <c r="C33" s="369">
        <v>1349400</v>
      </c>
      <c r="D33" s="369">
        <v>1042000</v>
      </c>
    </row>
    <row r="34" spans="1:4" ht="14.25">
      <c r="A34" s="14" t="s">
        <v>184</v>
      </c>
      <c r="B34" s="368">
        <f t="shared" si="1"/>
        <v>3554300</v>
      </c>
      <c r="C34" s="369">
        <v>1475400</v>
      </c>
      <c r="D34" s="369">
        <v>2078900</v>
      </c>
    </row>
    <row r="35" spans="1:4" ht="14.25">
      <c r="A35" s="14" t="s">
        <v>185</v>
      </c>
      <c r="B35" s="368">
        <f t="shared" si="1"/>
        <v>2021900</v>
      </c>
      <c r="C35" s="369">
        <v>322000</v>
      </c>
      <c r="D35" s="369">
        <v>1699900</v>
      </c>
    </row>
    <row r="36" spans="1:4" ht="14.25">
      <c r="A36" s="14" t="s">
        <v>119</v>
      </c>
      <c r="B36" s="368">
        <f t="shared" si="1"/>
        <v>1786900</v>
      </c>
      <c r="C36" s="369">
        <v>879200</v>
      </c>
      <c r="D36" s="369">
        <v>907700</v>
      </c>
    </row>
    <row r="37" spans="1:4" ht="14.25">
      <c r="A37" s="14" t="s">
        <v>121</v>
      </c>
      <c r="B37" s="368">
        <f t="shared" si="1"/>
        <v>2197500</v>
      </c>
      <c r="C37" s="369">
        <v>2033100</v>
      </c>
      <c r="D37" s="369">
        <v>164400</v>
      </c>
    </row>
    <row r="38" spans="1:4" ht="28.5">
      <c r="A38" s="14" t="s">
        <v>218</v>
      </c>
      <c r="B38" s="368">
        <f t="shared" si="1"/>
        <v>2650400</v>
      </c>
      <c r="C38" s="369">
        <v>816800</v>
      </c>
      <c r="D38" s="369">
        <v>1833600</v>
      </c>
    </row>
    <row r="39" spans="1:4" ht="14.25">
      <c r="A39" s="14" t="s">
        <v>120</v>
      </c>
      <c r="B39" s="368">
        <f t="shared" si="1"/>
        <v>4673800</v>
      </c>
      <c r="C39" s="369">
        <v>2814800</v>
      </c>
      <c r="D39" s="369">
        <v>1859000</v>
      </c>
    </row>
    <row r="40" spans="1:4" ht="14.25">
      <c r="A40" s="14" t="s">
        <v>122</v>
      </c>
      <c r="B40" s="368">
        <f t="shared" si="1"/>
        <v>2965300</v>
      </c>
      <c r="C40" s="369">
        <v>1701600</v>
      </c>
      <c r="D40" s="369">
        <v>1263700</v>
      </c>
    </row>
    <row r="41" spans="1:4" ht="14.25">
      <c r="A41" s="14" t="s">
        <v>123</v>
      </c>
      <c r="B41" s="368">
        <f t="shared" si="1"/>
        <v>1729600</v>
      </c>
      <c r="C41" s="369">
        <v>495800</v>
      </c>
      <c r="D41" s="369">
        <v>1233800</v>
      </c>
    </row>
    <row r="42" spans="1:4" ht="14.25">
      <c r="A42" s="14" t="s">
        <v>187</v>
      </c>
      <c r="B42" s="368">
        <f t="shared" si="1"/>
        <v>2243000</v>
      </c>
      <c r="C42" s="369">
        <v>1511800</v>
      </c>
      <c r="D42" s="369">
        <v>731200</v>
      </c>
    </row>
    <row r="43" spans="1:4" ht="14.25">
      <c r="A43" s="14" t="s">
        <v>188</v>
      </c>
      <c r="B43" s="368">
        <f t="shared" si="1"/>
        <v>4117200</v>
      </c>
      <c r="C43" s="369">
        <v>2243700</v>
      </c>
      <c r="D43" s="369">
        <v>1873500</v>
      </c>
    </row>
    <row r="44" spans="1:4" ht="14.25">
      <c r="A44" s="14" t="s">
        <v>124</v>
      </c>
      <c r="B44" s="368">
        <f t="shared" si="1"/>
        <v>1710100</v>
      </c>
      <c r="C44" s="369">
        <v>753900</v>
      </c>
      <c r="D44" s="369">
        <v>956200</v>
      </c>
    </row>
    <row r="45" spans="1:4" ht="15">
      <c r="A45" s="119" t="s">
        <v>1588</v>
      </c>
      <c r="B45" s="367">
        <f>SUM(B46:B63)</f>
        <v>42969100</v>
      </c>
      <c r="C45" s="367">
        <f>SUM(C46:C63)</f>
        <v>20969100</v>
      </c>
      <c r="D45" s="367">
        <f>SUM(D46:D63)</f>
        <v>22000000</v>
      </c>
    </row>
    <row r="46" spans="1:4" ht="14.25">
      <c r="A46" s="14" t="s">
        <v>73</v>
      </c>
      <c r="B46" s="368">
        <f t="shared" ref="B46:B63" si="2">C46+D46</f>
        <v>1968800</v>
      </c>
      <c r="C46" s="369">
        <v>1156200</v>
      </c>
      <c r="D46" s="369">
        <v>812600</v>
      </c>
    </row>
    <row r="47" spans="1:4" ht="14.25">
      <c r="A47" s="49" t="s">
        <v>117</v>
      </c>
      <c r="B47" s="368">
        <f t="shared" si="2"/>
        <v>1691700</v>
      </c>
      <c r="C47" s="369">
        <v>0</v>
      </c>
      <c r="D47" s="369">
        <v>1691700</v>
      </c>
    </row>
    <row r="48" spans="1:4" ht="14.25">
      <c r="A48" s="14" t="s">
        <v>217</v>
      </c>
      <c r="B48" s="368">
        <f t="shared" si="2"/>
        <v>1760200</v>
      </c>
      <c r="C48" s="369">
        <v>63500</v>
      </c>
      <c r="D48" s="369">
        <v>1696700</v>
      </c>
    </row>
    <row r="49" spans="1:4" ht="14.25" hidden="1">
      <c r="A49" s="14" t="s">
        <v>74</v>
      </c>
      <c r="B49" s="368">
        <f t="shared" si="2"/>
        <v>0</v>
      </c>
      <c r="C49" s="369">
        <v>0</v>
      </c>
      <c r="D49" s="369">
        <v>0</v>
      </c>
    </row>
    <row r="50" spans="1:4" ht="14.25">
      <c r="A50" s="14" t="s">
        <v>75</v>
      </c>
      <c r="B50" s="368">
        <f t="shared" si="2"/>
        <v>1852900</v>
      </c>
      <c r="C50" s="369">
        <v>910600</v>
      </c>
      <c r="D50" s="369">
        <v>942300</v>
      </c>
    </row>
    <row r="51" spans="1:4" ht="13.5" customHeight="1">
      <c r="A51" s="16" t="s">
        <v>301</v>
      </c>
      <c r="B51" s="368">
        <f t="shared" si="2"/>
        <v>3654100</v>
      </c>
      <c r="C51" s="369">
        <v>2441300</v>
      </c>
      <c r="D51" s="369">
        <v>1212800</v>
      </c>
    </row>
    <row r="52" spans="1:4" ht="14.25">
      <c r="A52" s="14" t="s">
        <v>118</v>
      </c>
      <c r="B52" s="368">
        <f t="shared" si="2"/>
        <v>2391400</v>
      </c>
      <c r="C52" s="369">
        <v>1349400</v>
      </c>
      <c r="D52" s="369">
        <v>1042000</v>
      </c>
    </row>
    <row r="53" spans="1:4" ht="14.25">
      <c r="A53" s="14" t="s">
        <v>184</v>
      </c>
      <c r="B53" s="368">
        <f t="shared" si="2"/>
        <v>3554300</v>
      </c>
      <c r="C53" s="369">
        <v>1475400</v>
      </c>
      <c r="D53" s="369">
        <v>2078900</v>
      </c>
    </row>
    <row r="54" spans="1:4" ht="14.25">
      <c r="A54" s="14" t="s">
        <v>185</v>
      </c>
      <c r="B54" s="368">
        <f t="shared" si="2"/>
        <v>2021900</v>
      </c>
      <c r="C54" s="369">
        <v>322000</v>
      </c>
      <c r="D54" s="369">
        <v>1699900</v>
      </c>
    </row>
    <row r="55" spans="1:4" ht="14.25">
      <c r="A55" s="14" t="s">
        <v>119</v>
      </c>
      <c r="B55" s="368">
        <f t="shared" si="2"/>
        <v>1786900</v>
      </c>
      <c r="C55" s="369">
        <v>879200</v>
      </c>
      <c r="D55" s="369">
        <v>907700</v>
      </c>
    </row>
    <row r="56" spans="1:4" ht="14.25">
      <c r="A56" s="14" t="s">
        <v>121</v>
      </c>
      <c r="B56" s="368">
        <f t="shared" si="2"/>
        <v>2197500</v>
      </c>
      <c r="C56" s="369">
        <v>2033100</v>
      </c>
      <c r="D56" s="369">
        <v>164400</v>
      </c>
    </row>
    <row r="57" spans="1:4" ht="28.5">
      <c r="A57" s="14" t="s">
        <v>218</v>
      </c>
      <c r="B57" s="368">
        <f t="shared" si="2"/>
        <v>2650400</v>
      </c>
      <c r="C57" s="369">
        <v>816800</v>
      </c>
      <c r="D57" s="369">
        <v>1833600</v>
      </c>
    </row>
    <row r="58" spans="1:4" ht="14.25">
      <c r="A58" s="14" t="s">
        <v>120</v>
      </c>
      <c r="B58" s="368">
        <f t="shared" si="2"/>
        <v>4673800</v>
      </c>
      <c r="C58" s="369">
        <v>2814800</v>
      </c>
      <c r="D58" s="369">
        <v>1859000</v>
      </c>
    </row>
    <row r="59" spans="1:4" ht="14.25">
      <c r="A59" s="14" t="s">
        <v>122</v>
      </c>
      <c r="B59" s="368">
        <f t="shared" si="2"/>
        <v>2965300</v>
      </c>
      <c r="C59" s="369">
        <v>1701600</v>
      </c>
      <c r="D59" s="369">
        <v>1263700</v>
      </c>
    </row>
    <row r="60" spans="1:4" ht="14.25">
      <c r="A60" s="14" t="s">
        <v>123</v>
      </c>
      <c r="B60" s="368">
        <f t="shared" si="2"/>
        <v>1729600</v>
      </c>
      <c r="C60" s="369">
        <v>495800</v>
      </c>
      <c r="D60" s="369">
        <v>1233800</v>
      </c>
    </row>
    <row r="61" spans="1:4" ht="14.25">
      <c r="A61" s="14" t="s">
        <v>187</v>
      </c>
      <c r="B61" s="368">
        <f t="shared" si="2"/>
        <v>2243000</v>
      </c>
      <c r="C61" s="369">
        <v>1511800</v>
      </c>
      <c r="D61" s="369">
        <v>731200</v>
      </c>
    </row>
    <row r="62" spans="1:4" ht="14.25">
      <c r="A62" s="14" t="s">
        <v>188</v>
      </c>
      <c r="B62" s="368">
        <f t="shared" si="2"/>
        <v>4117200</v>
      </c>
      <c r="C62" s="369">
        <v>2243700</v>
      </c>
      <c r="D62" s="369">
        <v>1873500</v>
      </c>
    </row>
    <row r="63" spans="1:4" ht="14.25">
      <c r="A63" s="14" t="s">
        <v>124</v>
      </c>
      <c r="B63" s="368">
        <f t="shared" si="2"/>
        <v>1710100</v>
      </c>
      <c r="C63" s="369">
        <v>753900</v>
      </c>
      <c r="D63" s="369">
        <v>956200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1">
    <tabColor theme="6" tint="-0.249977111117893"/>
  </sheetPr>
  <dimension ref="A1:G24"/>
  <sheetViews>
    <sheetView topLeftCell="A2" workbookViewId="0">
      <selection activeCell="F16" sqref="F16"/>
    </sheetView>
  </sheetViews>
  <sheetFormatPr defaultRowHeight="12.75"/>
  <cols>
    <col min="1" max="1" width="48.5703125" style="4" customWidth="1"/>
    <col min="2" max="2" width="15" style="4" bestFit="1" customWidth="1"/>
    <col min="3" max="4" width="15" style="4" customWidth="1"/>
    <col min="5" max="5" width="9.140625" style="4"/>
    <col min="6" max="6" width="12.5703125" style="4" customWidth="1"/>
    <col min="7" max="16384" width="9.140625" style="4"/>
  </cols>
  <sheetData>
    <row r="1" spans="1:7" ht="45.75" hidden="1" customHeight="1">
      <c r="A1" s="382"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7" ht="45" customHeight="1">
      <c r="A2" s="382" t="str">
        <f>"Приложение №"&amp;Н1мол&amp;" к решению
Богучанского районного Совета депутатов
от "&amp;Р1дата&amp;" года №"&amp;Р1номер</f>
        <v>Приложение №15 к решению
Богучанского районного Совета депутатов
от     "   "                     2016 года №</v>
      </c>
      <c r="B2" s="382"/>
      <c r="C2" s="382"/>
      <c r="D2" s="382"/>
    </row>
    <row r="3" spans="1:7" ht="115.5" customHeight="1">
      <c r="A3" s="411"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"&amp;год&amp;" год и плановый период "&amp;ПлПер&amp;" годов"</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2017 год и плановый период 2018-2019 годов</v>
      </c>
      <c r="B3" s="411"/>
      <c r="C3" s="411"/>
      <c r="D3" s="411"/>
    </row>
    <row r="4" spans="1:7">
      <c r="C4" s="12"/>
      <c r="D4" s="12" t="s">
        <v>103</v>
      </c>
    </row>
    <row r="5" spans="1:7">
      <c r="A5" s="37" t="s">
        <v>31</v>
      </c>
      <c r="B5" s="37" t="s">
        <v>867</v>
      </c>
      <c r="C5" s="37" t="s">
        <v>866</v>
      </c>
      <c r="D5" s="37" t="s">
        <v>1441</v>
      </c>
      <c r="F5" s="44" t="s">
        <v>1086</v>
      </c>
    </row>
    <row r="6" spans="1:7" ht="15">
      <c r="A6" s="39" t="s">
        <v>104</v>
      </c>
      <c r="B6" s="40">
        <f>SUM(B7:B24)</f>
        <v>674240</v>
      </c>
      <c r="C6" s="40">
        <f>SUM(C7:C24)</f>
        <v>674240</v>
      </c>
      <c r="D6" s="40">
        <f>SUM(D7:D24)</f>
        <v>674240</v>
      </c>
      <c r="E6" s="120" t="s">
        <v>336</v>
      </c>
      <c r="F6" s="124">
        <f ca="1">SUMIF(РзПз,"????"&amp;F$5,СумВед)-B6</f>
        <v>0</v>
      </c>
      <c r="G6" s="4">
        <v>2016</v>
      </c>
    </row>
    <row r="7" spans="1:7" ht="14.25">
      <c r="A7" s="14" t="s">
        <v>860</v>
      </c>
      <c r="B7" s="30">
        <v>84280</v>
      </c>
      <c r="C7" s="30">
        <v>0</v>
      </c>
      <c r="D7" s="30">
        <v>0</v>
      </c>
      <c r="F7" s="124">
        <f ca="1">SUMIF(РзПзПлПер,"????"&amp;F$5,СумВед14)-C6</f>
        <v>0</v>
      </c>
      <c r="G7" s="4">
        <v>2017</v>
      </c>
    </row>
    <row r="8" spans="1:7" ht="14.25">
      <c r="A8" s="14" t="s">
        <v>117</v>
      </c>
      <c r="B8" s="30">
        <f>15625+26515</f>
        <v>42140</v>
      </c>
      <c r="C8" s="30">
        <v>42140</v>
      </c>
      <c r="D8" s="30">
        <v>42140</v>
      </c>
      <c r="F8" s="124">
        <f ca="1">SUMIF(РзПзПлПер,"????"&amp;F$5,СумВед15)-D6</f>
        <v>0</v>
      </c>
      <c r="G8" s="4">
        <v>2018</v>
      </c>
    </row>
    <row r="9" spans="1:7" ht="14.25">
      <c r="A9" s="14" t="s">
        <v>217</v>
      </c>
      <c r="B9" s="30">
        <v>0</v>
      </c>
      <c r="C9" s="30">
        <v>84280</v>
      </c>
      <c r="D9" s="30">
        <v>84280</v>
      </c>
      <c r="F9" s="43"/>
    </row>
    <row r="10" spans="1:7" ht="14.25">
      <c r="A10" s="14" t="s">
        <v>74</v>
      </c>
      <c r="B10" s="30"/>
      <c r="C10" s="30"/>
      <c r="D10" s="30"/>
    </row>
    <row r="11" spans="1:7" ht="14.25">
      <c r="A11" s="14" t="s">
        <v>75</v>
      </c>
      <c r="B11" s="30">
        <v>0</v>
      </c>
      <c r="C11" s="30">
        <v>67424</v>
      </c>
      <c r="D11" s="30">
        <v>67424</v>
      </c>
    </row>
    <row r="12" spans="1:7" ht="28.5">
      <c r="A12" s="16" t="s">
        <v>301</v>
      </c>
      <c r="B12" s="30">
        <v>0</v>
      </c>
      <c r="C12" s="30">
        <v>84280</v>
      </c>
      <c r="D12" s="30">
        <v>84280</v>
      </c>
    </row>
    <row r="13" spans="1:7" ht="14.25">
      <c r="A13" s="14" t="s">
        <v>118</v>
      </c>
      <c r="B13" s="30">
        <v>84280</v>
      </c>
      <c r="C13" s="30">
        <v>0</v>
      </c>
      <c r="D13" s="30">
        <v>0</v>
      </c>
    </row>
    <row r="14" spans="1:7" ht="14.25">
      <c r="A14" s="14" t="s">
        <v>184</v>
      </c>
      <c r="B14" s="30">
        <v>84280</v>
      </c>
      <c r="C14" s="30">
        <v>0</v>
      </c>
      <c r="D14" s="30">
        <v>0</v>
      </c>
    </row>
    <row r="15" spans="1:7" ht="14.25">
      <c r="A15" s="14" t="s">
        <v>185</v>
      </c>
      <c r="B15" s="30">
        <v>0</v>
      </c>
      <c r="C15" s="30">
        <v>84280</v>
      </c>
      <c r="D15" s="30">
        <v>84280</v>
      </c>
    </row>
    <row r="16" spans="1:7" ht="14.25">
      <c r="A16" s="14" t="s">
        <v>119</v>
      </c>
      <c r="B16" s="30">
        <v>84280</v>
      </c>
      <c r="C16" s="30">
        <v>84280</v>
      </c>
      <c r="D16" s="30">
        <v>84280</v>
      </c>
    </row>
    <row r="17" spans="1:4" ht="14.25">
      <c r="A17" s="14" t="s">
        <v>121</v>
      </c>
      <c r="B17" s="30">
        <v>0</v>
      </c>
      <c r="C17" s="30">
        <v>0</v>
      </c>
      <c r="D17" s="30">
        <v>0</v>
      </c>
    </row>
    <row r="18" spans="1:4" ht="14.25">
      <c r="A18" s="14" t="s">
        <v>218</v>
      </c>
      <c r="B18" s="30">
        <v>0</v>
      </c>
      <c r="C18" s="30">
        <v>0</v>
      </c>
      <c r="D18" s="30">
        <v>0</v>
      </c>
    </row>
    <row r="19" spans="1:4" ht="14.25">
      <c r="A19" s="14" t="s">
        <v>120</v>
      </c>
      <c r="B19" s="30">
        <v>84280</v>
      </c>
      <c r="C19" s="30">
        <v>84280</v>
      </c>
      <c r="D19" s="30">
        <v>84280</v>
      </c>
    </row>
    <row r="20" spans="1:4" ht="14.25">
      <c r="A20" s="14" t="s">
        <v>122</v>
      </c>
      <c r="B20" s="30">
        <v>67424</v>
      </c>
      <c r="C20" s="30">
        <v>0</v>
      </c>
      <c r="D20" s="30">
        <v>0</v>
      </c>
    </row>
    <row r="21" spans="1:4" ht="14.25">
      <c r="A21" s="14" t="s">
        <v>123</v>
      </c>
      <c r="B21" s="30">
        <v>0</v>
      </c>
      <c r="C21" s="30">
        <v>0</v>
      </c>
      <c r="D21" s="30">
        <v>0</v>
      </c>
    </row>
    <row r="22" spans="1:4" ht="14.25">
      <c r="A22" s="14" t="s">
        <v>187</v>
      </c>
      <c r="B22" s="30">
        <v>58996</v>
      </c>
      <c r="C22" s="30">
        <v>58996</v>
      </c>
      <c r="D22" s="30">
        <v>58996</v>
      </c>
    </row>
    <row r="23" spans="1:4" ht="14.25">
      <c r="A23" s="14" t="s">
        <v>188</v>
      </c>
      <c r="B23" s="30">
        <v>84280</v>
      </c>
      <c r="C23" s="30">
        <v>84280</v>
      </c>
      <c r="D23" s="30">
        <v>84280</v>
      </c>
    </row>
    <row r="24" spans="1:4" ht="14.25">
      <c r="A24" s="14" t="s">
        <v>124</v>
      </c>
      <c r="B24" s="30">
        <f>84280-84280</f>
        <v>0</v>
      </c>
      <c r="C24" s="30">
        <v>0</v>
      </c>
      <c r="D24" s="30">
        <v>0</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2">
    <tabColor theme="6" tint="-0.249977111117893"/>
  </sheetPr>
  <dimension ref="A1:G24"/>
  <sheetViews>
    <sheetView topLeftCell="A2" workbookViewId="0">
      <selection activeCell="C6" sqref="C6:E24"/>
    </sheetView>
  </sheetViews>
  <sheetFormatPr defaultRowHeight="12.75"/>
  <cols>
    <col min="1" max="1" width="51.140625" style="4" customWidth="1"/>
    <col min="2" max="2" width="8.42578125" style="4" hidden="1" customWidth="1"/>
    <col min="3" max="3" width="13" style="4" customWidth="1"/>
    <col min="4" max="4" width="11.85546875" style="4" customWidth="1"/>
    <col min="5" max="5" width="11.85546875" style="4" bestFit="1" customWidth="1"/>
    <col min="6" max="6" width="15" style="24" customWidth="1"/>
    <col min="7" max="16384" width="9.140625" style="4"/>
  </cols>
  <sheetData>
    <row r="1" spans="1:7" ht="45.75" hidden="1" customHeight="1">
      <c r="A1" s="382"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7" ht="41.25" customHeight="1">
      <c r="A2" s="382" t="str">
        <f>"Приложение №"&amp;Н1ком&amp;" к решению
Богучанского районного Совета депутатов
от "&amp;Р1дата&amp;" года №"&amp;Р1номер</f>
        <v>Приложение №16 к решению
Богучанского районного Совета депутатов
от     "   "                     2016 года №</v>
      </c>
      <c r="B2" s="382"/>
      <c r="C2" s="382"/>
      <c r="D2" s="382"/>
      <c r="E2" s="382"/>
    </row>
    <row r="3" spans="1:7" ht="93" customHeight="1">
      <c r="A3" s="381" t="str">
        <f>"Субвенции на выполнение государственных полномочий по созданию и обеспечению деятельности административных комиссий на "&amp;год&amp;" год и плановый период "&amp;ПлПер&amp;" годов"</f>
        <v>Субвенции на выполнение государственных полномочий по созданию и обеспечению деятельности административных комиссий на 2017 год и плановый период 2018-2019 годов</v>
      </c>
      <c r="B3" s="381"/>
      <c r="C3" s="381"/>
      <c r="D3" s="381"/>
      <c r="E3" s="381"/>
    </row>
    <row r="4" spans="1:7">
      <c r="D4" s="12"/>
      <c r="E4" s="12" t="s">
        <v>103</v>
      </c>
    </row>
    <row r="5" spans="1:7">
      <c r="A5" s="37" t="s">
        <v>31</v>
      </c>
      <c r="B5" s="125" t="s">
        <v>54</v>
      </c>
      <c r="C5" s="37" t="s">
        <v>780</v>
      </c>
      <c r="D5" s="37" t="s">
        <v>866</v>
      </c>
      <c r="E5" s="37" t="s">
        <v>1441</v>
      </c>
      <c r="F5" s="38">
        <v>1110075140</v>
      </c>
      <c r="G5" s="4" t="s">
        <v>336</v>
      </c>
    </row>
    <row r="6" spans="1:7" ht="15">
      <c r="A6" s="438" t="s">
        <v>104</v>
      </c>
      <c r="B6" s="439"/>
      <c r="C6" s="367">
        <f>SUM(C7:C24)</f>
        <v>178100</v>
      </c>
      <c r="D6" s="367">
        <f>SUM(D7:D24)</f>
        <v>178100</v>
      </c>
      <c r="E6" s="367">
        <f>SUM(E7:E24)</f>
        <v>178100</v>
      </c>
      <c r="F6" s="121">
        <f ca="1">SUMIF(РзПз,"????"&amp;F$5,СумВед)-C6</f>
        <v>0</v>
      </c>
      <c r="G6" s="4">
        <v>2013</v>
      </c>
    </row>
    <row r="7" spans="1:7" ht="14.25">
      <c r="A7" s="41" t="s">
        <v>860</v>
      </c>
      <c r="B7" s="126" t="s">
        <v>55</v>
      </c>
      <c r="C7" s="370">
        <v>7700</v>
      </c>
      <c r="D7" s="370">
        <v>7700</v>
      </c>
      <c r="E7" s="370">
        <v>7700</v>
      </c>
      <c r="F7" s="121">
        <f ca="1">SUMIF(РзПзПлПер,"????"&amp;F$5,СумВед14)-D6</f>
        <v>0</v>
      </c>
      <c r="G7" s="4">
        <v>2014</v>
      </c>
    </row>
    <row r="8" spans="1:7" ht="14.25">
      <c r="A8" s="41" t="s">
        <v>117</v>
      </c>
      <c r="B8" s="126" t="s">
        <v>56</v>
      </c>
      <c r="C8" s="370">
        <v>2600</v>
      </c>
      <c r="D8" s="370">
        <v>2600</v>
      </c>
      <c r="E8" s="370">
        <v>2600</v>
      </c>
      <c r="F8" s="121">
        <f ca="1">SUMIF(РзПзПлПер,"????"&amp;F$5,СумВед15)-E6</f>
        <v>0</v>
      </c>
      <c r="G8" s="4">
        <v>2015</v>
      </c>
    </row>
    <row r="9" spans="1:7" ht="14.25">
      <c r="A9" s="41" t="s">
        <v>217</v>
      </c>
      <c r="B9" s="126" t="s">
        <v>57</v>
      </c>
      <c r="C9" s="370">
        <v>900</v>
      </c>
      <c r="D9" s="370">
        <v>900</v>
      </c>
      <c r="E9" s="370">
        <v>900</v>
      </c>
    </row>
    <row r="10" spans="1:7" ht="14.25">
      <c r="A10" s="41" t="s">
        <v>74</v>
      </c>
      <c r="B10" s="126" t="s">
        <v>58</v>
      </c>
      <c r="C10" s="370">
        <v>44000</v>
      </c>
      <c r="D10" s="370">
        <v>44000</v>
      </c>
      <c r="E10" s="370">
        <v>44000</v>
      </c>
    </row>
    <row r="11" spans="1:7" ht="14.25">
      <c r="A11" s="41" t="s">
        <v>75</v>
      </c>
      <c r="B11" s="126" t="s">
        <v>59</v>
      </c>
      <c r="C11" s="370">
        <v>2700</v>
      </c>
      <c r="D11" s="370">
        <v>2700</v>
      </c>
      <c r="E11" s="370">
        <v>2700</v>
      </c>
    </row>
    <row r="12" spans="1:7" ht="14.25">
      <c r="A12" s="16" t="s">
        <v>301</v>
      </c>
      <c r="B12" s="126" t="s">
        <v>60</v>
      </c>
      <c r="C12" s="370">
        <v>12800</v>
      </c>
      <c r="D12" s="370">
        <v>12800</v>
      </c>
      <c r="E12" s="370">
        <v>12800</v>
      </c>
    </row>
    <row r="13" spans="1:7" ht="14.25">
      <c r="A13" s="41" t="s">
        <v>118</v>
      </c>
      <c r="B13" s="126" t="s">
        <v>61</v>
      </c>
      <c r="C13" s="370">
        <v>7000</v>
      </c>
      <c r="D13" s="370">
        <v>7000</v>
      </c>
      <c r="E13" s="370">
        <v>7000</v>
      </c>
    </row>
    <row r="14" spans="1:7" ht="14.25">
      <c r="A14" s="41" t="s">
        <v>184</v>
      </c>
      <c r="B14" s="126" t="s">
        <v>62</v>
      </c>
      <c r="C14" s="370">
        <v>6200</v>
      </c>
      <c r="D14" s="370">
        <v>6200</v>
      </c>
      <c r="E14" s="370">
        <v>6200</v>
      </c>
    </row>
    <row r="15" spans="1:7" ht="14.25">
      <c r="A15" s="41" t="s">
        <v>185</v>
      </c>
      <c r="B15" s="126" t="s">
        <v>63</v>
      </c>
      <c r="C15" s="370">
        <v>2000</v>
      </c>
      <c r="D15" s="370">
        <v>2000</v>
      </c>
      <c r="E15" s="370">
        <v>2000</v>
      </c>
    </row>
    <row r="16" spans="1:7" ht="14.25">
      <c r="A16" s="41" t="s">
        <v>119</v>
      </c>
      <c r="B16" s="126" t="s">
        <v>64</v>
      </c>
      <c r="C16" s="370">
        <v>4800</v>
      </c>
      <c r="D16" s="370">
        <v>4800</v>
      </c>
      <c r="E16" s="370">
        <v>4800</v>
      </c>
    </row>
    <row r="17" spans="1:5" ht="14.25">
      <c r="A17" s="41" t="s">
        <v>121</v>
      </c>
      <c r="B17" s="126" t="s">
        <v>65</v>
      </c>
      <c r="C17" s="370">
        <v>22100</v>
      </c>
      <c r="D17" s="370">
        <v>22100</v>
      </c>
      <c r="E17" s="370">
        <v>22100</v>
      </c>
    </row>
    <row r="18" spans="1:5" ht="14.25">
      <c r="A18" s="41" t="s">
        <v>218</v>
      </c>
      <c r="B18" s="126" t="s">
        <v>66</v>
      </c>
      <c r="C18" s="370">
        <v>6000</v>
      </c>
      <c r="D18" s="370">
        <v>6000</v>
      </c>
      <c r="E18" s="370">
        <v>6000</v>
      </c>
    </row>
    <row r="19" spans="1:5" ht="14.25">
      <c r="A19" s="29" t="s">
        <v>120</v>
      </c>
      <c r="B19" s="127" t="s">
        <v>67</v>
      </c>
      <c r="C19" s="370">
        <v>9000</v>
      </c>
      <c r="D19" s="370">
        <v>9000</v>
      </c>
      <c r="E19" s="370">
        <v>9000</v>
      </c>
    </row>
    <row r="20" spans="1:5" ht="14.25">
      <c r="A20" s="41" t="s">
        <v>122</v>
      </c>
      <c r="B20" s="126" t="s">
        <v>68</v>
      </c>
      <c r="C20" s="370">
        <v>26400</v>
      </c>
      <c r="D20" s="370">
        <v>26400</v>
      </c>
      <c r="E20" s="370">
        <v>26400</v>
      </c>
    </row>
    <row r="21" spans="1:5" ht="14.25">
      <c r="A21" s="41" t="s">
        <v>123</v>
      </c>
      <c r="B21" s="126" t="s">
        <v>69</v>
      </c>
      <c r="C21" s="370">
        <v>2600</v>
      </c>
      <c r="D21" s="370">
        <v>2600</v>
      </c>
      <c r="E21" s="370">
        <v>2600</v>
      </c>
    </row>
    <row r="22" spans="1:5" ht="14.25">
      <c r="A22" s="41" t="s">
        <v>187</v>
      </c>
      <c r="B22" s="126" t="s">
        <v>70</v>
      </c>
      <c r="C22" s="370">
        <v>5600</v>
      </c>
      <c r="D22" s="370">
        <v>5600</v>
      </c>
      <c r="E22" s="370">
        <v>5600</v>
      </c>
    </row>
    <row r="23" spans="1:5" ht="14.25">
      <c r="A23" s="41" t="s">
        <v>188</v>
      </c>
      <c r="B23" s="126" t="s">
        <v>71</v>
      </c>
      <c r="C23" s="370">
        <v>11700</v>
      </c>
      <c r="D23" s="370">
        <v>11700</v>
      </c>
      <c r="E23" s="370">
        <v>11700</v>
      </c>
    </row>
    <row r="24" spans="1:5" ht="14.25">
      <c r="A24" s="41" t="s">
        <v>124</v>
      </c>
      <c r="B24" s="126" t="s">
        <v>72</v>
      </c>
      <c r="C24" s="370">
        <v>4000</v>
      </c>
      <c r="D24" s="370">
        <v>4000</v>
      </c>
      <c r="E24" s="370">
        <v>4000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sheetPr codeName="Лист10">
    <tabColor theme="6" tint="-0.249977111117893"/>
  </sheetPr>
  <dimension ref="A1:H23"/>
  <sheetViews>
    <sheetView topLeftCell="A2" workbookViewId="0">
      <selection activeCell="B6" sqref="B6:B23"/>
    </sheetView>
  </sheetViews>
  <sheetFormatPr defaultRowHeight="12.75"/>
  <cols>
    <col min="1" max="1" width="52.42578125" style="4" customWidth="1"/>
    <col min="2" max="2" width="24.42578125" style="4" customWidth="1"/>
    <col min="3" max="3" width="14.42578125" style="4" hidden="1" customWidth="1"/>
    <col min="4" max="4" width="11" style="4" hidden="1" customWidth="1"/>
    <col min="5" max="5" width="9.140625" style="4"/>
    <col min="6" max="6" width="11.5703125" style="4" customWidth="1"/>
    <col min="7" max="7" width="13.5703125" style="4" customWidth="1"/>
    <col min="8" max="8" width="13.28515625" style="4" customWidth="1"/>
    <col min="9" max="16384" width="9.140625" style="4"/>
  </cols>
  <sheetData>
    <row r="1" spans="1:8" ht="45.75" hidden="1" customHeight="1">
      <c r="A1" s="382"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8" ht="40.5" customHeight="1">
      <c r="A2" s="382" t="str">
        <f>"Приложение №"&amp;Н1вус&amp;" к решению
Богучанского районного Совета депутатов
от "&amp;Р1дата&amp;" года №"&amp;Р1номер</f>
        <v>Приложение №18 к решению
Богучанского районного Совета депутатов
от     "   "                     2016 года №</v>
      </c>
      <c r="B2" s="382"/>
      <c r="C2" s="382"/>
      <c r="D2" s="382"/>
    </row>
    <row r="3" spans="1:8" ht="126" customHeight="1">
      <c r="A3" s="381" t="str">
        <f>"Субвенции на осуществление  первичного воинского учета на территориях, где отсутствуют военные комиссариаты на "&amp;год&amp;" год "</f>
        <v xml:space="preserve">Субвенции на осуществление  первичного воинского учета на территориях, где отсутствуют военные комиссариаты на 2017 год </v>
      </c>
      <c r="B3" s="381"/>
      <c r="C3" s="381"/>
      <c r="D3" s="381"/>
    </row>
    <row r="4" spans="1:8">
      <c r="B4" s="12" t="s">
        <v>103</v>
      </c>
      <c r="C4" s="12" t="s">
        <v>103</v>
      </c>
      <c r="D4" s="12" t="s">
        <v>103</v>
      </c>
    </row>
    <row r="5" spans="1:8" ht="14.25">
      <c r="A5" s="37" t="s">
        <v>31</v>
      </c>
      <c r="B5" s="27" t="s">
        <v>780</v>
      </c>
      <c r="C5" s="27"/>
      <c r="D5" s="27" t="s">
        <v>866</v>
      </c>
    </row>
    <row r="6" spans="1:8" ht="15">
      <c r="A6" s="39" t="s">
        <v>104</v>
      </c>
      <c r="B6" s="367">
        <f>SUM(B7:B23)</f>
        <v>4226600</v>
      </c>
      <c r="C6" s="122"/>
      <c r="D6" s="122">
        <f>SUM(D7:D23)</f>
        <v>0</v>
      </c>
      <c r="E6" s="120" t="s">
        <v>336</v>
      </c>
      <c r="F6" s="123">
        <f ca="1">SUMIF(РзПз,"02031110051180",СумВед)-B6</f>
        <v>0</v>
      </c>
      <c r="G6" s="123">
        <f ca="1">SUMIF(РзПзПлПер,"02031110051180",СумВед14)-C6</f>
        <v>0</v>
      </c>
      <c r="H6" s="123"/>
    </row>
    <row r="7" spans="1:8" ht="14.25">
      <c r="A7" s="29" t="s">
        <v>860</v>
      </c>
      <c r="B7" s="369">
        <v>368867</v>
      </c>
      <c r="C7" s="108"/>
      <c r="D7" s="108"/>
    </row>
    <row r="8" spans="1:8" ht="14.25">
      <c r="A8" s="29" t="s">
        <v>117</v>
      </c>
      <c r="B8" s="369">
        <v>66756</v>
      </c>
      <c r="C8" s="108"/>
      <c r="D8" s="108"/>
    </row>
    <row r="9" spans="1:8" ht="14.25">
      <c r="A9" s="29" t="s">
        <v>217</v>
      </c>
      <c r="B9" s="369">
        <v>40054</v>
      </c>
      <c r="C9" s="108"/>
      <c r="D9" s="108"/>
    </row>
    <row r="10" spans="1:8" ht="14.25">
      <c r="A10" s="29" t="s">
        <v>75</v>
      </c>
      <c r="B10" s="369">
        <v>66756</v>
      </c>
      <c r="C10" s="108"/>
      <c r="D10" s="108"/>
    </row>
    <row r="11" spans="1:8" ht="14.25">
      <c r="A11" s="29" t="s">
        <v>301</v>
      </c>
      <c r="B11" s="369">
        <v>368867</v>
      </c>
      <c r="C11" s="108"/>
      <c r="D11" s="108"/>
    </row>
    <row r="12" spans="1:8" ht="14.25">
      <c r="A12" s="45" t="s">
        <v>118</v>
      </c>
      <c r="B12" s="369">
        <v>368867</v>
      </c>
      <c r="C12" s="108"/>
      <c r="D12" s="108"/>
    </row>
    <row r="13" spans="1:8" ht="14.25">
      <c r="A13" s="29" t="s">
        <v>184</v>
      </c>
      <c r="B13" s="369">
        <v>368867</v>
      </c>
      <c r="C13" s="108"/>
      <c r="D13" s="108"/>
    </row>
    <row r="14" spans="1:8" ht="14.25">
      <c r="A14" s="29" t="s">
        <v>185</v>
      </c>
      <c r="B14" s="369">
        <v>66756</v>
      </c>
      <c r="C14" s="108"/>
      <c r="D14" s="108"/>
    </row>
    <row r="15" spans="1:8" ht="14.25">
      <c r="A15" s="29" t="s">
        <v>119</v>
      </c>
      <c r="B15" s="369">
        <v>93459</v>
      </c>
      <c r="C15" s="108"/>
      <c r="D15" s="108"/>
    </row>
    <row r="16" spans="1:8" ht="14.25">
      <c r="A16" s="29" t="s">
        <v>121</v>
      </c>
      <c r="B16" s="369">
        <v>377482</v>
      </c>
      <c r="C16" s="108"/>
      <c r="D16" s="108"/>
    </row>
    <row r="17" spans="1:4" ht="14.25">
      <c r="A17" s="29" t="s">
        <v>218</v>
      </c>
      <c r="B17" s="369">
        <v>368867</v>
      </c>
      <c r="C17" s="108"/>
      <c r="D17" s="108"/>
    </row>
    <row r="18" spans="1:4" ht="14.25">
      <c r="A18" s="29" t="s">
        <v>120</v>
      </c>
      <c r="B18" s="369">
        <v>368867</v>
      </c>
      <c r="C18" s="108"/>
      <c r="D18" s="108"/>
    </row>
    <row r="19" spans="1:4" ht="14.25">
      <c r="A19" s="29" t="s">
        <v>122</v>
      </c>
      <c r="B19" s="369">
        <v>377483</v>
      </c>
      <c r="C19" s="108"/>
      <c r="D19" s="108"/>
    </row>
    <row r="20" spans="1:4" ht="14.25">
      <c r="A20" s="29" t="s">
        <v>123</v>
      </c>
      <c r="B20" s="369">
        <v>93459</v>
      </c>
      <c r="C20" s="108"/>
      <c r="D20" s="108"/>
    </row>
    <row r="21" spans="1:4" ht="14.25">
      <c r="A21" s="29" t="s">
        <v>187</v>
      </c>
      <c r="B21" s="369">
        <v>368867</v>
      </c>
      <c r="C21" s="108"/>
      <c r="D21" s="108"/>
    </row>
    <row r="22" spans="1:4" ht="14.25">
      <c r="A22" s="29" t="s">
        <v>188</v>
      </c>
      <c r="B22" s="369">
        <v>368867</v>
      </c>
      <c r="C22" s="108"/>
      <c r="D22" s="108"/>
    </row>
    <row r="23" spans="1:4" ht="14.25">
      <c r="A23" s="29" t="s">
        <v>124</v>
      </c>
      <c r="B23" s="369">
        <v>93459</v>
      </c>
      <c r="C23" s="108"/>
      <c r="D23" s="108"/>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fitToHeight="0" orientation="portrait" r:id="rId1"/>
  <headerFooter alignWithMargins="0"/>
</worksheet>
</file>

<file path=xl/worksheets/sheet19.xml><?xml version="1.0" encoding="utf-8"?>
<worksheet xmlns="http://schemas.openxmlformats.org/spreadsheetml/2006/main" xmlns:r="http://schemas.openxmlformats.org/officeDocument/2006/relationships">
  <sheetPr>
    <tabColor theme="6" tint="-0.249977111117893"/>
  </sheetPr>
  <dimension ref="A1:G9"/>
  <sheetViews>
    <sheetView topLeftCell="A2" workbookViewId="0">
      <selection activeCell="A22" sqref="A22"/>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45.75" hidden="1" customHeight="1">
      <c r="A1" s="382"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7" ht="60.75" customHeight="1">
      <c r="A2" s="382" t="str">
        <f>"Приложение №"&amp;Н1акк&amp;" к решению
Богучанского районного Совета депутатов
от "&amp;Р1дата&amp;" года №"&amp;Р1номер</f>
        <v>Приложение №20 к решению
Богучанского районного Совета депутатов
от     "   "                     2016 года №</v>
      </c>
      <c r="B2" s="382"/>
      <c r="C2" s="382"/>
      <c r="D2" s="382"/>
    </row>
    <row r="3" spans="1:7" ht="114" customHeight="1">
      <c r="A3" s="381" t="str">
        <f>"Межбюджетные трансферы на организацию и проведение акарицидных обработок мест массового отдыха населения на "&amp;год&amp;" год и плановый период "&amp;ПлПер&amp;" годов"</f>
        <v>Межбюджетные трансферы на организацию и проведение акарицидных обработок мест массового отдыха населения на 2017 год и плановый период 2018-2019 годов</v>
      </c>
      <c r="B3" s="381"/>
      <c r="C3" s="381"/>
      <c r="D3" s="381"/>
    </row>
    <row r="4" spans="1:7">
      <c r="A4" s="4"/>
      <c r="B4" s="4"/>
      <c r="C4" s="4"/>
      <c r="D4" s="12" t="s">
        <v>103</v>
      </c>
    </row>
    <row r="5" spans="1:7" ht="14.25">
      <c r="A5" s="37" t="s">
        <v>31</v>
      </c>
      <c r="B5" s="27" t="s">
        <v>780</v>
      </c>
      <c r="C5" s="27" t="s">
        <v>1440</v>
      </c>
      <c r="D5" s="27" t="s">
        <v>1441</v>
      </c>
      <c r="F5">
        <v>9090075550</v>
      </c>
    </row>
    <row r="6" spans="1:7" ht="15">
      <c r="A6" s="161" t="s">
        <v>104</v>
      </c>
      <c r="B6" s="367">
        <f>SUM(B7:B20)</f>
        <v>64000</v>
      </c>
      <c r="C6" s="367">
        <f>SUM(C7:C20)</f>
        <v>64000</v>
      </c>
      <c r="D6" s="367">
        <f>SUM(D7:D20)</f>
        <v>64000</v>
      </c>
      <c r="E6" s="162">
        <f ca="1">SUMIF(РзПз,"????"&amp;F5,СумВед)-B6</f>
        <v>0</v>
      </c>
      <c r="F6" s="162">
        <f ca="1">SUMIF(РзПзПлПер,"????"&amp;F5,СумВед14)-C6</f>
        <v>0</v>
      </c>
      <c r="G6" s="162">
        <f ca="1">SUMIF(РзПзПлПер,"????"&amp;F5,СумВед15)-D6</f>
        <v>0</v>
      </c>
    </row>
    <row r="7" spans="1:7" ht="14.25">
      <c r="A7" s="41" t="s">
        <v>74</v>
      </c>
      <c r="B7" s="370">
        <v>20000</v>
      </c>
      <c r="C7" s="370">
        <v>20000</v>
      </c>
      <c r="D7" s="370">
        <v>20000</v>
      </c>
    </row>
    <row r="8" spans="1:7" ht="14.25">
      <c r="A8" s="29" t="s">
        <v>120</v>
      </c>
      <c r="B8" s="370">
        <v>24000</v>
      </c>
      <c r="C8" s="370">
        <v>24000</v>
      </c>
      <c r="D8" s="370">
        <v>24000</v>
      </c>
    </row>
    <row r="9" spans="1:7" ht="14.25">
      <c r="A9" s="41" t="s">
        <v>186</v>
      </c>
      <c r="B9" s="370">
        <v>20000</v>
      </c>
      <c r="C9" s="370">
        <v>20000</v>
      </c>
      <c r="D9" s="370">
        <v>20000</v>
      </c>
    </row>
  </sheetData>
  <mergeCells count="3">
    <mergeCell ref="A2:D2"/>
    <mergeCell ref="A3:D3"/>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6" tint="-0.249977111117893"/>
    <pageSetUpPr fitToPage="1"/>
  </sheetPr>
  <dimension ref="A1:I321"/>
  <sheetViews>
    <sheetView topLeftCell="A167" zoomScale="75" zoomScaleNormal="75" zoomScaleSheetLayoutView="75" workbookViewId="0">
      <selection activeCell="D251" sqref="D251"/>
    </sheetView>
  </sheetViews>
  <sheetFormatPr defaultRowHeight="15"/>
  <cols>
    <col min="1" max="1" width="5.28515625" style="141" bestFit="1" customWidth="1"/>
    <col min="2" max="2" width="9.5703125" style="141" customWidth="1"/>
    <col min="3" max="3" width="28" style="141" customWidth="1"/>
    <col min="4" max="4" width="103.42578125" style="142" customWidth="1"/>
    <col min="5" max="16384" width="9.140625" style="137"/>
  </cols>
  <sheetData>
    <row r="1" spans="1:9" ht="45.75" hidden="1" customHeight="1">
      <c r="A1" s="383"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3"/>
      <c r="C1" s="383"/>
      <c r="D1" s="383"/>
      <c r="E1" s="136"/>
    </row>
    <row r="2" spans="1:9" ht="51.75" customHeight="1">
      <c r="A2" s="383" t="str">
        <f>"Приложение №"&amp;Н1адох&amp;" к решению
Богучанского районного Совета депутатов
от "&amp;Р1дата&amp;" года №"&amp;Р1номер</f>
        <v>Приложение №2 к решению
Богучанского районного Совета депутатов
от     "   "                     2016 года №</v>
      </c>
      <c r="B2" s="383"/>
      <c r="C2" s="383"/>
      <c r="D2" s="383"/>
      <c r="E2" s="136"/>
      <c r="F2" s="136"/>
      <c r="G2" s="136"/>
      <c r="H2" s="136"/>
      <c r="I2" s="136"/>
    </row>
    <row r="3" spans="1:9" ht="49.5" customHeight="1">
      <c r="A3" s="390"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2017 год и плановый период 2018-2019 годов</v>
      </c>
      <c r="B3" s="390"/>
      <c r="C3" s="390"/>
      <c r="D3" s="390"/>
      <c r="E3" s="138"/>
      <c r="F3" s="138"/>
      <c r="G3" s="138"/>
      <c r="H3" s="138"/>
      <c r="I3" s="138"/>
    </row>
    <row r="4" spans="1:9" ht="51">
      <c r="A4" s="140" t="s">
        <v>386</v>
      </c>
      <c r="B4" s="140" t="s">
        <v>387</v>
      </c>
      <c r="C4" s="140" t="s">
        <v>388</v>
      </c>
      <c r="D4" s="140" t="s">
        <v>389</v>
      </c>
    </row>
    <row r="5" spans="1:9" ht="15.75" customHeight="1">
      <c r="A5" s="391" t="s">
        <v>390</v>
      </c>
      <c r="B5" s="391"/>
      <c r="C5" s="391"/>
      <c r="D5" s="391"/>
    </row>
    <row r="6" spans="1:9" ht="15.75">
      <c r="A6" s="341"/>
      <c r="B6" s="392" t="s">
        <v>837</v>
      </c>
      <c r="C6" s="393"/>
      <c r="D6" s="394"/>
    </row>
    <row r="7" spans="1:9">
      <c r="A7" s="140">
        <v>1</v>
      </c>
      <c r="B7" s="168" t="s">
        <v>235</v>
      </c>
      <c r="C7" s="172" t="s">
        <v>415</v>
      </c>
      <c r="D7" s="170" t="s">
        <v>416</v>
      </c>
    </row>
    <row r="8" spans="1:9">
      <c r="A8" s="140">
        <v>2</v>
      </c>
      <c r="B8" s="168" t="s">
        <v>235</v>
      </c>
      <c r="C8" s="169" t="s">
        <v>417</v>
      </c>
      <c r="D8" s="170" t="s">
        <v>418</v>
      </c>
    </row>
    <row r="9" spans="1:9" ht="15.75">
      <c r="A9" s="341"/>
      <c r="B9" s="392" t="s">
        <v>479</v>
      </c>
      <c r="C9" s="393"/>
      <c r="D9" s="394"/>
    </row>
    <row r="10" spans="1:9">
      <c r="A10" s="140">
        <v>4</v>
      </c>
      <c r="B10" s="169">
        <v>802</v>
      </c>
      <c r="C10" s="172" t="s">
        <v>415</v>
      </c>
      <c r="D10" s="170" t="s">
        <v>416</v>
      </c>
    </row>
    <row r="11" spans="1:9" ht="45">
      <c r="A11" s="140">
        <v>5</v>
      </c>
      <c r="B11" s="169">
        <v>802</v>
      </c>
      <c r="C11" s="169" t="s">
        <v>460</v>
      </c>
      <c r="D11" s="170" t="s">
        <v>461</v>
      </c>
    </row>
    <row r="12" spans="1:9" ht="15.75">
      <c r="A12" s="140"/>
      <c r="B12" s="387" t="s">
        <v>419</v>
      </c>
      <c r="C12" s="388"/>
      <c r="D12" s="389"/>
    </row>
    <row r="13" spans="1:9">
      <c r="A13" s="140">
        <v>6</v>
      </c>
      <c r="B13" s="172">
        <v>806</v>
      </c>
      <c r="C13" s="172" t="s">
        <v>420</v>
      </c>
      <c r="D13" s="170" t="s">
        <v>421</v>
      </c>
    </row>
    <row r="14" spans="1:9">
      <c r="A14" s="140">
        <v>7</v>
      </c>
      <c r="B14" s="172">
        <v>806</v>
      </c>
      <c r="C14" s="172" t="s">
        <v>422</v>
      </c>
      <c r="D14" s="170" t="s">
        <v>421</v>
      </c>
    </row>
    <row r="15" spans="1:9">
      <c r="A15" s="140">
        <v>8</v>
      </c>
      <c r="B15" s="172">
        <v>806</v>
      </c>
      <c r="C15" s="172" t="s">
        <v>423</v>
      </c>
      <c r="D15" s="170" t="s">
        <v>421</v>
      </c>
    </row>
    <row r="16" spans="1:9" ht="45">
      <c r="A16" s="140">
        <v>9</v>
      </c>
      <c r="B16" s="168" t="s">
        <v>5</v>
      </c>
      <c r="C16" s="169" t="s">
        <v>439</v>
      </c>
      <c r="D16" s="173" t="s">
        <v>264</v>
      </c>
    </row>
    <row r="17" spans="1:4" ht="30">
      <c r="A17" s="140">
        <v>10</v>
      </c>
      <c r="B17" s="168" t="s">
        <v>5</v>
      </c>
      <c r="C17" s="169" t="s">
        <v>426</v>
      </c>
      <c r="D17" s="173" t="s">
        <v>918</v>
      </c>
    </row>
    <row r="18" spans="1:4" ht="30">
      <c r="A18" s="140">
        <v>11</v>
      </c>
      <c r="B18" s="168" t="s">
        <v>5</v>
      </c>
      <c r="C18" s="168" t="s">
        <v>449</v>
      </c>
      <c r="D18" s="174" t="s">
        <v>450</v>
      </c>
    </row>
    <row r="19" spans="1:4" ht="45">
      <c r="A19" s="140">
        <v>12</v>
      </c>
      <c r="B19" s="168" t="s">
        <v>5</v>
      </c>
      <c r="C19" s="169" t="s">
        <v>456</v>
      </c>
      <c r="D19" s="175" t="s">
        <v>457</v>
      </c>
    </row>
    <row r="20" spans="1:4" ht="30">
      <c r="A20" s="140">
        <v>13</v>
      </c>
      <c r="B20" s="168" t="s">
        <v>5</v>
      </c>
      <c r="C20" s="169" t="s">
        <v>430</v>
      </c>
      <c r="D20" s="173" t="s">
        <v>431</v>
      </c>
    </row>
    <row r="21" spans="1:4" ht="30">
      <c r="A21" s="140">
        <v>14</v>
      </c>
      <c r="B21" s="168" t="s">
        <v>5</v>
      </c>
      <c r="C21" s="169" t="s">
        <v>432</v>
      </c>
      <c r="D21" s="173" t="s">
        <v>431</v>
      </c>
    </row>
    <row r="22" spans="1:4">
      <c r="A22" s="140">
        <v>15</v>
      </c>
      <c r="B22" s="168" t="s">
        <v>5</v>
      </c>
      <c r="C22" s="172" t="s">
        <v>415</v>
      </c>
      <c r="D22" s="170" t="s">
        <v>416</v>
      </c>
    </row>
    <row r="23" spans="1:4">
      <c r="A23" s="140">
        <v>16</v>
      </c>
      <c r="B23" s="168" t="s">
        <v>5</v>
      </c>
      <c r="C23" s="169" t="s">
        <v>417</v>
      </c>
      <c r="D23" s="173" t="s">
        <v>418</v>
      </c>
    </row>
    <row r="24" spans="1:4">
      <c r="A24" s="140">
        <v>17</v>
      </c>
      <c r="B24" s="168" t="s">
        <v>5</v>
      </c>
      <c r="C24" s="169" t="s">
        <v>433</v>
      </c>
      <c r="D24" s="173" t="s">
        <v>418</v>
      </c>
    </row>
    <row r="25" spans="1:4" ht="60">
      <c r="A25" s="140">
        <v>18</v>
      </c>
      <c r="B25" s="168" t="s">
        <v>5</v>
      </c>
      <c r="C25" s="172" t="s">
        <v>760</v>
      </c>
      <c r="D25" s="170" t="s">
        <v>761</v>
      </c>
    </row>
    <row r="26" spans="1:4" ht="45">
      <c r="A26" s="140">
        <v>19</v>
      </c>
      <c r="B26" s="168" t="s">
        <v>5</v>
      </c>
      <c r="C26" s="172" t="s">
        <v>762</v>
      </c>
      <c r="D26" s="170" t="s">
        <v>435</v>
      </c>
    </row>
    <row r="27" spans="1:4" ht="45">
      <c r="A27" s="140">
        <v>20</v>
      </c>
      <c r="B27" s="168" t="s">
        <v>5</v>
      </c>
      <c r="C27" s="172" t="s">
        <v>763</v>
      </c>
      <c r="D27" s="170" t="s">
        <v>436</v>
      </c>
    </row>
    <row r="28" spans="1:4" ht="30">
      <c r="A28" s="140">
        <v>21</v>
      </c>
      <c r="B28" s="168" t="s">
        <v>5</v>
      </c>
      <c r="C28" s="172" t="s">
        <v>764</v>
      </c>
      <c r="D28" s="170" t="s">
        <v>437</v>
      </c>
    </row>
    <row r="29" spans="1:4" ht="30">
      <c r="A29" s="140">
        <v>22</v>
      </c>
      <c r="B29" s="168" t="s">
        <v>5</v>
      </c>
      <c r="C29" s="172" t="s">
        <v>616</v>
      </c>
      <c r="D29" s="170" t="s">
        <v>765</v>
      </c>
    </row>
    <row r="30" spans="1:4" ht="30">
      <c r="A30" s="140">
        <v>23</v>
      </c>
      <c r="B30" s="168" t="s">
        <v>5</v>
      </c>
      <c r="C30" s="172" t="s">
        <v>618</v>
      </c>
      <c r="D30" s="170" t="s">
        <v>765</v>
      </c>
    </row>
    <row r="31" spans="1:4" ht="30">
      <c r="A31" s="140">
        <v>24</v>
      </c>
      <c r="B31" s="168" t="s">
        <v>5</v>
      </c>
      <c r="C31" s="172" t="s">
        <v>619</v>
      </c>
      <c r="D31" s="170" t="s">
        <v>765</v>
      </c>
    </row>
    <row r="32" spans="1:4" ht="30">
      <c r="A32" s="140">
        <v>25</v>
      </c>
      <c r="B32" s="168" t="s">
        <v>5</v>
      </c>
      <c r="C32" s="172" t="s">
        <v>620</v>
      </c>
      <c r="D32" s="170" t="s">
        <v>765</v>
      </c>
    </row>
    <row r="33" spans="1:4" ht="39" customHeight="1">
      <c r="A33" s="140">
        <v>26</v>
      </c>
      <c r="B33" s="168" t="s">
        <v>5</v>
      </c>
      <c r="C33" s="172" t="s">
        <v>1419</v>
      </c>
      <c r="D33" s="170" t="s">
        <v>1424</v>
      </c>
    </row>
    <row r="34" spans="1:4" ht="30">
      <c r="A34" s="140">
        <v>27</v>
      </c>
      <c r="B34" s="168" t="s">
        <v>5</v>
      </c>
      <c r="C34" s="172" t="s">
        <v>1420</v>
      </c>
      <c r="D34" s="170" t="s">
        <v>1424</v>
      </c>
    </row>
    <row r="35" spans="1:4" ht="30">
      <c r="A35" s="140">
        <v>28</v>
      </c>
      <c r="B35" s="168" t="s">
        <v>5</v>
      </c>
      <c r="C35" s="172" t="s">
        <v>1421</v>
      </c>
      <c r="D35" s="170" t="s">
        <v>1424</v>
      </c>
    </row>
    <row r="36" spans="1:4" ht="30">
      <c r="A36" s="140">
        <v>29</v>
      </c>
      <c r="B36" s="168" t="s">
        <v>5</v>
      </c>
      <c r="C36" s="172" t="s">
        <v>1423</v>
      </c>
      <c r="D36" s="170" t="s">
        <v>1424</v>
      </c>
    </row>
    <row r="37" spans="1:4" ht="30">
      <c r="A37" s="140">
        <v>30</v>
      </c>
      <c r="B37" s="168" t="s">
        <v>5</v>
      </c>
      <c r="C37" s="172" t="s">
        <v>1422</v>
      </c>
      <c r="D37" s="170" t="s">
        <v>1424</v>
      </c>
    </row>
    <row r="38" spans="1:4" ht="15.75">
      <c r="A38" s="140"/>
      <c r="B38" s="395" t="s">
        <v>1414</v>
      </c>
      <c r="C38" s="395"/>
      <c r="D38" s="395"/>
    </row>
    <row r="39" spans="1:4">
      <c r="A39" s="140">
        <v>31</v>
      </c>
      <c r="B39" s="168" t="s">
        <v>519</v>
      </c>
      <c r="C39" s="172" t="s">
        <v>415</v>
      </c>
      <c r="D39" s="170" t="s">
        <v>416</v>
      </c>
    </row>
    <row r="40" spans="1:4">
      <c r="A40" s="140">
        <v>32</v>
      </c>
      <c r="B40" s="168" t="s">
        <v>519</v>
      </c>
      <c r="C40" s="169" t="s">
        <v>417</v>
      </c>
      <c r="D40" s="170" t="s">
        <v>418</v>
      </c>
    </row>
    <row r="41" spans="1:4" ht="15.75">
      <c r="A41" s="140"/>
      <c r="B41" s="392" t="s">
        <v>478</v>
      </c>
      <c r="C41" s="393"/>
      <c r="D41" s="394"/>
    </row>
    <row r="42" spans="1:4">
      <c r="A42" s="140">
        <v>33</v>
      </c>
      <c r="B42" s="168" t="s">
        <v>265</v>
      </c>
      <c r="C42" s="172" t="s">
        <v>415</v>
      </c>
      <c r="D42" s="170" t="s">
        <v>416</v>
      </c>
    </row>
    <row r="43" spans="1:4">
      <c r="A43" s="140">
        <v>34</v>
      </c>
      <c r="B43" s="168" t="s">
        <v>265</v>
      </c>
      <c r="C43" s="169" t="s">
        <v>417</v>
      </c>
      <c r="D43" s="170" t="s">
        <v>418</v>
      </c>
    </row>
    <row r="44" spans="1:4" ht="15.75">
      <c r="A44" s="140"/>
      <c r="B44" s="384" t="s">
        <v>779</v>
      </c>
      <c r="C44" s="385"/>
      <c r="D44" s="386"/>
    </row>
    <row r="45" spans="1:4">
      <c r="A45" s="140">
        <v>35</v>
      </c>
      <c r="B45" s="168" t="s">
        <v>193</v>
      </c>
      <c r="C45" s="172" t="s">
        <v>415</v>
      </c>
      <c r="D45" s="170" t="s">
        <v>416</v>
      </c>
    </row>
    <row r="46" spans="1:4">
      <c r="A46" s="140">
        <v>36</v>
      </c>
      <c r="B46" s="168" t="s">
        <v>193</v>
      </c>
      <c r="C46" s="169" t="s">
        <v>417</v>
      </c>
      <c r="D46" s="170" t="s">
        <v>418</v>
      </c>
    </row>
    <row r="47" spans="1:4">
      <c r="A47" s="140">
        <v>37</v>
      </c>
      <c r="B47" s="168" t="s">
        <v>193</v>
      </c>
      <c r="C47" s="169" t="s">
        <v>433</v>
      </c>
      <c r="D47" s="170" t="s">
        <v>418</v>
      </c>
    </row>
    <row r="48" spans="1:4" ht="30">
      <c r="A48" s="140">
        <v>38</v>
      </c>
      <c r="B48" s="168" t="s">
        <v>193</v>
      </c>
      <c r="C48" s="172" t="s">
        <v>1460</v>
      </c>
      <c r="D48" s="170" t="s">
        <v>1424</v>
      </c>
    </row>
    <row r="49" spans="1:4" ht="30">
      <c r="A49" s="140">
        <v>39</v>
      </c>
      <c r="B49" s="168" t="s">
        <v>193</v>
      </c>
      <c r="C49" s="172" t="s">
        <v>1461</v>
      </c>
      <c r="D49" s="170" t="s">
        <v>1424</v>
      </c>
    </row>
    <row r="50" spans="1:4" ht="30">
      <c r="A50" s="140">
        <v>40</v>
      </c>
      <c r="B50" s="168" t="s">
        <v>193</v>
      </c>
      <c r="C50" s="172" t="s">
        <v>1462</v>
      </c>
      <c r="D50" s="170" t="s">
        <v>1424</v>
      </c>
    </row>
    <row r="51" spans="1:4" ht="30">
      <c r="A51" s="140">
        <v>41</v>
      </c>
      <c r="B51" s="168" t="s">
        <v>193</v>
      </c>
      <c r="C51" s="172" t="s">
        <v>1463</v>
      </c>
      <c r="D51" s="170" t="s">
        <v>1424</v>
      </c>
    </row>
    <row r="52" spans="1:4" ht="30">
      <c r="A52" s="140">
        <v>42</v>
      </c>
      <c r="B52" s="168" t="s">
        <v>193</v>
      </c>
      <c r="C52" s="172" t="s">
        <v>1464</v>
      </c>
      <c r="D52" s="170" t="s">
        <v>1424</v>
      </c>
    </row>
    <row r="53" spans="1:4" ht="30">
      <c r="A53" s="140">
        <v>43</v>
      </c>
      <c r="B53" s="168" t="s">
        <v>193</v>
      </c>
      <c r="C53" s="172" t="s">
        <v>1465</v>
      </c>
      <c r="D53" s="170" t="s">
        <v>1424</v>
      </c>
    </row>
    <row r="54" spans="1:4" ht="30">
      <c r="A54" s="140">
        <v>44</v>
      </c>
      <c r="B54" s="168" t="s">
        <v>193</v>
      </c>
      <c r="C54" s="172" t="s">
        <v>1466</v>
      </c>
      <c r="D54" s="170" t="s">
        <v>1424</v>
      </c>
    </row>
    <row r="55" spans="1:4" ht="30">
      <c r="A55" s="140">
        <v>45</v>
      </c>
      <c r="B55" s="168" t="s">
        <v>193</v>
      </c>
      <c r="C55" s="172" t="s">
        <v>1467</v>
      </c>
      <c r="D55" s="170" t="s">
        <v>1424</v>
      </c>
    </row>
    <row r="56" spans="1:4" ht="30">
      <c r="A56" s="140">
        <v>46</v>
      </c>
      <c r="B56" s="168" t="s">
        <v>193</v>
      </c>
      <c r="C56" s="172" t="s">
        <v>1468</v>
      </c>
      <c r="D56" s="170" t="s">
        <v>1424</v>
      </c>
    </row>
    <row r="57" spans="1:4" ht="30">
      <c r="A57" s="140">
        <v>47</v>
      </c>
      <c r="B57" s="168" t="s">
        <v>193</v>
      </c>
      <c r="C57" s="172" t="s">
        <v>1469</v>
      </c>
      <c r="D57" s="170" t="s">
        <v>1424</v>
      </c>
    </row>
    <row r="58" spans="1:4" ht="30">
      <c r="A58" s="140">
        <v>48</v>
      </c>
      <c r="B58" s="168" t="s">
        <v>193</v>
      </c>
      <c r="C58" s="172" t="s">
        <v>1470</v>
      </c>
      <c r="D58" s="170" t="s">
        <v>1424</v>
      </c>
    </row>
    <row r="59" spans="1:4" ht="30">
      <c r="A59" s="140">
        <v>49</v>
      </c>
      <c r="B59" s="168" t="s">
        <v>193</v>
      </c>
      <c r="C59" s="172" t="s">
        <v>1471</v>
      </c>
      <c r="D59" s="170" t="s">
        <v>1424</v>
      </c>
    </row>
    <row r="60" spans="1:4" ht="30">
      <c r="A60" s="140">
        <v>50</v>
      </c>
      <c r="B60" s="168" t="s">
        <v>193</v>
      </c>
      <c r="C60" s="172" t="s">
        <v>1472</v>
      </c>
      <c r="D60" s="170" t="s">
        <v>1424</v>
      </c>
    </row>
    <row r="61" spans="1:4" ht="30">
      <c r="A61" s="140">
        <v>51</v>
      </c>
      <c r="B61" s="168" t="s">
        <v>193</v>
      </c>
      <c r="C61" s="172" t="s">
        <v>1473</v>
      </c>
      <c r="D61" s="170" t="s">
        <v>1424</v>
      </c>
    </row>
    <row r="62" spans="1:4" ht="30">
      <c r="A62" s="140">
        <v>52</v>
      </c>
      <c r="B62" s="168" t="s">
        <v>193</v>
      </c>
      <c r="C62" s="172" t="s">
        <v>1474</v>
      </c>
      <c r="D62" s="170" t="s">
        <v>1424</v>
      </c>
    </row>
    <row r="63" spans="1:4" ht="30">
      <c r="A63" s="140">
        <v>53</v>
      </c>
      <c r="B63" s="168" t="s">
        <v>193</v>
      </c>
      <c r="C63" s="172" t="s">
        <v>1475</v>
      </c>
      <c r="D63" s="170" t="s">
        <v>1424</v>
      </c>
    </row>
    <row r="64" spans="1:4" ht="30">
      <c r="A64" s="140">
        <v>54</v>
      </c>
      <c r="B64" s="168" t="s">
        <v>193</v>
      </c>
      <c r="C64" s="172" t="s">
        <v>1476</v>
      </c>
      <c r="D64" s="170" t="s">
        <v>1424</v>
      </c>
    </row>
    <row r="65" spans="1:4" ht="30">
      <c r="A65" s="140">
        <v>55</v>
      </c>
      <c r="B65" s="168" t="s">
        <v>193</v>
      </c>
      <c r="C65" s="172" t="s">
        <v>1477</v>
      </c>
      <c r="D65" s="170" t="s">
        <v>1424</v>
      </c>
    </row>
    <row r="66" spans="1:4" ht="30">
      <c r="A66" s="140">
        <v>56</v>
      </c>
      <c r="B66" s="168" t="s">
        <v>193</v>
      </c>
      <c r="C66" s="172" t="s">
        <v>1478</v>
      </c>
      <c r="D66" s="170" t="s">
        <v>1424</v>
      </c>
    </row>
    <row r="67" spans="1:4" ht="30">
      <c r="A67" s="140">
        <v>57</v>
      </c>
      <c r="B67" s="168" t="s">
        <v>193</v>
      </c>
      <c r="C67" s="172" t="s">
        <v>1479</v>
      </c>
      <c r="D67" s="170" t="s">
        <v>1424</v>
      </c>
    </row>
    <row r="68" spans="1:4" ht="30">
      <c r="A68" s="140">
        <v>58</v>
      </c>
      <c r="B68" s="168" t="s">
        <v>193</v>
      </c>
      <c r="C68" s="172" t="s">
        <v>1480</v>
      </c>
      <c r="D68" s="170" t="s">
        <v>1424</v>
      </c>
    </row>
    <row r="69" spans="1:4" ht="15.75">
      <c r="A69" s="140"/>
      <c r="B69" s="387" t="s">
        <v>438</v>
      </c>
      <c r="C69" s="388"/>
      <c r="D69" s="389"/>
    </row>
    <row r="70" spans="1:4" ht="45">
      <c r="A70" s="140">
        <v>59</v>
      </c>
      <c r="B70" s="172">
        <v>856</v>
      </c>
      <c r="C70" s="172" t="s">
        <v>439</v>
      </c>
      <c r="D70" s="170" t="s">
        <v>264</v>
      </c>
    </row>
    <row r="71" spans="1:4" ht="45">
      <c r="A71" s="140">
        <v>60</v>
      </c>
      <c r="B71" s="172">
        <v>856</v>
      </c>
      <c r="C71" s="172" t="s">
        <v>401</v>
      </c>
      <c r="D71" s="170" t="s">
        <v>264</v>
      </c>
    </row>
    <row r="72" spans="1:4" ht="45">
      <c r="A72" s="140">
        <v>61</v>
      </c>
      <c r="B72" s="172">
        <v>856</v>
      </c>
      <c r="C72" s="172" t="s">
        <v>402</v>
      </c>
      <c r="D72" s="170" t="s">
        <v>264</v>
      </c>
    </row>
    <row r="73" spans="1:4" ht="30">
      <c r="A73" s="140">
        <v>62</v>
      </c>
      <c r="B73" s="168" t="s">
        <v>299</v>
      </c>
      <c r="C73" s="168" t="s">
        <v>426</v>
      </c>
      <c r="D73" s="174" t="s">
        <v>440</v>
      </c>
    </row>
    <row r="74" spans="1:4" ht="45">
      <c r="A74" s="140">
        <v>63</v>
      </c>
      <c r="B74" s="168" t="s">
        <v>299</v>
      </c>
      <c r="C74" s="168" t="s">
        <v>427</v>
      </c>
      <c r="D74" s="174" t="s">
        <v>441</v>
      </c>
    </row>
    <row r="75" spans="1:4" ht="45">
      <c r="A75" s="140">
        <v>64</v>
      </c>
      <c r="B75" s="168" t="s">
        <v>299</v>
      </c>
      <c r="C75" s="168" t="s">
        <v>442</v>
      </c>
      <c r="D75" s="174" t="s">
        <v>443</v>
      </c>
    </row>
    <row r="76" spans="1:4">
      <c r="A76" s="140">
        <v>65</v>
      </c>
      <c r="B76" s="168" t="s">
        <v>299</v>
      </c>
      <c r="C76" s="172" t="s">
        <v>415</v>
      </c>
      <c r="D76" s="170" t="s">
        <v>416</v>
      </c>
    </row>
    <row r="77" spans="1:4">
      <c r="A77" s="140">
        <v>66</v>
      </c>
      <c r="B77" s="168" t="s">
        <v>299</v>
      </c>
      <c r="C77" s="169" t="s">
        <v>417</v>
      </c>
      <c r="D77" s="170" t="s">
        <v>418</v>
      </c>
    </row>
    <row r="78" spans="1:4">
      <c r="A78" s="140">
        <v>67</v>
      </c>
      <c r="B78" s="168" t="s">
        <v>299</v>
      </c>
      <c r="C78" s="169" t="s">
        <v>433</v>
      </c>
      <c r="D78" s="170" t="s">
        <v>418</v>
      </c>
    </row>
    <row r="79" spans="1:4" ht="60">
      <c r="A79" s="140">
        <v>68</v>
      </c>
      <c r="B79" s="168" t="s">
        <v>299</v>
      </c>
      <c r="C79" s="172" t="s">
        <v>766</v>
      </c>
      <c r="D79" s="170" t="s">
        <v>767</v>
      </c>
    </row>
    <row r="80" spans="1:4" ht="60">
      <c r="A80" s="140">
        <v>69</v>
      </c>
      <c r="B80" s="168" t="s">
        <v>299</v>
      </c>
      <c r="C80" s="172" t="s">
        <v>760</v>
      </c>
      <c r="D80" s="170" t="s">
        <v>761</v>
      </c>
    </row>
    <row r="81" spans="1:4" ht="45">
      <c r="A81" s="140">
        <v>70</v>
      </c>
      <c r="B81" s="168" t="s">
        <v>299</v>
      </c>
      <c r="C81" s="172" t="s">
        <v>768</v>
      </c>
      <c r="D81" s="170" t="s">
        <v>444</v>
      </c>
    </row>
    <row r="82" spans="1:4" ht="45">
      <c r="A82" s="140">
        <v>71</v>
      </c>
      <c r="B82" s="168" t="s">
        <v>299</v>
      </c>
      <c r="C82" s="172" t="s">
        <v>762</v>
      </c>
      <c r="D82" s="170" t="s">
        <v>435</v>
      </c>
    </row>
    <row r="83" spans="1:4" ht="45">
      <c r="A83" s="140">
        <v>72</v>
      </c>
      <c r="B83" s="168" t="s">
        <v>299</v>
      </c>
      <c r="C83" s="172" t="s">
        <v>763</v>
      </c>
      <c r="D83" s="170" t="s">
        <v>436</v>
      </c>
    </row>
    <row r="84" spans="1:4" ht="30">
      <c r="A84" s="140">
        <v>73</v>
      </c>
      <c r="B84" s="168" t="s">
        <v>299</v>
      </c>
      <c r="C84" s="172" t="s">
        <v>764</v>
      </c>
      <c r="D84" s="170" t="s">
        <v>437</v>
      </c>
    </row>
    <row r="85" spans="1:4" ht="30">
      <c r="A85" s="140">
        <v>74</v>
      </c>
      <c r="B85" s="168" t="s">
        <v>299</v>
      </c>
      <c r="C85" s="172" t="s">
        <v>616</v>
      </c>
      <c r="D85" s="170" t="s">
        <v>617</v>
      </c>
    </row>
    <row r="86" spans="1:4" ht="39.75" customHeight="1">
      <c r="A86" s="140">
        <v>75</v>
      </c>
      <c r="B86" s="168" t="s">
        <v>299</v>
      </c>
      <c r="C86" s="172" t="s">
        <v>621</v>
      </c>
      <c r="D86" s="170" t="s">
        <v>617</v>
      </c>
    </row>
    <row r="87" spans="1:4" s="139" customFormat="1" ht="15.75" customHeight="1">
      <c r="A87" s="140"/>
      <c r="B87" s="387" t="s">
        <v>391</v>
      </c>
      <c r="C87" s="388"/>
      <c r="D87" s="389"/>
    </row>
    <row r="88" spans="1:4" ht="60">
      <c r="A88" s="140">
        <v>76</v>
      </c>
      <c r="B88" s="168" t="s">
        <v>97</v>
      </c>
      <c r="C88" s="169" t="s">
        <v>392</v>
      </c>
      <c r="D88" s="170" t="s">
        <v>194</v>
      </c>
    </row>
    <row r="89" spans="1:4" ht="60">
      <c r="A89" s="140">
        <v>77</v>
      </c>
      <c r="B89" s="168" t="s">
        <v>97</v>
      </c>
      <c r="C89" s="169" t="s">
        <v>393</v>
      </c>
      <c r="D89" s="170" t="s">
        <v>194</v>
      </c>
    </row>
    <row r="90" spans="1:4" ht="60">
      <c r="A90" s="140">
        <v>78</v>
      </c>
      <c r="B90" s="168" t="s">
        <v>97</v>
      </c>
      <c r="C90" s="169" t="s">
        <v>394</v>
      </c>
      <c r="D90" s="170" t="s">
        <v>194</v>
      </c>
    </row>
    <row r="91" spans="1:4" ht="60">
      <c r="A91" s="140">
        <v>79</v>
      </c>
      <c r="B91" s="168" t="s">
        <v>97</v>
      </c>
      <c r="C91" s="169" t="s">
        <v>395</v>
      </c>
      <c r="D91" s="170" t="s">
        <v>194</v>
      </c>
    </row>
    <row r="92" spans="1:4" s="139" customFormat="1" ht="60">
      <c r="A92" s="140">
        <v>80</v>
      </c>
      <c r="B92" s="168" t="s">
        <v>97</v>
      </c>
      <c r="C92" s="169" t="s">
        <v>745</v>
      </c>
      <c r="D92" s="170" t="s">
        <v>282</v>
      </c>
    </row>
    <row r="93" spans="1:4" ht="60">
      <c r="A93" s="140">
        <v>81</v>
      </c>
      <c r="B93" s="168" t="s">
        <v>97</v>
      </c>
      <c r="C93" s="169" t="s">
        <v>746</v>
      </c>
      <c r="D93" s="171" t="s">
        <v>282</v>
      </c>
    </row>
    <row r="94" spans="1:4" ht="60">
      <c r="A94" s="140">
        <v>82</v>
      </c>
      <c r="B94" s="168" t="s">
        <v>97</v>
      </c>
      <c r="C94" s="169" t="s">
        <v>747</v>
      </c>
      <c r="D94" s="170" t="s">
        <v>282</v>
      </c>
    </row>
    <row r="95" spans="1:4" ht="60">
      <c r="A95" s="140">
        <v>83</v>
      </c>
      <c r="B95" s="168" t="s">
        <v>97</v>
      </c>
      <c r="C95" s="169" t="s">
        <v>396</v>
      </c>
      <c r="D95" s="170" t="s">
        <v>397</v>
      </c>
    </row>
    <row r="96" spans="1:4" ht="60">
      <c r="A96" s="140">
        <v>84</v>
      </c>
      <c r="B96" s="168" t="s">
        <v>97</v>
      </c>
      <c r="C96" s="169" t="s">
        <v>398</v>
      </c>
      <c r="D96" s="170" t="s">
        <v>397</v>
      </c>
    </row>
    <row r="97" spans="1:4" ht="60">
      <c r="A97" s="140">
        <v>85</v>
      </c>
      <c r="B97" s="168" t="s">
        <v>97</v>
      </c>
      <c r="C97" s="169" t="s">
        <v>399</v>
      </c>
      <c r="D97" s="170" t="s">
        <v>397</v>
      </c>
    </row>
    <row r="98" spans="1:4" ht="60">
      <c r="A98" s="140">
        <v>86</v>
      </c>
      <c r="B98" s="168" t="s">
        <v>97</v>
      </c>
      <c r="C98" s="169" t="s">
        <v>400</v>
      </c>
      <c r="D98" s="170" t="s">
        <v>397</v>
      </c>
    </row>
    <row r="99" spans="1:4" ht="45">
      <c r="A99" s="140">
        <v>87</v>
      </c>
      <c r="B99" s="168" t="s">
        <v>97</v>
      </c>
      <c r="C99" s="169" t="s">
        <v>439</v>
      </c>
      <c r="D99" s="170" t="s">
        <v>264</v>
      </c>
    </row>
    <row r="100" spans="1:4" ht="45">
      <c r="A100" s="140">
        <v>88</v>
      </c>
      <c r="B100" s="172">
        <v>863</v>
      </c>
      <c r="C100" s="169" t="s">
        <v>401</v>
      </c>
      <c r="D100" s="170" t="s">
        <v>264</v>
      </c>
    </row>
    <row r="101" spans="1:4" ht="45">
      <c r="A101" s="140">
        <v>89</v>
      </c>
      <c r="B101" s="172">
        <v>863</v>
      </c>
      <c r="C101" s="169" t="s">
        <v>402</v>
      </c>
      <c r="D101" s="170" t="s">
        <v>264</v>
      </c>
    </row>
    <row r="102" spans="1:4" ht="45">
      <c r="A102" s="140">
        <v>90</v>
      </c>
      <c r="B102" s="172">
        <v>863</v>
      </c>
      <c r="C102" s="169" t="s">
        <v>403</v>
      </c>
      <c r="D102" s="170" t="s">
        <v>264</v>
      </c>
    </row>
    <row r="103" spans="1:4" ht="45">
      <c r="A103" s="140">
        <v>91</v>
      </c>
      <c r="B103" s="172">
        <v>863</v>
      </c>
      <c r="C103" s="169" t="s">
        <v>404</v>
      </c>
      <c r="D103" s="170" t="s">
        <v>264</v>
      </c>
    </row>
    <row r="104" spans="1:4" s="139" customFormat="1" ht="45">
      <c r="A104" s="140">
        <v>92</v>
      </c>
      <c r="B104" s="172">
        <v>863</v>
      </c>
      <c r="C104" s="169" t="s">
        <v>405</v>
      </c>
      <c r="D104" s="170" t="s">
        <v>168</v>
      </c>
    </row>
    <row r="105" spans="1:4" ht="45">
      <c r="A105" s="140">
        <v>93</v>
      </c>
      <c r="B105" s="172">
        <v>863</v>
      </c>
      <c r="C105" s="169" t="s">
        <v>406</v>
      </c>
      <c r="D105" s="170" t="s">
        <v>168</v>
      </c>
    </row>
    <row r="106" spans="1:4" ht="45">
      <c r="A106" s="140">
        <v>94</v>
      </c>
      <c r="B106" s="172">
        <v>863</v>
      </c>
      <c r="C106" s="169" t="s">
        <v>748</v>
      </c>
      <c r="D106" s="170" t="s">
        <v>168</v>
      </c>
    </row>
    <row r="107" spans="1:4" s="139" customFormat="1" ht="45">
      <c r="A107" s="140">
        <v>95</v>
      </c>
      <c r="B107" s="172">
        <v>863</v>
      </c>
      <c r="C107" s="169" t="s">
        <v>749</v>
      </c>
      <c r="D107" s="173" t="s">
        <v>750</v>
      </c>
    </row>
    <row r="108" spans="1:4">
      <c r="A108" s="140">
        <v>96</v>
      </c>
      <c r="B108" s="172">
        <v>863</v>
      </c>
      <c r="C108" s="172" t="s">
        <v>751</v>
      </c>
      <c r="D108" s="170" t="s">
        <v>407</v>
      </c>
    </row>
    <row r="109" spans="1:4">
      <c r="A109" s="140">
        <v>97</v>
      </c>
      <c r="B109" s="172">
        <v>863</v>
      </c>
      <c r="C109" s="172" t="s">
        <v>752</v>
      </c>
      <c r="D109" s="170" t="s">
        <v>753</v>
      </c>
    </row>
    <row r="110" spans="1:4" s="139" customFormat="1" ht="60">
      <c r="A110" s="140">
        <v>98</v>
      </c>
      <c r="B110" s="172">
        <v>863</v>
      </c>
      <c r="C110" s="169" t="s">
        <v>408</v>
      </c>
      <c r="D110" s="170" t="s">
        <v>42</v>
      </c>
    </row>
    <row r="111" spans="1:4" s="139" customFormat="1" ht="15.75" customHeight="1">
      <c r="A111" s="140">
        <v>99</v>
      </c>
      <c r="B111" s="172">
        <v>863</v>
      </c>
      <c r="C111" s="169" t="s">
        <v>409</v>
      </c>
      <c r="D111" s="170" t="s">
        <v>410</v>
      </c>
    </row>
    <row r="112" spans="1:4" ht="60">
      <c r="A112" s="140">
        <v>100</v>
      </c>
      <c r="B112" s="172">
        <v>863</v>
      </c>
      <c r="C112" s="169" t="s">
        <v>411</v>
      </c>
      <c r="D112" s="170" t="s">
        <v>42</v>
      </c>
    </row>
    <row r="113" spans="1:4" s="139" customFormat="1" ht="45">
      <c r="A113" s="140">
        <v>101</v>
      </c>
      <c r="B113" s="172">
        <v>863</v>
      </c>
      <c r="C113" s="169" t="s">
        <v>412</v>
      </c>
      <c r="D113" s="170" t="s">
        <v>413</v>
      </c>
    </row>
    <row r="114" spans="1:4" s="139" customFormat="1" ht="45">
      <c r="A114" s="140">
        <v>102</v>
      </c>
      <c r="B114" s="172">
        <v>863</v>
      </c>
      <c r="C114" s="169" t="s">
        <v>414</v>
      </c>
      <c r="D114" s="170" t="s">
        <v>413</v>
      </c>
    </row>
    <row r="115" spans="1:4" s="139" customFormat="1" ht="30">
      <c r="A115" s="140">
        <v>103</v>
      </c>
      <c r="B115" s="172">
        <v>863</v>
      </c>
      <c r="C115" s="169" t="s">
        <v>754</v>
      </c>
      <c r="D115" s="170" t="s">
        <v>171</v>
      </c>
    </row>
    <row r="116" spans="1:4" s="139" customFormat="1" ht="30">
      <c r="A116" s="140">
        <v>104</v>
      </c>
      <c r="B116" s="172">
        <v>863</v>
      </c>
      <c r="C116" s="169" t="s">
        <v>755</v>
      </c>
      <c r="D116" s="170" t="s">
        <v>171</v>
      </c>
    </row>
    <row r="117" spans="1:4" ht="30">
      <c r="A117" s="140">
        <v>105</v>
      </c>
      <c r="B117" s="172">
        <v>863</v>
      </c>
      <c r="C117" s="169" t="s">
        <v>756</v>
      </c>
      <c r="D117" s="170" t="s">
        <v>171</v>
      </c>
    </row>
    <row r="118" spans="1:4" ht="45">
      <c r="A118" s="140">
        <v>106</v>
      </c>
      <c r="B118" s="172">
        <v>863</v>
      </c>
      <c r="C118" s="169" t="s">
        <v>757</v>
      </c>
      <c r="D118" s="170" t="s">
        <v>758</v>
      </c>
    </row>
    <row r="119" spans="1:4" ht="45">
      <c r="A119" s="140">
        <v>107</v>
      </c>
      <c r="B119" s="172">
        <v>863</v>
      </c>
      <c r="C119" s="169" t="s">
        <v>759</v>
      </c>
      <c r="D119" s="170" t="s">
        <v>758</v>
      </c>
    </row>
    <row r="120" spans="1:4">
      <c r="A120" s="140">
        <v>108</v>
      </c>
      <c r="B120" s="172">
        <v>863</v>
      </c>
      <c r="C120" s="172" t="s">
        <v>415</v>
      </c>
      <c r="D120" s="170" t="s">
        <v>416</v>
      </c>
    </row>
    <row r="121" spans="1:4">
      <c r="A121" s="140">
        <v>109</v>
      </c>
      <c r="B121" s="172">
        <v>863</v>
      </c>
      <c r="C121" s="172" t="s">
        <v>417</v>
      </c>
      <c r="D121" s="170" t="s">
        <v>418</v>
      </c>
    </row>
    <row r="122" spans="1:4">
      <c r="A122" s="140">
        <v>110</v>
      </c>
      <c r="B122" s="172">
        <v>863</v>
      </c>
      <c r="C122" s="172" t="s">
        <v>857</v>
      </c>
      <c r="D122" s="170" t="s">
        <v>418</v>
      </c>
    </row>
    <row r="123" spans="1:4" ht="41.25" customHeight="1">
      <c r="A123" s="140">
        <v>111</v>
      </c>
      <c r="B123" s="172">
        <v>863</v>
      </c>
      <c r="C123" s="172" t="s">
        <v>1481</v>
      </c>
      <c r="D123" s="170" t="s">
        <v>1424</v>
      </c>
    </row>
    <row r="124" spans="1:4" ht="15.75">
      <c r="A124" s="140"/>
      <c r="B124" s="387" t="s">
        <v>1482</v>
      </c>
      <c r="C124" s="388"/>
      <c r="D124" s="389"/>
    </row>
    <row r="125" spans="1:4" ht="45">
      <c r="A125" s="140">
        <v>112</v>
      </c>
      <c r="B125" s="168" t="s">
        <v>272</v>
      </c>
      <c r="C125" s="172" t="s">
        <v>439</v>
      </c>
      <c r="D125" s="170" t="s">
        <v>264</v>
      </c>
    </row>
    <row r="126" spans="1:4" ht="45">
      <c r="A126" s="140">
        <v>113</v>
      </c>
      <c r="B126" s="168" t="s">
        <v>272</v>
      </c>
      <c r="C126" s="172" t="s">
        <v>401</v>
      </c>
      <c r="D126" s="170" t="s">
        <v>264</v>
      </c>
    </row>
    <row r="127" spans="1:4" ht="45">
      <c r="A127" s="140">
        <v>114</v>
      </c>
      <c r="B127" s="168" t="s">
        <v>272</v>
      </c>
      <c r="C127" s="172" t="s">
        <v>402</v>
      </c>
      <c r="D127" s="170" t="s">
        <v>264</v>
      </c>
    </row>
    <row r="128" spans="1:4" ht="30">
      <c r="A128" s="140">
        <v>115</v>
      </c>
      <c r="B128" s="168" t="s">
        <v>272</v>
      </c>
      <c r="C128" s="168" t="s">
        <v>426</v>
      </c>
      <c r="D128" s="174" t="s">
        <v>440</v>
      </c>
    </row>
    <row r="129" spans="1:4" ht="45">
      <c r="A129" s="140">
        <v>116</v>
      </c>
      <c r="B129" s="168" t="s">
        <v>272</v>
      </c>
      <c r="C129" s="168" t="s">
        <v>427</v>
      </c>
      <c r="D129" s="174" t="s">
        <v>428</v>
      </c>
    </row>
    <row r="130" spans="1:4" ht="45">
      <c r="A130" s="140">
        <v>117</v>
      </c>
      <c r="B130" s="168" t="s">
        <v>272</v>
      </c>
      <c r="C130" s="168" t="s">
        <v>442</v>
      </c>
      <c r="D130" s="174" t="s">
        <v>445</v>
      </c>
    </row>
    <row r="131" spans="1:4" ht="45">
      <c r="A131" s="140">
        <v>118</v>
      </c>
      <c r="B131" s="168" t="s">
        <v>272</v>
      </c>
      <c r="C131" s="168" t="s">
        <v>446</v>
      </c>
      <c r="D131" s="174" t="s">
        <v>447</v>
      </c>
    </row>
    <row r="132" spans="1:4">
      <c r="A132" s="140">
        <v>119</v>
      </c>
      <c r="B132" s="168" t="s">
        <v>272</v>
      </c>
      <c r="C132" s="168" t="s">
        <v>426</v>
      </c>
      <c r="D132" s="174" t="s">
        <v>448</v>
      </c>
    </row>
    <row r="133" spans="1:4" ht="30">
      <c r="A133" s="140">
        <v>120</v>
      </c>
      <c r="B133" s="168" t="s">
        <v>272</v>
      </c>
      <c r="C133" s="168" t="s">
        <v>449</v>
      </c>
      <c r="D133" s="174" t="s">
        <v>450</v>
      </c>
    </row>
    <row r="134" spans="1:4" ht="45">
      <c r="A134" s="140">
        <v>121</v>
      </c>
      <c r="B134" s="168" t="s">
        <v>272</v>
      </c>
      <c r="C134" s="169" t="s">
        <v>771</v>
      </c>
      <c r="D134" s="98" t="s">
        <v>743</v>
      </c>
    </row>
    <row r="135" spans="1:4">
      <c r="A135" s="140">
        <v>122</v>
      </c>
      <c r="B135" s="168" t="s">
        <v>272</v>
      </c>
      <c r="C135" s="172" t="s">
        <v>415</v>
      </c>
      <c r="D135" s="170" t="s">
        <v>416</v>
      </c>
    </row>
    <row r="136" spans="1:4">
      <c r="A136" s="140">
        <v>123</v>
      </c>
      <c r="B136" s="168" t="s">
        <v>272</v>
      </c>
      <c r="C136" s="169" t="s">
        <v>417</v>
      </c>
      <c r="D136" s="170" t="s">
        <v>418</v>
      </c>
    </row>
    <row r="137" spans="1:4">
      <c r="A137" s="140">
        <v>124</v>
      </c>
      <c r="B137" s="168" t="s">
        <v>272</v>
      </c>
      <c r="C137" s="169" t="s">
        <v>433</v>
      </c>
      <c r="D137" s="170" t="s">
        <v>418</v>
      </c>
    </row>
    <row r="138" spans="1:4" ht="30">
      <c r="A138" s="140">
        <v>125</v>
      </c>
      <c r="B138" s="168" t="s">
        <v>272</v>
      </c>
      <c r="C138" s="169" t="s">
        <v>1483</v>
      </c>
      <c r="D138" s="170" t="s">
        <v>1424</v>
      </c>
    </row>
    <row r="139" spans="1:4" ht="30">
      <c r="A139" s="140">
        <v>126</v>
      </c>
      <c r="B139" s="168" t="s">
        <v>272</v>
      </c>
      <c r="C139" s="169" t="s">
        <v>1484</v>
      </c>
      <c r="D139" s="170" t="s">
        <v>1424</v>
      </c>
    </row>
    <row r="140" spans="1:4" ht="30">
      <c r="A140" s="140">
        <v>127</v>
      </c>
      <c r="B140" s="168" t="s">
        <v>272</v>
      </c>
      <c r="C140" s="169" t="s">
        <v>1485</v>
      </c>
      <c r="D140" s="170" t="s">
        <v>1424</v>
      </c>
    </row>
    <row r="141" spans="1:4" ht="30">
      <c r="A141" s="140">
        <v>128</v>
      </c>
      <c r="B141" s="168" t="s">
        <v>272</v>
      </c>
      <c r="C141" s="169" t="s">
        <v>1486</v>
      </c>
      <c r="D141" s="170" t="s">
        <v>1424</v>
      </c>
    </row>
    <row r="142" spans="1:4" ht="60">
      <c r="A142" s="140">
        <v>129</v>
      </c>
      <c r="B142" s="168" t="s">
        <v>272</v>
      </c>
      <c r="C142" s="172" t="s">
        <v>760</v>
      </c>
      <c r="D142" s="170" t="s">
        <v>761</v>
      </c>
    </row>
    <row r="143" spans="1:4" ht="45">
      <c r="A143" s="140">
        <v>130</v>
      </c>
      <c r="B143" s="168" t="s">
        <v>272</v>
      </c>
      <c r="C143" s="172" t="s">
        <v>762</v>
      </c>
      <c r="D143" s="170" t="s">
        <v>435</v>
      </c>
    </row>
    <row r="144" spans="1:4" ht="45">
      <c r="A144" s="140">
        <v>131</v>
      </c>
      <c r="B144" s="168" t="s">
        <v>272</v>
      </c>
      <c r="C144" s="172" t="s">
        <v>763</v>
      </c>
      <c r="D144" s="170" t="s">
        <v>436</v>
      </c>
    </row>
    <row r="145" spans="1:4" ht="30">
      <c r="A145" s="140">
        <v>132</v>
      </c>
      <c r="B145" s="168" t="s">
        <v>272</v>
      </c>
      <c r="C145" s="172" t="s">
        <v>769</v>
      </c>
      <c r="D145" s="170" t="s">
        <v>451</v>
      </c>
    </row>
    <row r="146" spans="1:4" ht="15.75" customHeight="1">
      <c r="A146" s="140">
        <v>133</v>
      </c>
      <c r="B146" s="168" t="s">
        <v>272</v>
      </c>
      <c r="C146" s="172" t="s">
        <v>764</v>
      </c>
      <c r="D146" s="170" t="s">
        <v>437</v>
      </c>
    </row>
    <row r="147" spans="1:4" ht="30">
      <c r="A147" s="140">
        <v>134</v>
      </c>
      <c r="B147" s="185" t="s">
        <v>272</v>
      </c>
      <c r="C147" s="172" t="s">
        <v>858</v>
      </c>
      <c r="D147" s="170" t="s">
        <v>765</v>
      </c>
    </row>
    <row r="148" spans="1:4" ht="15.75">
      <c r="A148" s="140"/>
      <c r="B148" s="384" t="s">
        <v>1241</v>
      </c>
      <c r="C148" s="385"/>
      <c r="D148" s="386"/>
    </row>
    <row r="149" spans="1:4" ht="45">
      <c r="A149" s="140">
        <v>135</v>
      </c>
      <c r="B149" s="169">
        <v>880</v>
      </c>
      <c r="C149" s="168" t="s">
        <v>426</v>
      </c>
      <c r="D149" s="174" t="s">
        <v>428</v>
      </c>
    </row>
    <row r="150" spans="1:4">
      <c r="A150" s="140">
        <v>136</v>
      </c>
      <c r="B150" s="169">
        <v>880</v>
      </c>
      <c r="C150" s="172" t="s">
        <v>415</v>
      </c>
      <c r="D150" s="170" t="s">
        <v>416</v>
      </c>
    </row>
    <row r="151" spans="1:4">
      <c r="A151" s="140">
        <v>137</v>
      </c>
      <c r="B151" s="169">
        <v>880</v>
      </c>
      <c r="C151" s="169" t="s">
        <v>417</v>
      </c>
      <c r="D151" s="170" t="s">
        <v>418</v>
      </c>
    </row>
    <row r="152" spans="1:4" ht="34.5" customHeight="1">
      <c r="A152" s="140">
        <v>138</v>
      </c>
      <c r="B152" s="342">
        <v>880</v>
      </c>
      <c r="C152" s="342" t="s">
        <v>1421</v>
      </c>
      <c r="D152" s="170" t="s">
        <v>1424</v>
      </c>
    </row>
    <row r="153" spans="1:4" ht="15.75">
      <c r="A153" s="140"/>
      <c r="B153" s="387" t="s">
        <v>770</v>
      </c>
      <c r="C153" s="388"/>
      <c r="D153" s="389"/>
    </row>
    <row r="154" spans="1:4">
      <c r="A154" s="140">
        <v>139</v>
      </c>
      <c r="B154" s="168" t="s">
        <v>273</v>
      </c>
      <c r="C154" s="172" t="s">
        <v>452</v>
      </c>
      <c r="D154" s="170" t="s">
        <v>453</v>
      </c>
    </row>
    <row r="155" spans="1:4" ht="30">
      <c r="A155" s="140">
        <v>140</v>
      </c>
      <c r="B155" s="168" t="s">
        <v>273</v>
      </c>
      <c r="C155" s="169" t="s">
        <v>424</v>
      </c>
      <c r="D155" s="170" t="s">
        <v>425</v>
      </c>
    </row>
    <row r="156" spans="1:4" ht="30">
      <c r="A156" s="140">
        <v>141</v>
      </c>
      <c r="B156" s="168" t="s">
        <v>273</v>
      </c>
      <c r="C156" s="169" t="s">
        <v>454</v>
      </c>
      <c r="D156" s="170" t="s">
        <v>455</v>
      </c>
    </row>
    <row r="157" spans="1:4" ht="45">
      <c r="A157" s="140">
        <v>142</v>
      </c>
      <c r="B157" s="168" t="s">
        <v>273</v>
      </c>
      <c r="C157" s="169" t="s">
        <v>771</v>
      </c>
      <c r="D157" s="98" t="s">
        <v>743</v>
      </c>
    </row>
    <row r="158" spans="1:4" ht="45">
      <c r="A158" s="140">
        <v>143</v>
      </c>
      <c r="B158" s="168" t="s">
        <v>273</v>
      </c>
      <c r="C158" s="169" t="s">
        <v>456</v>
      </c>
      <c r="D158" s="175" t="s">
        <v>457</v>
      </c>
    </row>
    <row r="159" spans="1:4" ht="30">
      <c r="A159" s="140">
        <v>144</v>
      </c>
      <c r="B159" s="168" t="s">
        <v>273</v>
      </c>
      <c r="C159" s="169" t="s">
        <v>458</v>
      </c>
      <c r="D159" s="175" t="s">
        <v>459</v>
      </c>
    </row>
    <row r="160" spans="1:4" ht="45">
      <c r="A160" s="140">
        <v>145</v>
      </c>
      <c r="B160" s="168" t="s">
        <v>273</v>
      </c>
      <c r="C160" s="169" t="s">
        <v>460</v>
      </c>
      <c r="D160" s="170" t="s">
        <v>461</v>
      </c>
    </row>
    <row r="161" spans="1:4" ht="30">
      <c r="A161" s="140">
        <v>146</v>
      </c>
      <c r="B161" s="168" t="s">
        <v>273</v>
      </c>
      <c r="C161" s="169" t="s">
        <v>1434</v>
      </c>
      <c r="D161" s="170" t="s">
        <v>1435</v>
      </c>
    </row>
    <row r="162" spans="1:4">
      <c r="A162" s="140">
        <v>147</v>
      </c>
      <c r="B162" s="168" t="s">
        <v>273</v>
      </c>
      <c r="C162" s="172" t="s">
        <v>415</v>
      </c>
      <c r="D162" s="170" t="s">
        <v>416</v>
      </c>
    </row>
    <row r="163" spans="1:4">
      <c r="A163" s="140">
        <v>148</v>
      </c>
      <c r="B163" s="168" t="s">
        <v>273</v>
      </c>
      <c r="C163" s="172" t="s">
        <v>417</v>
      </c>
      <c r="D163" s="170" t="s">
        <v>462</v>
      </c>
    </row>
    <row r="164" spans="1:4">
      <c r="A164" s="140">
        <v>149</v>
      </c>
      <c r="B164" s="168" t="s">
        <v>273</v>
      </c>
      <c r="C164" s="172" t="s">
        <v>433</v>
      </c>
      <c r="D164" s="170" t="s">
        <v>462</v>
      </c>
    </row>
    <row r="165" spans="1:4" ht="45">
      <c r="A165" s="140">
        <v>150</v>
      </c>
      <c r="B165" s="168" t="s">
        <v>273</v>
      </c>
      <c r="C165" s="169" t="s">
        <v>463</v>
      </c>
      <c r="D165" s="170" t="s">
        <v>464</v>
      </c>
    </row>
    <row r="166" spans="1:4" ht="45">
      <c r="A166" s="140">
        <v>151</v>
      </c>
      <c r="B166" s="168" t="s">
        <v>273</v>
      </c>
      <c r="C166" s="169" t="s">
        <v>465</v>
      </c>
      <c r="D166" s="170" t="s">
        <v>464</v>
      </c>
    </row>
    <row r="167" spans="1:4" ht="45">
      <c r="A167" s="140">
        <v>152</v>
      </c>
      <c r="B167" s="168" t="s">
        <v>273</v>
      </c>
      <c r="C167" s="169" t="s">
        <v>466</v>
      </c>
      <c r="D167" s="170" t="s">
        <v>464</v>
      </c>
    </row>
    <row r="168" spans="1:4" ht="45">
      <c r="A168" s="140">
        <v>153</v>
      </c>
      <c r="B168" s="168" t="s">
        <v>273</v>
      </c>
      <c r="C168" s="169" t="s">
        <v>467</v>
      </c>
      <c r="D168" s="170" t="s">
        <v>464</v>
      </c>
    </row>
    <row r="169" spans="1:4" ht="45">
      <c r="A169" s="140">
        <v>154</v>
      </c>
      <c r="B169" s="168" t="s">
        <v>273</v>
      </c>
      <c r="C169" s="169" t="s">
        <v>468</v>
      </c>
      <c r="D169" s="170" t="s">
        <v>464</v>
      </c>
    </row>
    <row r="170" spans="1:4" ht="30">
      <c r="A170" s="140">
        <v>155</v>
      </c>
      <c r="B170" s="168" t="s">
        <v>273</v>
      </c>
      <c r="C170" s="169" t="s">
        <v>469</v>
      </c>
      <c r="D170" s="170" t="s">
        <v>470</v>
      </c>
    </row>
    <row r="171" spans="1:4" ht="30">
      <c r="A171" s="140">
        <v>156</v>
      </c>
      <c r="B171" s="168" t="s">
        <v>273</v>
      </c>
      <c r="C171" s="169" t="s">
        <v>471</v>
      </c>
      <c r="D171" s="170" t="s">
        <v>470</v>
      </c>
    </row>
    <row r="172" spans="1:4" ht="30">
      <c r="A172" s="140">
        <v>157</v>
      </c>
      <c r="B172" s="168" t="s">
        <v>273</v>
      </c>
      <c r="C172" s="169" t="s">
        <v>472</v>
      </c>
      <c r="D172" s="170" t="s">
        <v>470</v>
      </c>
    </row>
    <row r="173" spans="1:4" ht="30">
      <c r="A173" s="140">
        <v>158</v>
      </c>
      <c r="B173" s="168" t="s">
        <v>273</v>
      </c>
      <c r="C173" s="169" t="s">
        <v>473</v>
      </c>
      <c r="D173" s="170" t="s">
        <v>470</v>
      </c>
    </row>
    <row r="174" spans="1:4">
      <c r="A174" s="140">
        <v>159</v>
      </c>
      <c r="B174" s="168" t="s">
        <v>273</v>
      </c>
      <c r="C174" s="169" t="s">
        <v>1487</v>
      </c>
      <c r="D174" s="171" t="s">
        <v>474</v>
      </c>
    </row>
    <row r="175" spans="1:4" ht="30">
      <c r="A175" s="140">
        <v>160</v>
      </c>
      <c r="B175" s="168" t="s">
        <v>273</v>
      </c>
      <c r="C175" s="169" t="s">
        <v>1488</v>
      </c>
      <c r="D175" s="171" t="s">
        <v>475</v>
      </c>
    </row>
    <row r="176" spans="1:4" ht="47.25" customHeight="1">
      <c r="A176" s="140">
        <v>161</v>
      </c>
      <c r="B176" s="168" t="s">
        <v>273</v>
      </c>
      <c r="C176" s="169" t="s">
        <v>1489</v>
      </c>
      <c r="D176" s="171" t="s">
        <v>1490</v>
      </c>
    </row>
    <row r="177" spans="1:4" ht="91.5" customHeight="1">
      <c r="A177" s="140">
        <v>162</v>
      </c>
      <c r="B177" s="168" t="s">
        <v>273</v>
      </c>
      <c r="C177" s="169" t="s">
        <v>1491</v>
      </c>
      <c r="D177" s="171" t="s">
        <v>1492</v>
      </c>
    </row>
    <row r="178" spans="1:4" ht="29.25" customHeight="1">
      <c r="A178" s="140">
        <v>163</v>
      </c>
      <c r="B178" s="168" t="s">
        <v>273</v>
      </c>
      <c r="C178" s="169" t="s">
        <v>1493</v>
      </c>
      <c r="D178" s="171" t="s">
        <v>865</v>
      </c>
    </row>
    <row r="179" spans="1:4" ht="120" customHeight="1">
      <c r="A179" s="140">
        <v>164</v>
      </c>
      <c r="B179" s="168" t="s">
        <v>273</v>
      </c>
      <c r="C179" s="169" t="s">
        <v>1494</v>
      </c>
      <c r="D179" s="171" t="s">
        <v>1495</v>
      </c>
    </row>
    <row r="180" spans="1:4" ht="123" customHeight="1">
      <c r="A180" s="140">
        <v>165</v>
      </c>
      <c r="B180" s="168" t="s">
        <v>1369</v>
      </c>
      <c r="C180" s="169" t="s">
        <v>1496</v>
      </c>
      <c r="D180" s="171" t="s">
        <v>1497</v>
      </c>
    </row>
    <row r="181" spans="1:4" ht="45">
      <c r="A181" s="140">
        <v>166</v>
      </c>
      <c r="B181" s="168" t="s">
        <v>273</v>
      </c>
      <c r="C181" s="169" t="s">
        <v>1499</v>
      </c>
      <c r="D181" s="171" t="s">
        <v>1498</v>
      </c>
    </row>
    <row r="182" spans="1:4" ht="45">
      <c r="A182" s="140">
        <v>167</v>
      </c>
      <c r="B182" s="168" t="s">
        <v>273</v>
      </c>
      <c r="C182" s="169" t="s">
        <v>1500</v>
      </c>
      <c r="D182" s="248" t="s">
        <v>1498</v>
      </c>
    </row>
    <row r="183" spans="1:4" ht="60">
      <c r="A183" s="140">
        <v>168</v>
      </c>
      <c r="B183" s="168" t="s">
        <v>273</v>
      </c>
      <c r="C183" s="169" t="s">
        <v>1502</v>
      </c>
      <c r="D183" s="171" t="s">
        <v>1501</v>
      </c>
    </row>
    <row r="184" spans="1:4" ht="90">
      <c r="A184" s="140">
        <v>169</v>
      </c>
      <c r="B184" s="168" t="s">
        <v>273</v>
      </c>
      <c r="C184" s="169" t="s">
        <v>1503</v>
      </c>
      <c r="D184" s="171" t="s">
        <v>1504</v>
      </c>
    </row>
    <row r="185" spans="1:4" ht="90">
      <c r="A185" s="140">
        <v>170</v>
      </c>
      <c r="B185" s="168" t="s">
        <v>273</v>
      </c>
      <c r="C185" s="169" t="s">
        <v>1507</v>
      </c>
      <c r="D185" s="171" t="s">
        <v>1508</v>
      </c>
    </row>
    <row r="186" spans="1:4" ht="75">
      <c r="A186" s="140">
        <v>171</v>
      </c>
      <c r="B186" s="168" t="s">
        <v>273</v>
      </c>
      <c r="C186" s="169" t="s">
        <v>1506</v>
      </c>
      <c r="D186" s="171" t="s">
        <v>1505</v>
      </c>
    </row>
    <row r="187" spans="1:4" ht="60">
      <c r="A187" s="140">
        <v>172</v>
      </c>
      <c r="B187" s="168" t="s">
        <v>273</v>
      </c>
      <c r="C187" s="169" t="s">
        <v>1510</v>
      </c>
      <c r="D187" s="171" t="s">
        <v>1509</v>
      </c>
    </row>
    <row r="188" spans="1:4" ht="60">
      <c r="A188" s="140">
        <v>173</v>
      </c>
      <c r="B188" s="168" t="s">
        <v>273</v>
      </c>
      <c r="C188" s="169" t="s">
        <v>1511</v>
      </c>
      <c r="D188" s="171" t="s">
        <v>1512</v>
      </c>
    </row>
    <row r="189" spans="1:4" ht="83.25" customHeight="1">
      <c r="A189" s="140">
        <v>174</v>
      </c>
      <c r="B189" s="168" t="s">
        <v>273</v>
      </c>
      <c r="C189" s="169" t="s">
        <v>1513</v>
      </c>
      <c r="D189" s="171" t="s">
        <v>1515</v>
      </c>
    </row>
    <row r="190" spans="1:4" ht="104.25" customHeight="1">
      <c r="A190" s="140">
        <v>175</v>
      </c>
      <c r="B190" s="168" t="s">
        <v>273</v>
      </c>
      <c r="C190" s="169" t="s">
        <v>1514</v>
      </c>
      <c r="D190" s="171" t="s">
        <v>1516</v>
      </c>
    </row>
    <row r="191" spans="1:4" ht="68.25" customHeight="1">
      <c r="A191" s="140">
        <v>176</v>
      </c>
      <c r="B191" s="168" t="s">
        <v>273</v>
      </c>
      <c r="C191" s="168" t="s">
        <v>1425</v>
      </c>
      <c r="D191" s="171" t="s">
        <v>1426</v>
      </c>
    </row>
    <row r="192" spans="1:4" ht="60">
      <c r="A192" s="140">
        <v>177</v>
      </c>
      <c r="B192" s="168" t="s">
        <v>273</v>
      </c>
      <c r="C192" s="168" t="s">
        <v>480</v>
      </c>
      <c r="D192" s="176" t="s">
        <v>1517</v>
      </c>
    </row>
    <row r="193" spans="1:4" ht="60">
      <c r="A193" s="140">
        <v>178</v>
      </c>
      <c r="B193" s="168" t="s">
        <v>273</v>
      </c>
      <c r="C193" s="169" t="s">
        <v>1521</v>
      </c>
      <c r="D193" s="177" t="s">
        <v>1520</v>
      </c>
    </row>
    <row r="194" spans="1:4" ht="79.5" customHeight="1">
      <c r="A194" s="140">
        <v>179</v>
      </c>
      <c r="B194" s="168" t="s">
        <v>273</v>
      </c>
      <c r="C194" s="168" t="s">
        <v>1519</v>
      </c>
      <c r="D194" s="170" t="s">
        <v>1518</v>
      </c>
    </row>
    <row r="195" spans="1:4" ht="60">
      <c r="A195" s="140">
        <v>180</v>
      </c>
      <c r="B195" s="168" t="s">
        <v>273</v>
      </c>
      <c r="C195" s="169" t="s">
        <v>1523</v>
      </c>
      <c r="D195" s="177" t="s">
        <v>1522</v>
      </c>
    </row>
    <row r="196" spans="1:4" ht="60">
      <c r="A196" s="140">
        <v>181</v>
      </c>
      <c r="B196" s="168" t="s">
        <v>273</v>
      </c>
      <c r="C196" s="169" t="s">
        <v>1524</v>
      </c>
      <c r="D196" s="177" t="s">
        <v>1525</v>
      </c>
    </row>
    <row r="197" spans="1:4" ht="75">
      <c r="A197" s="140">
        <v>182</v>
      </c>
      <c r="B197" s="168" t="s">
        <v>273</v>
      </c>
      <c r="C197" s="168" t="s">
        <v>1527</v>
      </c>
      <c r="D197" s="248" t="s">
        <v>1526</v>
      </c>
    </row>
    <row r="198" spans="1:4" ht="90">
      <c r="A198" s="140">
        <v>183</v>
      </c>
      <c r="B198" s="168" t="s">
        <v>273</v>
      </c>
      <c r="C198" s="168" t="s">
        <v>772</v>
      </c>
      <c r="D198" s="176" t="s">
        <v>738</v>
      </c>
    </row>
    <row r="199" spans="1:4" ht="120">
      <c r="A199" s="140">
        <v>184</v>
      </c>
      <c r="B199" s="168" t="s">
        <v>273</v>
      </c>
      <c r="C199" s="168" t="s">
        <v>921</v>
      </c>
      <c r="D199" s="171" t="s">
        <v>737</v>
      </c>
    </row>
    <row r="200" spans="1:4" ht="75">
      <c r="A200" s="140">
        <v>185</v>
      </c>
      <c r="B200" s="168" t="s">
        <v>273</v>
      </c>
      <c r="C200" s="168" t="s">
        <v>1530</v>
      </c>
      <c r="D200" s="176" t="s">
        <v>1528</v>
      </c>
    </row>
    <row r="201" spans="1:4" ht="60">
      <c r="A201" s="140">
        <v>186</v>
      </c>
      <c r="B201" s="168" t="s">
        <v>273</v>
      </c>
      <c r="C201" s="168" t="s">
        <v>1531</v>
      </c>
      <c r="D201" s="176" t="s">
        <v>1529</v>
      </c>
    </row>
    <row r="202" spans="1:4" ht="165">
      <c r="A202" s="140">
        <v>187</v>
      </c>
      <c r="B202" s="168" t="s">
        <v>273</v>
      </c>
      <c r="C202" s="168" t="s">
        <v>1533</v>
      </c>
      <c r="D202" s="176" t="s">
        <v>1532</v>
      </c>
    </row>
    <row r="203" spans="1:4" ht="75">
      <c r="A203" s="140">
        <v>188</v>
      </c>
      <c r="B203" s="168" t="s">
        <v>273</v>
      </c>
      <c r="C203" s="168" t="s">
        <v>1534</v>
      </c>
      <c r="D203" s="176" t="s">
        <v>1436</v>
      </c>
    </row>
    <row r="204" spans="1:4" ht="105">
      <c r="A204" s="140">
        <v>189</v>
      </c>
      <c r="B204" s="168" t="s">
        <v>273</v>
      </c>
      <c r="C204" s="168" t="s">
        <v>1536</v>
      </c>
      <c r="D204" s="176" t="s">
        <v>1535</v>
      </c>
    </row>
    <row r="205" spans="1:4" ht="75">
      <c r="A205" s="140">
        <v>190</v>
      </c>
      <c r="B205" s="168" t="s">
        <v>273</v>
      </c>
      <c r="C205" s="168" t="s">
        <v>1538</v>
      </c>
      <c r="D205" s="176" t="s">
        <v>1537</v>
      </c>
    </row>
    <row r="206" spans="1:4" ht="90">
      <c r="A206" s="140">
        <v>191</v>
      </c>
      <c r="B206" s="168" t="s">
        <v>273</v>
      </c>
      <c r="C206" s="168" t="s">
        <v>1539</v>
      </c>
      <c r="D206" s="176" t="s">
        <v>862</v>
      </c>
    </row>
    <row r="207" spans="1:4" ht="60">
      <c r="A207" s="140">
        <v>192</v>
      </c>
      <c r="B207" s="168" t="s">
        <v>273</v>
      </c>
      <c r="C207" s="168" t="s">
        <v>1540</v>
      </c>
      <c r="D207" s="176" t="s">
        <v>1541</v>
      </c>
    </row>
    <row r="208" spans="1:4" ht="45">
      <c r="A208" s="140">
        <v>193</v>
      </c>
      <c r="B208" s="168" t="s">
        <v>273</v>
      </c>
      <c r="C208" s="168" t="s">
        <v>1542</v>
      </c>
      <c r="D208" s="248" t="s">
        <v>919</v>
      </c>
    </row>
    <row r="209" spans="1:4" ht="105">
      <c r="A209" s="140">
        <v>194</v>
      </c>
      <c r="B209" s="168" t="s">
        <v>273</v>
      </c>
      <c r="C209" s="168" t="s">
        <v>1543</v>
      </c>
      <c r="D209" s="248" t="s">
        <v>892</v>
      </c>
    </row>
    <row r="210" spans="1:4" ht="115.5" customHeight="1">
      <c r="A210" s="140">
        <v>195</v>
      </c>
      <c r="B210" s="168" t="s">
        <v>273</v>
      </c>
      <c r="C210" s="168" t="s">
        <v>1544</v>
      </c>
      <c r="D210" s="248" t="s">
        <v>1403</v>
      </c>
    </row>
    <row r="211" spans="1:4" ht="90" customHeight="1">
      <c r="A211" s="140">
        <v>196</v>
      </c>
      <c r="B211" s="168" t="s">
        <v>273</v>
      </c>
      <c r="C211" s="168" t="s">
        <v>1545</v>
      </c>
      <c r="D211" s="248" t="s">
        <v>1546</v>
      </c>
    </row>
    <row r="212" spans="1:4" ht="90">
      <c r="A212" s="140">
        <v>197</v>
      </c>
      <c r="B212" s="168" t="s">
        <v>273</v>
      </c>
      <c r="C212" s="168" t="s">
        <v>1548</v>
      </c>
      <c r="D212" s="248" t="s">
        <v>1547</v>
      </c>
    </row>
    <row r="213" spans="1:4" ht="135">
      <c r="A213" s="140">
        <v>198</v>
      </c>
      <c r="B213" s="168" t="s">
        <v>273</v>
      </c>
      <c r="C213" s="168" t="s">
        <v>1549</v>
      </c>
      <c r="D213" s="248" t="s">
        <v>895</v>
      </c>
    </row>
    <row r="214" spans="1:4" ht="45">
      <c r="A214" s="140">
        <v>199</v>
      </c>
      <c r="B214" s="168" t="s">
        <v>273</v>
      </c>
      <c r="C214" s="168" t="s">
        <v>1550</v>
      </c>
      <c r="D214" s="248" t="s">
        <v>896</v>
      </c>
    </row>
    <row r="215" spans="1:4" ht="90">
      <c r="A215" s="140">
        <v>200</v>
      </c>
      <c r="B215" s="168" t="s">
        <v>273</v>
      </c>
      <c r="C215" s="168" t="s">
        <v>1551</v>
      </c>
      <c r="D215" s="248" t="s">
        <v>897</v>
      </c>
    </row>
    <row r="216" spans="1:4" ht="90">
      <c r="A216" s="140">
        <v>201</v>
      </c>
      <c r="B216" s="168" t="s">
        <v>273</v>
      </c>
      <c r="C216" s="168" t="s">
        <v>1552</v>
      </c>
      <c r="D216" s="248" t="s">
        <v>898</v>
      </c>
    </row>
    <row r="217" spans="1:4" ht="60">
      <c r="A217" s="140">
        <v>202</v>
      </c>
      <c r="B217" s="168" t="s">
        <v>273</v>
      </c>
      <c r="C217" s="168" t="s">
        <v>1553</v>
      </c>
      <c r="D217" s="248" t="s">
        <v>899</v>
      </c>
    </row>
    <row r="218" spans="1:4" ht="75">
      <c r="A218" s="140">
        <v>203</v>
      </c>
      <c r="B218" s="168" t="s">
        <v>273</v>
      </c>
      <c r="C218" s="168" t="s">
        <v>1554</v>
      </c>
      <c r="D218" s="248" t="s">
        <v>900</v>
      </c>
    </row>
    <row r="219" spans="1:4" ht="105">
      <c r="A219" s="140">
        <v>204</v>
      </c>
      <c r="B219" s="168" t="s">
        <v>273</v>
      </c>
      <c r="C219" s="168" t="s">
        <v>1556</v>
      </c>
      <c r="D219" s="248" t="s">
        <v>1555</v>
      </c>
    </row>
    <row r="220" spans="1:4" ht="150">
      <c r="A220" s="140">
        <v>205</v>
      </c>
      <c r="B220" s="168" t="s">
        <v>273</v>
      </c>
      <c r="C220" s="168" t="s">
        <v>1558</v>
      </c>
      <c r="D220" s="248" t="s">
        <v>1557</v>
      </c>
    </row>
    <row r="221" spans="1:4" ht="75">
      <c r="A221" s="140">
        <v>206</v>
      </c>
      <c r="B221" s="168" t="s">
        <v>273</v>
      </c>
      <c r="C221" s="168" t="s">
        <v>1560</v>
      </c>
      <c r="D221" s="248" t="s">
        <v>1559</v>
      </c>
    </row>
    <row r="222" spans="1:4" ht="75">
      <c r="A222" s="140">
        <v>207</v>
      </c>
      <c r="B222" s="168" t="s">
        <v>273</v>
      </c>
      <c r="C222" s="168" t="s">
        <v>1562</v>
      </c>
      <c r="D222" s="248" t="s">
        <v>1561</v>
      </c>
    </row>
    <row r="223" spans="1:4" ht="105">
      <c r="A223" s="140">
        <v>208</v>
      </c>
      <c r="B223" s="168" t="s">
        <v>273</v>
      </c>
      <c r="C223" s="168" t="s">
        <v>1564</v>
      </c>
      <c r="D223" s="248" t="s">
        <v>1563</v>
      </c>
    </row>
    <row r="224" spans="1:4" ht="150">
      <c r="A224" s="140">
        <v>209</v>
      </c>
      <c r="B224" s="168" t="s">
        <v>273</v>
      </c>
      <c r="C224" s="168" t="s">
        <v>1566</v>
      </c>
      <c r="D224" s="248" t="s">
        <v>1565</v>
      </c>
    </row>
    <row r="225" spans="1:4" ht="90">
      <c r="A225" s="140">
        <v>210</v>
      </c>
      <c r="B225" s="168" t="s">
        <v>273</v>
      </c>
      <c r="C225" s="168" t="s">
        <v>1567</v>
      </c>
      <c r="D225" s="176" t="s">
        <v>908</v>
      </c>
    </row>
    <row r="226" spans="1:4" ht="60">
      <c r="A226" s="140">
        <v>211</v>
      </c>
      <c r="B226" s="168" t="s">
        <v>273</v>
      </c>
      <c r="C226" s="168" t="s">
        <v>1568</v>
      </c>
      <c r="D226" s="176" t="s">
        <v>909</v>
      </c>
    </row>
    <row r="227" spans="1:4" ht="75">
      <c r="A227" s="140">
        <v>212</v>
      </c>
      <c r="B227" s="168" t="s">
        <v>273</v>
      </c>
      <c r="C227" s="168" t="s">
        <v>1569</v>
      </c>
      <c r="D227" s="176" t="s">
        <v>923</v>
      </c>
    </row>
    <row r="228" spans="1:4" ht="87.75" customHeight="1">
      <c r="A228" s="140">
        <v>213</v>
      </c>
      <c r="B228" s="168" t="s">
        <v>273</v>
      </c>
      <c r="C228" s="168" t="s">
        <v>1571</v>
      </c>
      <c r="D228" s="176" t="s">
        <v>920</v>
      </c>
    </row>
    <row r="229" spans="1:4" ht="75">
      <c r="A229" s="140">
        <v>214</v>
      </c>
      <c r="B229" s="168" t="s">
        <v>273</v>
      </c>
      <c r="C229" s="168" t="s">
        <v>1570</v>
      </c>
      <c r="D229" s="176" t="s">
        <v>920</v>
      </c>
    </row>
    <row r="230" spans="1:4" ht="150">
      <c r="A230" s="140">
        <v>215</v>
      </c>
      <c r="B230" s="168" t="s">
        <v>273</v>
      </c>
      <c r="C230" s="168" t="s">
        <v>1575</v>
      </c>
      <c r="D230" s="248" t="s">
        <v>1572</v>
      </c>
    </row>
    <row r="231" spans="1:4" ht="150">
      <c r="A231" s="140">
        <v>216</v>
      </c>
      <c r="B231" s="168" t="s">
        <v>273</v>
      </c>
      <c r="C231" s="168" t="s">
        <v>1574</v>
      </c>
      <c r="D231" s="248" t="s">
        <v>1573</v>
      </c>
    </row>
    <row r="232" spans="1:4" ht="60" customHeight="1">
      <c r="A232" s="140">
        <v>217</v>
      </c>
      <c r="B232" s="168" t="s">
        <v>273</v>
      </c>
      <c r="C232" s="169" t="s">
        <v>1576</v>
      </c>
      <c r="D232" s="171" t="s">
        <v>287</v>
      </c>
    </row>
    <row r="233" spans="1:4" ht="42" customHeight="1">
      <c r="A233" s="140">
        <v>218</v>
      </c>
      <c r="B233" s="168" t="s">
        <v>273</v>
      </c>
      <c r="C233" s="169" t="s">
        <v>1577</v>
      </c>
      <c r="D233" s="170" t="s">
        <v>1578</v>
      </c>
    </row>
    <row r="234" spans="1:4" ht="45">
      <c r="A234" s="140">
        <v>219</v>
      </c>
      <c r="B234" s="168" t="s">
        <v>273</v>
      </c>
      <c r="C234" s="169" t="s">
        <v>1579</v>
      </c>
      <c r="D234" s="170" t="s">
        <v>1580</v>
      </c>
    </row>
    <row r="235" spans="1:4" ht="48" customHeight="1">
      <c r="A235" s="140">
        <v>220</v>
      </c>
      <c r="B235" s="168" t="s">
        <v>273</v>
      </c>
      <c r="C235" s="169" t="s">
        <v>1581</v>
      </c>
      <c r="D235" s="170" t="s">
        <v>1582</v>
      </c>
    </row>
    <row r="236" spans="1:4">
      <c r="A236" s="140">
        <v>221</v>
      </c>
      <c r="B236" s="168" t="s">
        <v>273</v>
      </c>
      <c r="C236" s="169" t="s">
        <v>1583</v>
      </c>
      <c r="D236" s="171" t="s">
        <v>476</v>
      </c>
    </row>
    <row r="237" spans="1:4" ht="76.5" customHeight="1">
      <c r="A237" s="140">
        <v>222</v>
      </c>
      <c r="B237" s="168" t="s">
        <v>273</v>
      </c>
      <c r="C237" s="169" t="s">
        <v>1584</v>
      </c>
      <c r="D237" s="171" t="s">
        <v>1433</v>
      </c>
    </row>
    <row r="238" spans="1:4" ht="30">
      <c r="A238" s="140">
        <v>223</v>
      </c>
      <c r="B238" s="168" t="s">
        <v>273</v>
      </c>
      <c r="C238" s="169" t="s">
        <v>1585</v>
      </c>
      <c r="D238" s="175" t="s">
        <v>477</v>
      </c>
    </row>
    <row r="239" spans="1:4" ht="45">
      <c r="A239" s="140">
        <v>224</v>
      </c>
      <c r="B239" s="168" t="s">
        <v>273</v>
      </c>
      <c r="C239" s="169" t="s">
        <v>773</v>
      </c>
      <c r="D239" s="98" t="s">
        <v>774</v>
      </c>
    </row>
    <row r="240" spans="1:4" ht="30">
      <c r="A240" s="140">
        <v>225</v>
      </c>
      <c r="B240" s="168" t="s">
        <v>273</v>
      </c>
      <c r="C240" s="169" t="s">
        <v>775</v>
      </c>
      <c r="D240" s="98" t="s">
        <v>776</v>
      </c>
    </row>
    <row r="241" spans="1:4" ht="15.75" customHeight="1">
      <c r="A241" s="140">
        <v>226</v>
      </c>
      <c r="B241" s="168" t="s">
        <v>273</v>
      </c>
      <c r="C241" s="170" t="s">
        <v>833</v>
      </c>
      <c r="D241" s="170" t="s">
        <v>434</v>
      </c>
    </row>
    <row r="242" spans="1:4" ht="45">
      <c r="A242" s="140">
        <v>227</v>
      </c>
      <c r="B242" s="168" t="s">
        <v>273</v>
      </c>
      <c r="C242" s="170" t="s">
        <v>832</v>
      </c>
      <c r="D242" s="170" t="s">
        <v>436</v>
      </c>
    </row>
    <row r="243" spans="1:4" ht="75">
      <c r="A243" s="140">
        <v>228</v>
      </c>
      <c r="B243" s="168" t="s">
        <v>273</v>
      </c>
      <c r="C243" s="172" t="s">
        <v>777</v>
      </c>
      <c r="D243" s="170" t="s">
        <v>778</v>
      </c>
    </row>
    <row r="321" ht="15.75" customHeight="1"/>
  </sheetData>
  <autoFilter ref="A4:I333"/>
  <mergeCells count="15">
    <mergeCell ref="B153:D153"/>
    <mergeCell ref="B44:D44"/>
    <mergeCell ref="B41:D41"/>
    <mergeCell ref="B6:D6"/>
    <mergeCell ref="B9:D9"/>
    <mergeCell ref="B12:D12"/>
    <mergeCell ref="B38:D38"/>
    <mergeCell ref="A1:D1"/>
    <mergeCell ref="B148:D148"/>
    <mergeCell ref="B69:D69"/>
    <mergeCell ref="B124:D124"/>
    <mergeCell ref="A2:D2"/>
    <mergeCell ref="A3:D3"/>
    <mergeCell ref="A5:D5"/>
    <mergeCell ref="B87:D87"/>
  </mergeCells>
  <pageMargins left="0.98425196850393704" right="0.39370078740157483" top="0.39370078740157483" bottom="0.97" header="0.39370078740157483" footer="0.23622047244094491"/>
  <pageSetup paperSize="9" scale="61"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codeName="Лист16">
    <tabColor theme="6" tint="-0.249977111117893"/>
  </sheetPr>
  <dimension ref="A1:D12"/>
  <sheetViews>
    <sheetView topLeftCell="A2" workbookViewId="0">
      <selection activeCell="N19" sqref="N19"/>
    </sheetView>
  </sheetViews>
  <sheetFormatPr defaultRowHeight="12.75"/>
  <cols>
    <col min="1" max="1" width="48.28515625" style="4" customWidth="1"/>
    <col min="2" max="2" width="17" style="4" customWidth="1"/>
    <col min="3" max="3" width="16" style="4" customWidth="1"/>
    <col min="4" max="4" width="14.7109375" style="4" customWidth="1"/>
    <col min="5" max="16384" width="9.140625" style="4"/>
  </cols>
  <sheetData>
    <row r="1" spans="1:4" ht="45.75" hidden="1" customHeight="1">
      <c r="A1" s="382"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4" ht="54.75" customHeight="1">
      <c r="A2" s="382" t="str">
        <f>"Приложение №"&amp;Н1займ&amp;" к решению
Богучанского районного Совета депутатов
от "&amp;Р1дата&amp;" года №"&amp;Р1номер</f>
        <v>Приложение №22 к решению
Богучанского районного Совета депутатов
от     "   "                     2016 года №</v>
      </c>
      <c r="B2" s="382"/>
      <c r="C2" s="382"/>
      <c r="D2" s="382"/>
    </row>
    <row r="3" spans="1:4" ht="64.5" customHeight="1">
      <c r="A3" s="440"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2017 год и плановый период 2018-2019 годов</v>
      </c>
      <c r="B3" s="440"/>
      <c r="C3" s="440"/>
      <c r="D3" s="440"/>
    </row>
    <row r="4" spans="1:4" ht="18">
      <c r="A4" s="17"/>
      <c r="D4" s="12" t="s">
        <v>103</v>
      </c>
    </row>
    <row r="5" spans="1:4" s="19" customFormat="1" ht="28.5">
      <c r="A5" s="18" t="s">
        <v>239</v>
      </c>
      <c r="B5" s="18" t="s">
        <v>780</v>
      </c>
      <c r="C5" s="18" t="s">
        <v>866</v>
      </c>
      <c r="D5" s="18" t="s">
        <v>1441</v>
      </c>
    </row>
    <row r="6" spans="1:4" s="19" customFormat="1" ht="28.5">
      <c r="A6" s="20" t="s">
        <v>266</v>
      </c>
      <c r="B6" s="21">
        <f>B7-B8</f>
        <v>0</v>
      </c>
      <c r="C6" s="21">
        <f>C7-C8</f>
        <v>-103000000</v>
      </c>
      <c r="D6" s="21">
        <f>D7-D8</f>
        <v>0</v>
      </c>
    </row>
    <row r="7" spans="1:4" s="19" customFormat="1" ht="14.25">
      <c r="A7" s="20" t="s">
        <v>861</v>
      </c>
      <c r="B7" s="21">
        <v>123000000</v>
      </c>
      <c r="C7" s="21">
        <v>20000000</v>
      </c>
      <c r="D7" s="21">
        <v>20000000</v>
      </c>
    </row>
    <row r="8" spans="1:4" ht="14.25">
      <c r="A8" s="20" t="s">
        <v>267</v>
      </c>
      <c r="B8" s="21">
        <v>123000000</v>
      </c>
      <c r="C8" s="21">
        <v>123000000</v>
      </c>
      <c r="D8" s="21">
        <v>20000000</v>
      </c>
    </row>
    <row r="9" spans="1:4" ht="57">
      <c r="A9" s="20" t="s">
        <v>268</v>
      </c>
      <c r="B9" s="21">
        <f>B10-B11</f>
        <v>0</v>
      </c>
      <c r="C9" s="21">
        <f>C10-C11</f>
        <v>-103000000</v>
      </c>
      <c r="D9" s="21">
        <f>D10-D11</f>
        <v>0</v>
      </c>
    </row>
    <row r="10" spans="1:4" ht="14.25">
      <c r="A10" s="20" t="s">
        <v>288</v>
      </c>
      <c r="B10" s="21">
        <v>123000000</v>
      </c>
      <c r="C10" s="21">
        <v>20000000</v>
      </c>
      <c r="D10" s="21">
        <v>20000000</v>
      </c>
    </row>
    <row r="11" spans="1:4" ht="14.25">
      <c r="A11" s="20" t="s">
        <v>43</v>
      </c>
      <c r="B11" s="21">
        <v>123000000</v>
      </c>
      <c r="C11" s="21">
        <v>123000000</v>
      </c>
      <c r="D11" s="21">
        <v>20000000</v>
      </c>
    </row>
    <row r="12" spans="1:4" ht="15">
      <c r="A12" s="22"/>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E8"/>
  <sheetViews>
    <sheetView zoomScaleNormal="100" workbookViewId="0">
      <selection activeCell="B7" sqref="B7:C8"/>
    </sheetView>
  </sheetViews>
  <sheetFormatPr defaultRowHeight="12.75"/>
  <cols>
    <col min="1" max="1" width="69.5703125" customWidth="1"/>
    <col min="2" max="2" width="18.5703125" customWidth="1"/>
    <col min="3" max="3" width="18.7109375" customWidth="1"/>
    <col min="4" max="4" width="19.5703125" customWidth="1"/>
    <col min="5" max="5" width="17" customWidth="1"/>
  </cols>
  <sheetData>
    <row r="1" spans="1:5" ht="47.25" customHeight="1">
      <c r="A1" s="382"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row>
    <row r="2" spans="1:5" ht="55.5" customHeight="1">
      <c r="A2" s="382"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c r="C2" s="382"/>
      <c r="D2" s="58"/>
    </row>
    <row r="3" spans="1:5" ht="174" customHeight="1">
      <c r="A3" s="411" t="s">
        <v>1401</v>
      </c>
      <c r="B3" s="411"/>
      <c r="C3" s="411"/>
    </row>
    <row r="4" spans="1:5" ht="15.75" customHeight="1">
      <c r="A4" s="309"/>
      <c r="B4" s="12" t="s">
        <v>103</v>
      </c>
    </row>
    <row r="5" spans="1:5" ht="14.25">
      <c r="A5" s="27" t="s">
        <v>31</v>
      </c>
      <c r="B5" s="27" t="s">
        <v>781</v>
      </c>
      <c r="C5" s="27" t="s">
        <v>780</v>
      </c>
    </row>
    <row r="6" spans="1:5" ht="15">
      <c r="A6" s="324" t="s">
        <v>104</v>
      </c>
      <c r="B6" s="329">
        <f>SUM(B7:B8)</f>
        <v>0</v>
      </c>
      <c r="C6" s="329">
        <f>SUM(C7:C8)</f>
        <v>0</v>
      </c>
      <c r="D6">
        <v>1010009502</v>
      </c>
      <c r="E6">
        <v>1010009602</v>
      </c>
    </row>
    <row r="7" spans="1:5">
      <c r="A7" s="330" t="s">
        <v>1385</v>
      </c>
      <c r="B7" s="331"/>
      <c r="C7" s="331"/>
      <c r="D7" s="121">
        <f ca="1">SUMIF(РзПз,"????"&amp;D$6,СумВед)+SUMIF(РзПз,"????"&amp;E$6,СумВед)-B6</f>
        <v>0</v>
      </c>
    </row>
    <row r="8" spans="1:5">
      <c r="A8" s="330" t="s">
        <v>120</v>
      </c>
      <c r="B8" s="331"/>
      <c r="C8" s="331"/>
    </row>
  </sheetData>
  <mergeCells count="3">
    <mergeCell ref="A3:C3"/>
    <mergeCell ref="A1:C1"/>
    <mergeCell ref="A2:C2"/>
  </mergeCells>
  <pageMargins left="0.70866141732283472" right="0.70866141732283472" top="0.74803149606299213" bottom="0.74803149606299213" header="0.31496062992125984" footer="0.31496062992125984"/>
  <pageSetup paperSize="9" scale="83" orientation="portrait" r:id="rId1"/>
</worksheet>
</file>

<file path=xl/worksheets/sheet22.xml><?xml version="1.0" encoding="utf-8"?>
<worksheet xmlns="http://schemas.openxmlformats.org/spreadsheetml/2006/main" xmlns:r="http://schemas.openxmlformats.org/officeDocument/2006/relationships">
  <dimension ref="A1:B24"/>
  <sheetViews>
    <sheetView topLeftCell="A3" workbookViewId="0">
      <selection activeCell="B12" sqref="B12"/>
    </sheetView>
  </sheetViews>
  <sheetFormatPr defaultRowHeight="12.75"/>
  <cols>
    <col min="1" max="1" width="66.7109375" customWidth="1"/>
    <col min="2" max="2" width="18.5703125" customWidth="1"/>
  </cols>
  <sheetData>
    <row r="1" spans="1:2" ht="60.75" hidden="1" customHeight="1">
      <c r="A1" s="382"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row>
    <row r="2" spans="1:2" ht="56.25" customHeight="1">
      <c r="A2" s="382" t="str">
        <f>"Приложение №"&amp;Н1Дороги&amp;"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row>
    <row r="3" spans="1:2" ht="144.75" customHeight="1">
      <c r="A3" s="411" t="s">
        <v>1386</v>
      </c>
      <c r="B3" s="411"/>
    </row>
    <row r="4" spans="1:2" ht="16.5" customHeight="1">
      <c r="A4" s="309"/>
      <c r="B4" s="12" t="s">
        <v>103</v>
      </c>
    </row>
    <row r="5" spans="1:2" ht="15">
      <c r="A5" s="266" t="s">
        <v>31</v>
      </c>
      <c r="B5" s="266" t="s">
        <v>781</v>
      </c>
    </row>
    <row r="6" spans="1:2" ht="14.25">
      <c r="A6" s="213" t="s">
        <v>104</v>
      </c>
      <c r="B6" s="316">
        <f>SUM(B7:B24)</f>
        <v>0</v>
      </c>
    </row>
    <row r="7" spans="1:2" ht="15">
      <c r="A7" s="314" t="s">
        <v>73</v>
      </c>
      <c r="B7" s="315"/>
    </row>
    <row r="8" spans="1:2" ht="15">
      <c r="A8" s="314" t="s">
        <v>1387</v>
      </c>
      <c r="B8" s="315"/>
    </row>
    <row r="9" spans="1:2" ht="15">
      <c r="A9" s="314" t="s">
        <v>217</v>
      </c>
      <c r="B9" s="315"/>
    </row>
    <row r="10" spans="1:2" ht="15">
      <c r="A10" s="314" t="s">
        <v>74</v>
      </c>
      <c r="B10" s="315"/>
    </row>
    <row r="11" spans="1:2" ht="15">
      <c r="A11" s="314" t="s">
        <v>75</v>
      </c>
      <c r="B11" s="315"/>
    </row>
    <row r="12" spans="1:2" ht="15">
      <c r="A12" s="314" t="s">
        <v>301</v>
      </c>
      <c r="B12" s="315"/>
    </row>
    <row r="13" spans="1:2" ht="15">
      <c r="A13" s="314" t="s">
        <v>1388</v>
      </c>
      <c r="B13" s="315"/>
    </row>
    <row r="14" spans="1:2" ht="15">
      <c r="A14" s="314" t="s">
        <v>184</v>
      </c>
      <c r="B14" s="315"/>
    </row>
    <row r="15" spans="1:2" ht="15">
      <c r="A15" s="314" t="s">
        <v>119</v>
      </c>
      <c r="B15" s="315"/>
    </row>
    <row r="16" spans="1:2" ht="15">
      <c r="A16" s="314" t="s">
        <v>185</v>
      </c>
      <c r="B16" s="315"/>
    </row>
    <row r="17" spans="1:2" ht="15">
      <c r="A17" s="314" t="s">
        <v>1389</v>
      </c>
      <c r="B17" s="315"/>
    </row>
    <row r="18" spans="1:2" ht="15">
      <c r="A18" s="314" t="s">
        <v>121</v>
      </c>
      <c r="B18" s="315"/>
    </row>
    <row r="19" spans="1:2" ht="15">
      <c r="A19" s="314" t="s">
        <v>120</v>
      </c>
      <c r="B19" s="315"/>
    </row>
    <row r="20" spans="1:2" ht="15">
      <c r="A20" s="314" t="s">
        <v>1390</v>
      </c>
      <c r="B20" s="315"/>
    </row>
    <row r="21" spans="1:2" ht="15">
      <c r="A21" s="314" t="s">
        <v>122</v>
      </c>
      <c r="B21" s="315"/>
    </row>
    <row r="22" spans="1:2" ht="15">
      <c r="A22" s="314" t="s">
        <v>187</v>
      </c>
      <c r="B22" s="315"/>
    </row>
    <row r="23" spans="1:2" ht="15">
      <c r="A23" s="314" t="s">
        <v>188</v>
      </c>
      <c r="B23" s="315"/>
    </row>
    <row r="24" spans="1:2" ht="15">
      <c r="A24" s="314" t="s">
        <v>124</v>
      </c>
      <c r="B24" s="315"/>
    </row>
  </sheetData>
  <mergeCells count="3">
    <mergeCell ref="A1:B1"/>
    <mergeCell ref="A3:B3"/>
    <mergeCell ref="A2:B2"/>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C9"/>
  <sheetViews>
    <sheetView workbookViewId="0">
      <selection activeCell="C7" sqref="C7:C9"/>
    </sheetView>
  </sheetViews>
  <sheetFormatPr defaultRowHeight="12.75"/>
  <cols>
    <col min="1" max="1" width="67.85546875" customWidth="1"/>
    <col min="2" max="2" width="17.5703125" hidden="1" customWidth="1"/>
    <col min="3" max="3" width="39.85546875" customWidth="1"/>
  </cols>
  <sheetData>
    <row r="1" spans="1:3" ht="64.5" customHeight="1">
      <c r="A1" s="382" t="str">
        <f>"Приложение №"&amp;Н2поощ&amp;"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row>
    <row r="2" spans="1:3" ht="54.75" customHeight="1">
      <c r="A2" s="382" t="str">
        <f>"Приложение №"&amp;Н1поощ&amp;"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c r="C2" s="382"/>
    </row>
    <row r="3" spans="1:3" ht="150" customHeight="1">
      <c r="A3" s="440" t="s">
        <v>1397</v>
      </c>
      <c r="B3" s="440"/>
      <c r="C3" s="440"/>
    </row>
    <row r="4" spans="1:3">
      <c r="A4" s="210"/>
      <c r="B4" s="210"/>
      <c r="C4" s="210"/>
    </row>
    <row r="5" spans="1:3" ht="22.5" customHeight="1">
      <c r="A5" s="323" t="s">
        <v>1391</v>
      </c>
      <c r="B5" s="318" t="s">
        <v>54</v>
      </c>
      <c r="C5" s="323" t="s">
        <v>1392</v>
      </c>
    </row>
    <row r="6" spans="1:3" ht="15">
      <c r="A6" s="325" t="s">
        <v>1393</v>
      </c>
      <c r="B6" s="319"/>
      <c r="C6" s="327">
        <f>SUM(C7:C9)</f>
        <v>0</v>
      </c>
    </row>
    <row r="7" spans="1:3" ht="15">
      <c r="A7" s="255" t="s">
        <v>1394</v>
      </c>
      <c r="B7" s="320" t="s">
        <v>55</v>
      </c>
      <c r="C7" s="328"/>
    </row>
    <row r="8" spans="1:3" ht="15">
      <c r="A8" s="255" t="s">
        <v>1395</v>
      </c>
      <c r="B8" s="320" t="s">
        <v>56</v>
      </c>
      <c r="C8" s="328"/>
    </row>
    <row r="9" spans="1:3" ht="15">
      <c r="A9" s="326" t="s">
        <v>1396</v>
      </c>
      <c r="B9" s="320" t="s">
        <v>57</v>
      </c>
      <c r="C9" s="328"/>
    </row>
  </sheetData>
  <mergeCells count="3">
    <mergeCell ref="A1:C1"/>
    <mergeCell ref="A2:C2"/>
    <mergeCell ref="A3:C3"/>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D9"/>
  <sheetViews>
    <sheetView workbookViewId="0">
      <selection activeCell="B7" sqref="B7:B9"/>
    </sheetView>
  </sheetViews>
  <sheetFormatPr defaultRowHeight="12.75"/>
  <cols>
    <col min="1" max="1" width="69.5703125" customWidth="1"/>
    <col min="2" max="2" width="18.5703125" customWidth="1"/>
    <col min="4" max="4" width="11.140625" bestFit="1" customWidth="1"/>
  </cols>
  <sheetData>
    <row r="1" spans="1:4" ht="52.5" customHeight="1">
      <c r="A1" s="382" t="str">
        <f>"Приложение №"&amp;Н2гранты&amp;"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row>
    <row r="2" spans="1:4" ht="47.25" customHeight="1">
      <c r="A2" s="382" t="str">
        <f>"Приложение №"&amp;Н1гранты&amp;"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row>
    <row r="3" spans="1:4" ht="162.75" customHeight="1">
      <c r="A3" s="411" t="s">
        <v>1418</v>
      </c>
      <c r="B3" s="411"/>
    </row>
    <row r="4" spans="1:4" ht="20.25">
      <c r="A4" s="337"/>
      <c r="B4" s="12" t="s">
        <v>103</v>
      </c>
    </row>
    <row r="5" spans="1:4" ht="14.25">
      <c r="A5" s="27" t="s">
        <v>31</v>
      </c>
      <c r="B5" s="27" t="s">
        <v>781</v>
      </c>
      <c r="D5">
        <v>1110077410</v>
      </c>
    </row>
    <row r="6" spans="1:4" ht="15">
      <c r="A6" s="338" t="s">
        <v>104</v>
      </c>
      <c r="B6" s="329">
        <f>SUM(B7:B9)</f>
        <v>0</v>
      </c>
      <c r="D6" s="121">
        <f ca="1">SUMIF(РзПз,"????1110077410",СумВед)-B6</f>
        <v>0</v>
      </c>
    </row>
    <row r="7" spans="1:4" ht="14.25">
      <c r="A7" s="46" t="s">
        <v>118</v>
      </c>
      <c r="B7" s="334"/>
    </row>
    <row r="8" spans="1:4" ht="14.25">
      <c r="A8" s="46" t="s">
        <v>119</v>
      </c>
      <c r="B8" s="334"/>
    </row>
    <row r="9" spans="1:4" ht="14.25">
      <c r="A9" s="46" t="s">
        <v>122</v>
      </c>
      <c r="B9" s="334"/>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theme="6" tint="-0.249977111117893"/>
    <pageSetUpPr fitToPage="1"/>
  </sheetPr>
  <dimension ref="A1:L13"/>
  <sheetViews>
    <sheetView topLeftCell="A2" workbookViewId="0">
      <selection activeCell="E6" sqref="E6"/>
    </sheetView>
  </sheetViews>
  <sheetFormatPr defaultRowHeight="12.75"/>
  <cols>
    <col min="1" max="1" width="2.7109375" customWidth="1"/>
    <col min="2" max="2" width="58.85546875" customWidth="1"/>
    <col min="3" max="3" width="15" customWidth="1"/>
    <col min="4" max="4" width="17.42578125" customWidth="1"/>
    <col min="5" max="5" width="18.5703125" customWidth="1"/>
    <col min="6" max="6" width="0" hidden="1" customWidth="1"/>
    <col min="7" max="7" width="15" customWidth="1"/>
  </cols>
  <sheetData>
    <row r="1" spans="1:12" ht="73.5" hidden="1" customHeight="1">
      <c r="B1" s="382" t="str">
        <f>"Приложение №"&amp;Н2пожар&amp;"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C1" s="382"/>
      <c r="D1" s="382"/>
      <c r="E1" s="382"/>
    </row>
    <row r="2" spans="1:12" ht="61.5" customHeight="1">
      <c r="B2" s="382" t="str">
        <f>"Приложение №"&amp;H1пожар&amp;" к решению
Богучанского районного Совета депутатов
от "&amp;Р1дата&amp;" года №"&amp;Р1номер</f>
        <v>Приложение №21 к решению
Богучанского районного Совета депутатов
от     "   "                     2016 года №</v>
      </c>
      <c r="C2" s="382"/>
      <c r="D2" s="382"/>
      <c r="E2" s="382"/>
    </row>
    <row r="3" spans="1:12" ht="63.75" customHeight="1">
      <c r="B3" s="381"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2017 год и плановый период 2018-2019 годов</v>
      </c>
      <c r="C3" s="381"/>
      <c r="D3" s="381"/>
      <c r="E3" s="381"/>
      <c r="F3" s="381"/>
    </row>
    <row r="4" spans="1:12" ht="20.25">
      <c r="B4" s="332"/>
      <c r="C4" s="343"/>
      <c r="D4" s="343"/>
      <c r="E4" s="12" t="s">
        <v>103</v>
      </c>
    </row>
    <row r="5" spans="1:12" ht="15.75">
      <c r="A5" s="344"/>
      <c r="B5" s="345" t="s">
        <v>31</v>
      </c>
      <c r="C5" s="345" t="s">
        <v>867</v>
      </c>
      <c r="D5" s="345" t="s">
        <v>866</v>
      </c>
      <c r="E5" s="345" t="s">
        <v>1441</v>
      </c>
    </row>
    <row r="6" spans="1:12" ht="15.75">
      <c r="A6" s="344"/>
      <c r="B6" s="346" t="s">
        <v>104</v>
      </c>
      <c r="C6" s="347">
        <f>SUM(C7:C12)</f>
        <v>6446312</v>
      </c>
      <c r="D6" s="347">
        <f t="shared" ref="D6:E6" si="0">SUM(D7:D12)</f>
        <v>5770802</v>
      </c>
      <c r="E6" s="347">
        <f t="shared" si="0"/>
        <v>5770802</v>
      </c>
      <c r="G6" s="123"/>
      <c r="H6" s="123"/>
      <c r="K6" s="123"/>
      <c r="L6" s="123"/>
    </row>
    <row r="7" spans="1:12" ht="94.5">
      <c r="A7" s="344">
        <v>1</v>
      </c>
      <c r="B7" s="348" t="s">
        <v>533</v>
      </c>
      <c r="C7" s="352">
        <v>300000</v>
      </c>
      <c r="D7" s="352">
        <v>300000</v>
      </c>
      <c r="E7" s="352">
        <v>300000</v>
      </c>
    </row>
    <row r="8" spans="1:12" ht="94.5">
      <c r="A8" s="344">
        <v>2</v>
      </c>
      <c r="B8" s="349" t="s">
        <v>1589</v>
      </c>
      <c r="C8" s="352">
        <v>100000</v>
      </c>
      <c r="D8" s="352">
        <v>0</v>
      </c>
      <c r="E8" s="352">
        <v>0</v>
      </c>
    </row>
    <row r="9" spans="1:12" ht="126">
      <c r="A9" s="344">
        <v>3</v>
      </c>
      <c r="B9" s="349" t="s">
        <v>1590</v>
      </c>
      <c r="C9" s="352">
        <v>575300</v>
      </c>
      <c r="D9" s="352"/>
      <c r="E9" s="352"/>
    </row>
    <row r="10" spans="1:12" ht="94.5">
      <c r="A10" s="344">
        <v>4</v>
      </c>
      <c r="B10" s="350" t="s">
        <v>1179</v>
      </c>
      <c r="C10" s="353">
        <v>210</v>
      </c>
      <c r="D10" s="352"/>
      <c r="E10" s="352"/>
    </row>
    <row r="11" spans="1:12" ht="94.5">
      <c r="A11" s="344">
        <v>5</v>
      </c>
      <c r="B11" s="350" t="s">
        <v>575</v>
      </c>
      <c r="C11" s="352">
        <v>2555400</v>
      </c>
      <c r="D11" s="352">
        <v>2555400</v>
      </c>
      <c r="E11" s="352">
        <v>2555400</v>
      </c>
    </row>
    <row r="12" spans="1:12" ht="94.5">
      <c r="A12" s="344">
        <v>6</v>
      </c>
      <c r="B12" s="350" t="s">
        <v>1060</v>
      </c>
      <c r="C12" s="352">
        <f>2092402+823000</f>
        <v>2915402</v>
      </c>
      <c r="D12" s="352">
        <f t="shared" ref="D12:E12" si="1">2092402+823000</f>
        <v>2915402</v>
      </c>
      <c r="E12" s="352">
        <f t="shared" si="1"/>
        <v>2915402</v>
      </c>
    </row>
    <row r="13" spans="1:12">
      <c r="E13" s="333"/>
    </row>
  </sheetData>
  <mergeCells count="3">
    <mergeCell ref="B1:E1"/>
    <mergeCell ref="B2:E2"/>
    <mergeCell ref="B3:F3"/>
  </mergeCells>
  <pageMargins left="0.70866141732283472" right="0.70866141732283472" top="0.74803149606299213" bottom="0.74803149606299213" header="0.31496062992125984" footer="0.31496062992125984"/>
  <pageSetup paperSize="9" scale="79" orientation="portrait" r:id="rId1"/>
</worksheet>
</file>

<file path=xl/worksheets/sheet26.xml><?xml version="1.0" encoding="utf-8"?>
<worksheet xmlns="http://schemas.openxmlformats.org/spreadsheetml/2006/main" xmlns:r="http://schemas.openxmlformats.org/officeDocument/2006/relationships">
  <sheetPr codeName="Лист26"/>
  <dimension ref="A1:G713"/>
  <sheetViews>
    <sheetView workbookViewId="0">
      <selection activeCell="E26" sqref="E26"/>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149</v>
      </c>
      <c r="B1" s="1">
        <v>2017</v>
      </c>
    </row>
    <row r="2" spans="1:7">
      <c r="A2" t="s">
        <v>342</v>
      </c>
      <c r="B2" s="1" t="s">
        <v>1438</v>
      </c>
    </row>
    <row r="3" spans="1:7">
      <c r="A3" t="s">
        <v>331</v>
      </c>
      <c r="B3" s="2" t="s">
        <v>1439</v>
      </c>
    </row>
    <row r="4" spans="1:7">
      <c r="A4" t="s">
        <v>332</v>
      </c>
      <c r="B4" s="306"/>
    </row>
    <row r="5" spans="1:7">
      <c r="A5" t="s">
        <v>834</v>
      </c>
      <c r="B5" s="2" t="s">
        <v>1437</v>
      </c>
    </row>
    <row r="6" spans="1:7">
      <c r="A6" t="s">
        <v>835</v>
      </c>
      <c r="B6" s="306"/>
    </row>
    <row r="8" spans="1:7">
      <c r="A8" s="4"/>
      <c r="B8" s="5"/>
      <c r="C8" s="4"/>
      <c r="D8" s="4"/>
      <c r="E8" s="4"/>
      <c r="G8" s="3"/>
    </row>
    <row r="9" spans="1:7">
      <c r="A9" s="6" t="s">
        <v>341</v>
      </c>
      <c r="B9" s="7" t="s">
        <v>340</v>
      </c>
      <c r="C9" s="178" t="s">
        <v>836</v>
      </c>
      <c r="D9" s="4"/>
      <c r="E9" s="4"/>
    </row>
    <row r="10" spans="1:7">
      <c r="A10" s="6" t="s">
        <v>150</v>
      </c>
      <c r="B10" s="8">
        <v>1</v>
      </c>
      <c r="C10" s="8"/>
      <c r="D10" s="4"/>
      <c r="E10" s="4"/>
    </row>
    <row r="11" spans="1:7">
      <c r="A11" s="6" t="s">
        <v>157</v>
      </c>
      <c r="B11" s="8">
        <v>2</v>
      </c>
      <c r="C11" s="8"/>
      <c r="D11" s="4"/>
      <c r="E11" s="4"/>
    </row>
    <row r="12" spans="1:7">
      <c r="A12" s="6" t="s">
        <v>158</v>
      </c>
      <c r="B12" s="8">
        <v>3</v>
      </c>
      <c r="C12" s="8"/>
      <c r="D12" s="4"/>
      <c r="E12" s="4"/>
    </row>
    <row r="13" spans="1:7">
      <c r="A13" s="6" t="s">
        <v>1331</v>
      </c>
      <c r="B13" s="8"/>
      <c r="C13" s="8"/>
      <c r="D13" s="4"/>
      <c r="E13" s="4"/>
    </row>
    <row r="14" spans="1:7">
      <c r="A14" s="6" t="s">
        <v>159</v>
      </c>
      <c r="B14" s="8">
        <v>4</v>
      </c>
      <c r="C14" s="8"/>
      <c r="D14" s="4"/>
      <c r="E14" s="4"/>
    </row>
    <row r="15" spans="1:7">
      <c r="A15" s="6" t="s">
        <v>1427</v>
      </c>
      <c r="B15" s="8">
        <v>5</v>
      </c>
      <c r="C15" s="8"/>
      <c r="D15" s="4"/>
      <c r="E15" s="4"/>
    </row>
    <row r="16" spans="1:7">
      <c r="A16" s="6" t="s">
        <v>1428</v>
      </c>
      <c r="B16" s="8">
        <v>6</v>
      </c>
      <c r="C16" s="8"/>
      <c r="D16" s="4"/>
      <c r="E16" s="4"/>
    </row>
    <row r="17" spans="1:5">
      <c r="A17" s="6" t="s">
        <v>1429</v>
      </c>
      <c r="B17" s="8">
        <v>7</v>
      </c>
      <c r="C17" s="8"/>
      <c r="D17" s="4"/>
      <c r="E17" s="4"/>
    </row>
    <row r="18" spans="1:5">
      <c r="A18" s="6" t="s">
        <v>1430</v>
      </c>
      <c r="B18" s="8">
        <v>8</v>
      </c>
      <c r="C18" s="8"/>
      <c r="D18" s="4"/>
      <c r="E18" s="4"/>
    </row>
    <row r="19" spans="1:5">
      <c r="A19" s="6" t="s">
        <v>1431</v>
      </c>
      <c r="B19" s="8">
        <v>9</v>
      </c>
      <c r="C19" s="8"/>
      <c r="D19" s="4"/>
      <c r="E19" s="4"/>
    </row>
    <row r="20" spans="1:5">
      <c r="A20" s="6" t="s">
        <v>1432</v>
      </c>
      <c r="B20" s="8">
        <v>10</v>
      </c>
      <c r="C20" s="8"/>
      <c r="D20" s="4"/>
      <c r="E20" s="4"/>
    </row>
    <row r="21" spans="1:5">
      <c r="A21" s="6" t="s">
        <v>16</v>
      </c>
      <c r="B21" s="8">
        <v>11</v>
      </c>
      <c r="C21" s="8"/>
      <c r="D21" s="4"/>
      <c r="E21" s="4"/>
    </row>
    <row r="22" spans="1:5">
      <c r="A22" s="6" t="s">
        <v>156</v>
      </c>
      <c r="B22" s="9">
        <v>12</v>
      </c>
      <c r="C22" s="8"/>
      <c r="D22" s="4"/>
      <c r="E22" s="4"/>
    </row>
    <row r="23" spans="1:5">
      <c r="A23" s="6" t="s">
        <v>153</v>
      </c>
      <c r="B23" s="8">
        <v>13</v>
      </c>
      <c r="C23" s="8"/>
      <c r="D23" s="4"/>
      <c r="E23" s="4"/>
    </row>
    <row r="24" spans="1:5">
      <c r="A24" s="6" t="s">
        <v>151</v>
      </c>
      <c r="B24" s="8">
        <v>14</v>
      </c>
      <c r="C24" s="8"/>
      <c r="D24" s="4"/>
      <c r="E24" s="4"/>
    </row>
    <row r="25" spans="1:5">
      <c r="A25" s="6" t="s">
        <v>152</v>
      </c>
      <c r="B25" s="8">
        <v>15</v>
      </c>
      <c r="C25" s="8"/>
      <c r="D25" s="4"/>
      <c r="E25" s="4"/>
    </row>
    <row r="26" spans="1:5">
      <c r="A26" s="6" t="s">
        <v>252</v>
      </c>
      <c r="B26" s="8">
        <v>16</v>
      </c>
      <c r="C26" s="8"/>
      <c r="D26" s="4"/>
      <c r="E26" s="4"/>
    </row>
    <row r="27" spans="1:5">
      <c r="A27" s="6" t="s">
        <v>212</v>
      </c>
      <c r="B27" s="8">
        <v>17</v>
      </c>
      <c r="C27" s="8"/>
      <c r="D27" s="4"/>
      <c r="E27" s="4"/>
    </row>
    <row r="28" spans="1:5">
      <c r="A28" s="6" t="s">
        <v>154</v>
      </c>
      <c r="B28" s="8">
        <v>18</v>
      </c>
      <c r="C28" s="8"/>
      <c r="D28" s="4"/>
      <c r="E28" s="4"/>
    </row>
    <row r="29" spans="1:5">
      <c r="A29" s="6" t="s">
        <v>155</v>
      </c>
      <c r="B29" s="8">
        <v>19</v>
      </c>
      <c r="C29" s="8"/>
      <c r="D29" s="4"/>
      <c r="E29" s="4"/>
    </row>
    <row r="30" spans="1:5">
      <c r="A30" s="10" t="s">
        <v>318</v>
      </c>
      <c r="B30" s="11">
        <v>22</v>
      </c>
      <c r="C30" s="8"/>
      <c r="D30" s="4"/>
      <c r="E30" s="4"/>
    </row>
    <row r="31" spans="1:5">
      <c r="A31" s="10" t="s">
        <v>677</v>
      </c>
      <c r="B31" s="11">
        <v>20</v>
      </c>
      <c r="C31" s="8"/>
      <c r="D31" s="4"/>
      <c r="E31" s="4"/>
    </row>
    <row r="32" spans="1:5">
      <c r="A32" s="6" t="s">
        <v>1382</v>
      </c>
      <c r="B32" s="8"/>
      <c r="C32" s="8"/>
      <c r="D32" s="4"/>
      <c r="E32" s="4"/>
    </row>
    <row r="33" spans="1:5">
      <c r="A33" s="10" t="s">
        <v>1383</v>
      </c>
      <c r="B33" s="11"/>
      <c r="C33" s="8"/>
      <c r="D33" s="4"/>
      <c r="E33" s="4"/>
    </row>
    <row r="34" spans="1:5">
      <c r="A34" s="6" t="s">
        <v>1398</v>
      </c>
      <c r="B34" s="11"/>
      <c r="C34" s="8"/>
      <c r="D34" s="4"/>
      <c r="E34" s="4"/>
    </row>
    <row r="35" spans="1:5">
      <c r="A35" s="6" t="s">
        <v>1591</v>
      </c>
      <c r="B35" s="11">
        <v>21</v>
      </c>
      <c r="C35" s="8"/>
      <c r="D35" s="4"/>
      <c r="E35" s="4"/>
    </row>
    <row r="36" spans="1:5">
      <c r="A36" s="6" t="s">
        <v>1417</v>
      </c>
      <c r="B36" s="11"/>
      <c r="C36" s="8"/>
      <c r="D36" s="4"/>
      <c r="E36" s="4"/>
    </row>
    <row r="37" spans="1:5">
      <c r="A37" s="4"/>
      <c r="B37" s="5"/>
      <c r="C37" s="4"/>
      <c r="D37" s="4"/>
      <c r="E37" s="4"/>
    </row>
    <row r="38" spans="1:5">
      <c r="A38" s="4"/>
      <c r="B38" s="5"/>
      <c r="C38" s="4"/>
      <c r="D38" s="4"/>
      <c r="E38" s="4"/>
    </row>
    <row r="39" spans="1:5">
      <c r="A39" s="4"/>
      <c r="B39" s="5"/>
      <c r="C39" s="4"/>
      <c r="D39" s="4"/>
      <c r="E39" s="4"/>
    </row>
    <row r="40" spans="1:5">
      <c r="A40" s="4"/>
      <c r="B40" s="5"/>
      <c r="C40" s="4"/>
      <c r="D40" s="4"/>
      <c r="E40" s="4"/>
    </row>
    <row r="41" spans="1:5">
      <c r="A41" s="4"/>
      <c r="B41" s="5"/>
      <c r="C41" s="4"/>
      <c r="D41" s="4"/>
      <c r="E41" s="4"/>
    </row>
    <row r="42" spans="1:5">
      <c r="A42" s="4"/>
      <c r="B42" s="5"/>
      <c r="C42" s="4"/>
      <c r="D42" s="4"/>
      <c r="E42" s="4"/>
    </row>
    <row r="43" spans="1:5">
      <c r="A43" s="4"/>
      <c r="B43" s="5"/>
      <c r="C43" s="4"/>
      <c r="D43" s="4"/>
      <c r="E43" s="4"/>
    </row>
    <row r="44" spans="1:5">
      <c r="A44" s="4"/>
      <c r="B44" s="5"/>
      <c r="C44" s="4"/>
      <c r="D44" s="4"/>
      <c r="E44" s="4"/>
    </row>
    <row r="45" spans="1:5">
      <c r="A45" s="4"/>
      <c r="B45" s="5"/>
      <c r="C45" s="4"/>
      <c r="D45" s="4"/>
      <c r="E45" s="4"/>
    </row>
    <row r="46" spans="1:5">
      <c r="A46" s="4"/>
      <c r="B46" s="5"/>
      <c r="C46" s="4"/>
      <c r="D46" s="4"/>
      <c r="E46" s="4"/>
    </row>
    <row r="47" spans="1:5">
      <c r="A47" s="4"/>
      <c r="B47" s="5"/>
      <c r="C47" s="4"/>
      <c r="D47" s="4"/>
      <c r="E47" s="4"/>
    </row>
    <row r="48" spans="1:5">
      <c r="A48" s="4"/>
      <c r="B48" s="5"/>
      <c r="C48" s="4"/>
      <c r="D48" s="4"/>
      <c r="E48" s="4"/>
    </row>
    <row r="49" spans="1:5">
      <c r="A49" s="4"/>
      <c r="B49" s="5"/>
      <c r="C49" s="4"/>
      <c r="D49" s="4"/>
      <c r="E49" s="4"/>
    </row>
    <row r="50" spans="1:5">
      <c r="A50" s="4"/>
      <c r="B50" s="5"/>
      <c r="C50" s="4"/>
      <c r="D50" s="4"/>
      <c r="E50" s="4"/>
    </row>
    <row r="51" spans="1:5">
      <c r="A51" s="4"/>
      <c r="B51" s="5"/>
      <c r="C51" s="4"/>
      <c r="D51" s="4"/>
      <c r="E51" s="4"/>
    </row>
    <row r="52" spans="1:5">
      <c r="A52" s="4"/>
      <c r="B52" s="5"/>
      <c r="C52" s="4"/>
      <c r="D52" s="4"/>
      <c r="E52" s="4"/>
    </row>
    <row r="53" spans="1:5">
      <c r="A53" s="4"/>
      <c r="B53" s="5"/>
      <c r="C53" s="4"/>
      <c r="D53" s="4"/>
      <c r="E53" s="4"/>
    </row>
    <row r="54" spans="1:5">
      <c r="A54" s="4"/>
      <c r="B54" s="5"/>
      <c r="C54" s="4"/>
      <c r="D54" s="4"/>
      <c r="E54" s="4"/>
    </row>
    <row r="55" spans="1:5">
      <c r="A55" s="4"/>
      <c r="B55" s="5"/>
      <c r="C55" s="4"/>
      <c r="D55" s="4"/>
      <c r="E55" s="4"/>
    </row>
    <row r="56" spans="1:5">
      <c r="A56" s="4"/>
      <c r="B56" s="5"/>
      <c r="C56" s="4"/>
      <c r="D56" s="4"/>
      <c r="E56" s="4"/>
    </row>
    <row r="57" spans="1:5">
      <c r="A57" s="4"/>
      <c r="B57" s="5"/>
      <c r="C57" s="4"/>
      <c r="D57" s="4"/>
      <c r="E57" s="4"/>
    </row>
    <row r="58" spans="1:5">
      <c r="A58" s="4"/>
      <c r="B58" s="5"/>
      <c r="C58" s="4"/>
      <c r="D58" s="4"/>
      <c r="E58" s="4"/>
    </row>
    <row r="59" spans="1:5">
      <c r="A59" s="4"/>
      <c r="B59" s="5"/>
      <c r="C59" s="4"/>
      <c r="D59" s="4"/>
      <c r="E59" s="4"/>
    </row>
    <row r="60" spans="1:5">
      <c r="A60" s="4"/>
      <c r="B60" s="5"/>
      <c r="C60" s="4"/>
      <c r="D60" s="4"/>
      <c r="E60" s="4"/>
    </row>
    <row r="61" spans="1:5">
      <c r="A61" s="4"/>
      <c r="B61" s="5"/>
      <c r="C61" s="4"/>
      <c r="D61" s="4"/>
      <c r="E61" s="4"/>
    </row>
    <row r="62" spans="1:5">
      <c r="A62" s="4"/>
      <c r="B62" s="5"/>
      <c r="C62" s="4"/>
      <c r="D62" s="4"/>
      <c r="E62" s="4"/>
    </row>
    <row r="63" spans="1:5">
      <c r="A63" s="4"/>
      <c r="B63" s="5"/>
      <c r="C63" s="4"/>
      <c r="D63" s="4"/>
      <c r="E63" s="4"/>
    </row>
    <row r="64" spans="1:5">
      <c r="A64" s="4"/>
      <c r="B64" s="5"/>
      <c r="C64" s="4"/>
      <c r="D64" s="4"/>
      <c r="E64" s="4"/>
    </row>
    <row r="65" spans="1:5">
      <c r="A65" s="4"/>
      <c r="B65" s="5"/>
      <c r="C65" s="4"/>
      <c r="D65" s="4"/>
      <c r="E65" s="4"/>
    </row>
    <row r="66" spans="1:5">
      <c r="A66" s="4"/>
      <c r="B66" s="5"/>
      <c r="C66" s="4"/>
      <c r="D66" s="4"/>
      <c r="E66" s="4"/>
    </row>
    <row r="67" spans="1:5">
      <c r="A67" s="4"/>
      <c r="B67" s="5"/>
      <c r="C67" s="4"/>
      <c r="D67" s="4"/>
      <c r="E67" s="4"/>
    </row>
    <row r="68" spans="1:5">
      <c r="A68" s="4"/>
      <c r="B68" s="5"/>
      <c r="C68" s="4"/>
      <c r="D68" s="4"/>
      <c r="E68" s="4"/>
    </row>
    <row r="69" spans="1:5">
      <c r="A69" s="4"/>
      <c r="B69" s="5"/>
      <c r="C69" s="4"/>
      <c r="D69" s="4"/>
      <c r="E69" s="4"/>
    </row>
    <row r="70" spans="1:5">
      <c r="A70" s="4"/>
      <c r="B70" s="5"/>
      <c r="C70" s="4"/>
      <c r="D70" s="4"/>
      <c r="E70" s="4"/>
    </row>
    <row r="71" spans="1:5">
      <c r="A71" s="4"/>
      <c r="B71" s="5"/>
      <c r="C71" s="4"/>
      <c r="D71" s="4"/>
      <c r="E71" s="4"/>
    </row>
    <row r="72" spans="1:5">
      <c r="A72" s="4"/>
      <c r="B72" s="5"/>
      <c r="C72" s="4"/>
      <c r="D72" s="4"/>
      <c r="E72" s="4"/>
    </row>
    <row r="73" spans="1:5">
      <c r="A73" s="4"/>
      <c r="B73" s="5"/>
      <c r="C73" s="4"/>
      <c r="D73" s="4"/>
      <c r="E73" s="4"/>
    </row>
    <row r="74" spans="1:5">
      <c r="A74" s="4"/>
      <c r="B74" s="5"/>
      <c r="C74" s="4"/>
      <c r="D74" s="4"/>
      <c r="E74" s="4"/>
    </row>
    <row r="75" spans="1:5">
      <c r="A75" s="4"/>
      <c r="B75" s="5"/>
      <c r="C75" s="4"/>
      <c r="D75" s="4"/>
      <c r="E75" s="4"/>
    </row>
    <row r="76" spans="1:5">
      <c r="A76" s="4"/>
      <c r="B76" s="5"/>
      <c r="C76" s="4"/>
      <c r="D76" s="4"/>
      <c r="E76" s="4"/>
    </row>
    <row r="77" spans="1:5">
      <c r="A77" s="4"/>
      <c r="B77" s="5"/>
      <c r="C77" s="4"/>
      <c r="D77" s="4"/>
      <c r="E77" s="4"/>
    </row>
    <row r="78" spans="1:5">
      <c r="A78" s="4"/>
      <c r="B78" s="5"/>
      <c r="C78" s="4"/>
      <c r="D78" s="4"/>
      <c r="E78" s="4"/>
    </row>
    <row r="79" spans="1:5">
      <c r="A79" s="4"/>
      <c r="B79" s="5"/>
      <c r="C79" s="4"/>
      <c r="D79" s="4"/>
      <c r="E79" s="4"/>
    </row>
    <row r="80" spans="1:5">
      <c r="A80" s="4"/>
      <c r="B80" s="5"/>
      <c r="C80" s="4"/>
      <c r="D80" s="4"/>
      <c r="E80" s="4"/>
    </row>
    <row r="81" spans="1:5">
      <c r="A81" s="4"/>
      <c r="B81" s="5"/>
      <c r="C81" s="4"/>
      <c r="D81" s="4"/>
      <c r="E81" s="4"/>
    </row>
    <row r="82" spans="1:5">
      <c r="A82" s="4"/>
      <c r="B82" s="5"/>
      <c r="C82" s="4"/>
      <c r="D82" s="4"/>
      <c r="E82" s="4"/>
    </row>
    <row r="83" spans="1:5">
      <c r="A83" s="4"/>
      <c r="B83" s="5"/>
      <c r="C83" s="4"/>
      <c r="D83" s="4"/>
      <c r="E83" s="4"/>
    </row>
    <row r="84" spans="1:5">
      <c r="A84" s="4"/>
      <c r="B84" s="5"/>
      <c r="C84" s="4"/>
      <c r="D84" s="4"/>
      <c r="E84" s="4"/>
    </row>
    <row r="85" spans="1:5">
      <c r="A85" s="4"/>
      <c r="B85" s="5"/>
      <c r="C85" s="4"/>
      <c r="D85" s="4"/>
      <c r="E85" s="4"/>
    </row>
    <row r="86" spans="1:5">
      <c r="A86" s="4"/>
      <c r="B86" s="5"/>
      <c r="C86" s="4"/>
      <c r="D86" s="4"/>
      <c r="E86" s="4"/>
    </row>
    <row r="87" spans="1:5">
      <c r="A87" s="4"/>
      <c r="B87" s="5"/>
      <c r="C87" s="4"/>
      <c r="D87" s="4"/>
      <c r="E87" s="4"/>
    </row>
    <row r="88" spans="1:5">
      <c r="A88" s="4"/>
      <c r="B88" s="5"/>
      <c r="C88" s="4"/>
      <c r="D88" s="4"/>
      <c r="E88" s="4"/>
    </row>
    <row r="89" spans="1:5">
      <c r="A89" s="4"/>
      <c r="B89" s="5"/>
      <c r="C89" s="4"/>
      <c r="D89" s="4"/>
      <c r="E89" s="4"/>
    </row>
    <row r="90" spans="1:5">
      <c r="A90" s="4"/>
      <c r="B90" s="5"/>
      <c r="C90" s="4"/>
      <c r="D90" s="4"/>
      <c r="E90" s="4"/>
    </row>
    <row r="91" spans="1:5">
      <c r="A91" s="4"/>
      <c r="B91" s="5"/>
      <c r="C91" s="4"/>
      <c r="D91" s="4"/>
      <c r="E91" s="4"/>
    </row>
    <row r="92" spans="1:5">
      <c r="A92" s="4"/>
      <c r="B92" s="5"/>
      <c r="C92" s="4"/>
      <c r="D92" s="4"/>
      <c r="E92" s="4"/>
    </row>
    <row r="93" spans="1:5">
      <c r="A93" s="4"/>
      <c r="B93" s="5"/>
      <c r="C93" s="4"/>
      <c r="D93" s="4"/>
      <c r="E93" s="4"/>
    </row>
    <row r="94" spans="1:5">
      <c r="A94" s="4"/>
      <c r="B94" s="5"/>
      <c r="C94" s="4"/>
      <c r="D94" s="4"/>
      <c r="E94" s="4"/>
    </row>
    <row r="95" spans="1:5">
      <c r="A95" s="4"/>
      <c r="B95" s="5"/>
      <c r="C95" s="4"/>
      <c r="D95" s="4"/>
      <c r="E95" s="4"/>
    </row>
    <row r="96" spans="1:5">
      <c r="A96" s="4"/>
      <c r="B96" s="5"/>
      <c r="C96" s="4"/>
      <c r="D96" s="4"/>
      <c r="E96" s="4"/>
    </row>
    <row r="97" spans="1:5">
      <c r="A97" s="4"/>
      <c r="B97" s="5"/>
      <c r="C97" s="4"/>
      <c r="D97" s="4"/>
      <c r="E97" s="4"/>
    </row>
    <row r="98" spans="1:5">
      <c r="A98" s="4"/>
      <c r="B98" s="5"/>
      <c r="C98" s="4"/>
      <c r="D98" s="4"/>
      <c r="E98" s="4"/>
    </row>
    <row r="99" spans="1:5">
      <c r="A99" s="4"/>
      <c r="B99" s="5"/>
      <c r="C99" s="4"/>
      <c r="D99" s="4"/>
      <c r="E99" s="4"/>
    </row>
    <row r="100" spans="1:5">
      <c r="A100" s="4"/>
      <c r="B100" s="5"/>
      <c r="C100" s="4"/>
      <c r="D100" s="4"/>
      <c r="E100" s="4"/>
    </row>
    <row r="101" spans="1:5">
      <c r="A101" s="4"/>
      <c r="B101" s="5"/>
      <c r="C101" s="4"/>
      <c r="D101" s="4"/>
      <c r="E101" s="4"/>
    </row>
    <row r="102" spans="1:5">
      <c r="A102" s="4"/>
      <c r="B102" s="5"/>
      <c r="C102" s="4"/>
      <c r="D102" s="4"/>
      <c r="E102" s="4"/>
    </row>
    <row r="103" spans="1:5">
      <c r="A103" s="4"/>
      <c r="B103" s="5"/>
      <c r="C103" s="4"/>
      <c r="D103" s="4"/>
      <c r="E103" s="4"/>
    </row>
    <row r="104" spans="1:5">
      <c r="A104" s="4"/>
      <c r="B104" s="5"/>
      <c r="C104" s="4"/>
      <c r="D104" s="4"/>
      <c r="E104" s="4"/>
    </row>
    <row r="105" spans="1:5">
      <c r="A105" s="4"/>
      <c r="B105" s="5"/>
      <c r="C105" s="4"/>
      <c r="D105" s="4"/>
      <c r="E105" s="4"/>
    </row>
    <row r="106" spans="1:5">
      <c r="A106" s="4"/>
      <c r="B106" s="5"/>
      <c r="C106" s="4"/>
      <c r="D106" s="4"/>
      <c r="E106" s="4"/>
    </row>
    <row r="107" spans="1:5">
      <c r="A107" s="4"/>
      <c r="B107" s="5"/>
      <c r="C107" s="4"/>
      <c r="D107" s="4"/>
      <c r="E107" s="4"/>
    </row>
    <row r="108" spans="1:5">
      <c r="A108" s="4"/>
      <c r="B108" s="5"/>
      <c r="C108" s="4"/>
      <c r="D108" s="4"/>
      <c r="E108" s="4"/>
    </row>
    <row r="109" spans="1:5">
      <c r="A109" s="4"/>
      <c r="B109" s="5"/>
      <c r="C109" s="4"/>
      <c r="D109" s="4"/>
      <c r="E109" s="4"/>
    </row>
    <row r="110" spans="1:5">
      <c r="A110" s="4"/>
      <c r="B110" s="5"/>
      <c r="C110" s="4"/>
      <c r="D110" s="4"/>
      <c r="E110" s="4"/>
    </row>
    <row r="111" spans="1:5">
      <c r="A111" s="4"/>
      <c r="B111" s="5"/>
      <c r="C111" s="4"/>
      <c r="D111" s="4"/>
      <c r="E111" s="4"/>
    </row>
    <row r="112" spans="1:5">
      <c r="A112" s="4"/>
      <c r="B112" s="5"/>
      <c r="C112" s="4"/>
      <c r="D112" s="4"/>
      <c r="E112" s="4"/>
    </row>
    <row r="113" spans="1:5">
      <c r="A113" s="4"/>
      <c r="B113" s="5"/>
      <c r="C113" s="4"/>
      <c r="D113" s="4"/>
      <c r="E113" s="4"/>
    </row>
    <row r="114" spans="1:5">
      <c r="A114" s="4"/>
      <c r="B114" s="5"/>
      <c r="C114" s="4"/>
      <c r="D114" s="4"/>
      <c r="E114" s="4"/>
    </row>
    <row r="115" spans="1:5">
      <c r="A115" s="4"/>
      <c r="B115" s="5"/>
      <c r="C115" s="4"/>
      <c r="D115" s="4"/>
      <c r="E115" s="4"/>
    </row>
    <row r="116" spans="1:5">
      <c r="A116" s="4"/>
      <c r="B116" s="5"/>
      <c r="C116" s="4"/>
      <c r="D116" s="4"/>
      <c r="E116" s="4"/>
    </row>
    <row r="117" spans="1:5">
      <c r="A117" s="4"/>
      <c r="B117" s="5"/>
      <c r="C117" s="4"/>
      <c r="D117" s="4"/>
      <c r="E117" s="4"/>
    </row>
    <row r="118" spans="1:5">
      <c r="A118" s="4"/>
      <c r="B118" s="5"/>
      <c r="C118" s="4"/>
      <c r="D118" s="4"/>
      <c r="E118" s="4"/>
    </row>
    <row r="119" spans="1:5">
      <c r="A119" s="4"/>
      <c r="B119" s="5"/>
      <c r="C119" s="4"/>
      <c r="D119" s="4"/>
      <c r="E119" s="4"/>
    </row>
    <row r="120" spans="1:5">
      <c r="A120" s="4"/>
      <c r="B120" s="5"/>
      <c r="C120" s="4"/>
      <c r="D120" s="4"/>
      <c r="E120" s="4"/>
    </row>
    <row r="121" spans="1:5">
      <c r="A121" s="4"/>
      <c r="B121" s="5"/>
      <c r="C121" s="4"/>
      <c r="D121" s="4"/>
      <c r="E121" s="4"/>
    </row>
    <row r="122" spans="1:5">
      <c r="A122" s="4"/>
      <c r="B122" s="5"/>
      <c r="C122" s="4"/>
      <c r="D122" s="4"/>
      <c r="E122" s="4"/>
    </row>
    <row r="123" spans="1:5">
      <c r="A123" s="4"/>
      <c r="B123" s="5"/>
      <c r="C123" s="4"/>
      <c r="D123" s="4"/>
      <c r="E123" s="4"/>
    </row>
    <row r="124" spans="1:5">
      <c r="A124" s="4"/>
      <c r="B124" s="5"/>
      <c r="C124" s="4"/>
      <c r="D124" s="4"/>
      <c r="E124" s="4"/>
    </row>
    <row r="125" spans="1:5">
      <c r="A125" s="4"/>
      <c r="B125" s="5"/>
      <c r="C125" s="4"/>
      <c r="D125" s="4"/>
      <c r="E125" s="4"/>
    </row>
    <row r="126" spans="1:5">
      <c r="A126" s="4"/>
      <c r="B126" s="5"/>
      <c r="C126" s="4"/>
      <c r="D126" s="4"/>
      <c r="E126" s="4"/>
    </row>
    <row r="127" spans="1:5">
      <c r="A127" s="4"/>
      <c r="B127" s="5"/>
      <c r="C127" s="4"/>
      <c r="D127" s="4"/>
      <c r="E127" s="4"/>
    </row>
    <row r="128" spans="1:5">
      <c r="A128" s="4"/>
      <c r="B128" s="5"/>
      <c r="C128" s="4"/>
      <c r="D128" s="4"/>
      <c r="E128" s="4"/>
    </row>
    <row r="129" spans="1:5">
      <c r="A129" s="4"/>
      <c r="B129" s="5"/>
      <c r="C129" s="4"/>
      <c r="D129" s="4"/>
      <c r="E129" s="4"/>
    </row>
    <row r="130" spans="1:5">
      <c r="A130" s="4"/>
      <c r="B130" s="5"/>
      <c r="C130" s="4"/>
      <c r="D130" s="4"/>
      <c r="E130" s="4"/>
    </row>
    <row r="131" spans="1:5">
      <c r="A131" s="4"/>
      <c r="B131" s="5"/>
      <c r="C131" s="4"/>
      <c r="D131" s="4"/>
      <c r="E131" s="4"/>
    </row>
    <row r="132" spans="1:5">
      <c r="A132" s="4"/>
      <c r="B132" s="5"/>
      <c r="C132" s="4"/>
      <c r="D132" s="4"/>
      <c r="E132" s="4"/>
    </row>
    <row r="133" spans="1:5">
      <c r="A133" s="4"/>
      <c r="B133" s="5"/>
      <c r="C133" s="4"/>
      <c r="D133" s="4"/>
      <c r="E133" s="4"/>
    </row>
    <row r="134" spans="1:5">
      <c r="A134" s="4"/>
      <c r="B134" s="5"/>
      <c r="C134" s="4"/>
      <c r="D134" s="4"/>
      <c r="E134" s="4"/>
    </row>
    <row r="135" spans="1:5">
      <c r="A135" s="4"/>
      <c r="B135" s="5"/>
      <c r="C135" s="4"/>
      <c r="D135" s="4"/>
      <c r="E135" s="4"/>
    </row>
    <row r="136" spans="1:5">
      <c r="A136" s="4"/>
      <c r="B136" s="5"/>
      <c r="C136" s="4"/>
      <c r="D136" s="4"/>
      <c r="E136" s="4"/>
    </row>
    <row r="137" spans="1:5">
      <c r="A137" s="4"/>
      <c r="B137" s="5"/>
      <c r="C137" s="4"/>
      <c r="D137" s="4"/>
      <c r="E137" s="4"/>
    </row>
    <row r="138" spans="1:5">
      <c r="A138" s="4"/>
      <c r="B138" s="5"/>
      <c r="C138" s="4"/>
      <c r="D138" s="4"/>
      <c r="E138" s="4"/>
    </row>
    <row r="139" spans="1:5">
      <c r="A139" s="4"/>
      <c r="B139" s="5"/>
      <c r="C139" s="4"/>
      <c r="D139" s="4"/>
      <c r="E139" s="4"/>
    </row>
    <row r="140" spans="1:5">
      <c r="A140" s="4"/>
      <c r="B140" s="5"/>
      <c r="C140" s="4"/>
      <c r="D140" s="4"/>
      <c r="E140" s="4"/>
    </row>
    <row r="141" spans="1:5">
      <c r="A141" s="4"/>
      <c r="B141" s="5"/>
      <c r="C141" s="4"/>
      <c r="D141" s="4"/>
      <c r="E141" s="4"/>
    </row>
    <row r="142" spans="1:5">
      <c r="A142" s="4"/>
      <c r="B142" s="5"/>
      <c r="C142" s="4"/>
      <c r="D142" s="4"/>
      <c r="E142" s="4"/>
    </row>
    <row r="143" spans="1:5">
      <c r="A143" s="4"/>
      <c r="B143" s="5"/>
      <c r="C143" s="4"/>
      <c r="D143" s="4"/>
      <c r="E143" s="4"/>
    </row>
    <row r="144" spans="1:5">
      <c r="A144" s="4"/>
      <c r="B144" s="5"/>
      <c r="C144" s="4"/>
      <c r="D144" s="4"/>
      <c r="E144" s="4"/>
    </row>
    <row r="145" spans="1:5">
      <c r="A145" s="4"/>
      <c r="B145" s="5"/>
      <c r="C145" s="4"/>
      <c r="D145" s="4"/>
      <c r="E145" s="4"/>
    </row>
    <row r="146" spans="1:5">
      <c r="A146" s="4"/>
      <c r="B146" s="5"/>
      <c r="C146" s="4"/>
      <c r="D146" s="4"/>
      <c r="E146" s="4"/>
    </row>
    <row r="147" spans="1:5">
      <c r="A147" s="4"/>
      <c r="B147" s="5"/>
      <c r="C147" s="4"/>
      <c r="D147" s="4"/>
      <c r="E147" s="4"/>
    </row>
    <row r="148" spans="1:5">
      <c r="A148" s="4"/>
      <c r="B148" s="5"/>
      <c r="C148" s="4"/>
      <c r="D148" s="4"/>
      <c r="E148" s="4"/>
    </row>
    <row r="149" spans="1:5">
      <c r="A149" s="4"/>
      <c r="B149" s="5"/>
      <c r="C149" s="4"/>
      <c r="D149" s="4"/>
      <c r="E149" s="4"/>
    </row>
    <row r="150" spans="1:5">
      <c r="A150" s="4"/>
      <c r="B150" s="5"/>
      <c r="C150" s="4"/>
      <c r="D150" s="4"/>
      <c r="E150" s="4"/>
    </row>
    <row r="151" spans="1:5">
      <c r="A151" s="4"/>
      <c r="B151" s="5"/>
      <c r="C151" s="4"/>
      <c r="D151" s="4"/>
      <c r="E151" s="4"/>
    </row>
    <row r="152" spans="1:5">
      <c r="A152" s="4"/>
      <c r="B152" s="5"/>
      <c r="C152" s="4"/>
      <c r="D152" s="4"/>
      <c r="E152" s="4"/>
    </row>
    <row r="153" spans="1:5">
      <c r="A153" s="4"/>
      <c r="B153" s="5"/>
      <c r="C153" s="4"/>
      <c r="D153" s="4"/>
      <c r="E153" s="4"/>
    </row>
    <row r="154" spans="1:5">
      <c r="A154" s="4"/>
      <c r="B154" s="5"/>
      <c r="C154" s="4"/>
      <c r="D154" s="4"/>
      <c r="E154" s="4"/>
    </row>
    <row r="155" spans="1:5">
      <c r="A155" s="4"/>
      <c r="B155" s="5"/>
      <c r="C155" s="4"/>
      <c r="D155" s="4"/>
      <c r="E155" s="4"/>
    </row>
    <row r="156" spans="1:5">
      <c r="A156" s="4"/>
      <c r="B156" s="5"/>
      <c r="C156" s="4"/>
      <c r="D156" s="4"/>
      <c r="E156" s="4"/>
    </row>
    <row r="157" spans="1:5">
      <c r="A157" s="4"/>
      <c r="B157" s="5"/>
      <c r="C157" s="4"/>
      <c r="D157" s="4"/>
      <c r="E157" s="4"/>
    </row>
    <row r="158" spans="1:5">
      <c r="A158" s="4"/>
      <c r="B158" s="5"/>
      <c r="C158" s="4"/>
      <c r="D158" s="4"/>
      <c r="E158" s="4"/>
    </row>
    <row r="159" spans="1:5">
      <c r="A159" s="4"/>
      <c r="B159" s="5"/>
      <c r="C159" s="4"/>
      <c r="D159" s="4"/>
      <c r="E159" s="4"/>
    </row>
    <row r="160" spans="1:5">
      <c r="A160" s="4"/>
      <c r="B160" s="5"/>
      <c r="C160" s="4"/>
      <c r="D160" s="4"/>
      <c r="E160" s="4"/>
    </row>
    <row r="161" spans="1:5">
      <c r="A161" s="4"/>
      <c r="B161" s="5"/>
      <c r="C161" s="4"/>
      <c r="D161" s="4"/>
      <c r="E161" s="4"/>
    </row>
    <row r="162" spans="1:5">
      <c r="A162" s="4"/>
      <c r="B162" s="5"/>
      <c r="C162" s="4"/>
      <c r="D162" s="4"/>
      <c r="E162" s="4"/>
    </row>
    <row r="163" spans="1:5">
      <c r="A163" s="4"/>
      <c r="B163" s="5"/>
      <c r="C163" s="4"/>
      <c r="D163" s="4"/>
      <c r="E163" s="4"/>
    </row>
    <row r="164" spans="1:5">
      <c r="A164" s="4"/>
      <c r="B164" s="5"/>
      <c r="C164" s="4"/>
      <c r="D164" s="4"/>
      <c r="E164" s="4"/>
    </row>
    <row r="165" spans="1:5">
      <c r="A165" s="4"/>
      <c r="B165" s="5"/>
      <c r="C165" s="4"/>
      <c r="D165" s="4"/>
      <c r="E165" s="4"/>
    </row>
    <row r="166" spans="1:5">
      <c r="A166" s="4"/>
      <c r="B166" s="5"/>
      <c r="C166" s="4"/>
      <c r="D166" s="4"/>
      <c r="E166" s="4"/>
    </row>
    <row r="167" spans="1:5">
      <c r="A167" s="4"/>
      <c r="B167" s="5"/>
      <c r="C167" s="4"/>
      <c r="D167" s="4"/>
      <c r="E167" s="4"/>
    </row>
    <row r="168" spans="1:5">
      <c r="A168" s="4"/>
      <c r="B168" s="5"/>
      <c r="C168" s="4"/>
      <c r="D168" s="4"/>
      <c r="E168" s="4"/>
    </row>
    <row r="169" spans="1:5">
      <c r="A169" s="4"/>
      <c r="B169" s="5"/>
      <c r="C169" s="4"/>
      <c r="D169" s="4"/>
      <c r="E169" s="4"/>
    </row>
    <row r="170" spans="1:5">
      <c r="A170" s="4"/>
      <c r="B170" s="5"/>
      <c r="C170" s="4"/>
      <c r="D170" s="4"/>
      <c r="E170" s="4"/>
    </row>
    <row r="171" spans="1:5">
      <c r="A171" s="4"/>
      <c r="B171" s="5"/>
      <c r="C171" s="4"/>
      <c r="D171" s="4"/>
      <c r="E171" s="4"/>
    </row>
    <row r="172" spans="1:5">
      <c r="A172" s="4"/>
      <c r="B172" s="5"/>
      <c r="C172" s="4"/>
      <c r="D172" s="4"/>
      <c r="E172" s="4"/>
    </row>
    <row r="173" spans="1:5">
      <c r="A173" s="4"/>
      <c r="B173" s="5"/>
      <c r="C173" s="4"/>
      <c r="D173" s="4"/>
      <c r="E173" s="4"/>
    </row>
    <row r="174" spans="1:5">
      <c r="A174" s="4"/>
      <c r="B174" s="5"/>
      <c r="C174" s="4"/>
      <c r="D174" s="4"/>
      <c r="E174" s="4"/>
    </row>
    <row r="175" spans="1:5">
      <c r="A175" s="4"/>
      <c r="B175" s="5"/>
      <c r="C175" s="4"/>
      <c r="D175" s="4"/>
      <c r="E175" s="4"/>
    </row>
    <row r="176" spans="1:5">
      <c r="A176" s="4"/>
      <c r="B176" s="5"/>
      <c r="C176" s="4"/>
      <c r="D176" s="4"/>
      <c r="E176" s="4"/>
    </row>
    <row r="177" spans="1:5">
      <c r="A177" s="4"/>
      <c r="B177" s="5"/>
      <c r="C177" s="4"/>
      <c r="D177" s="4"/>
      <c r="E177" s="4"/>
    </row>
    <row r="178" spans="1:5">
      <c r="A178" s="4"/>
      <c r="B178" s="5"/>
      <c r="C178" s="4"/>
      <c r="D178" s="4"/>
      <c r="E178" s="4"/>
    </row>
    <row r="179" spans="1:5">
      <c r="A179" s="4"/>
      <c r="B179" s="5"/>
      <c r="C179" s="4"/>
      <c r="D179" s="4"/>
      <c r="E179" s="4"/>
    </row>
    <row r="180" spans="1:5">
      <c r="A180" s="4"/>
      <c r="B180" s="5"/>
      <c r="C180" s="4"/>
      <c r="D180" s="4"/>
      <c r="E180" s="4"/>
    </row>
    <row r="181" spans="1:5">
      <c r="A181" s="4"/>
      <c r="B181" s="5"/>
      <c r="C181" s="4"/>
      <c r="D181" s="4"/>
      <c r="E181" s="4"/>
    </row>
    <row r="182" spans="1:5">
      <c r="A182" s="4"/>
      <c r="B182" s="5"/>
      <c r="C182" s="4"/>
      <c r="D182" s="4"/>
      <c r="E182" s="4"/>
    </row>
    <row r="183" spans="1:5">
      <c r="A183" s="4"/>
      <c r="B183" s="5"/>
      <c r="C183" s="4"/>
      <c r="D183" s="4"/>
      <c r="E183" s="4"/>
    </row>
    <row r="184" spans="1:5">
      <c r="A184" s="4"/>
      <c r="B184" s="5"/>
      <c r="C184" s="4"/>
      <c r="D184" s="4"/>
      <c r="E184" s="4"/>
    </row>
    <row r="185" spans="1:5">
      <c r="A185" s="4"/>
      <c r="B185" s="5"/>
      <c r="C185" s="4"/>
      <c r="D185" s="4"/>
      <c r="E185" s="4"/>
    </row>
    <row r="186" spans="1:5">
      <c r="A186" s="4"/>
      <c r="B186" s="5"/>
      <c r="C186" s="4"/>
      <c r="D186" s="4"/>
      <c r="E186" s="4"/>
    </row>
    <row r="187" spans="1:5">
      <c r="A187" s="4"/>
      <c r="B187" s="5"/>
      <c r="C187" s="4"/>
      <c r="D187" s="4"/>
      <c r="E187" s="4"/>
    </row>
    <row r="188" spans="1:5">
      <c r="A188" s="4"/>
      <c r="B188" s="5"/>
      <c r="C188" s="4"/>
      <c r="D188" s="4"/>
      <c r="E188" s="4"/>
    </row>
    <row r="189" spans="1:5">
      <c r="A189" s="4"/>
      <c r="B189" s="5"/>
      <c r="C189" s="4"/>
      <c r="D189" s="4"/>
      <c r="E189" s="4"/>
    </row>
    <row r="190" spans="1:5">
      <c r="A190" s="4"/>
      <c r="B190" s="5"/>
      <c r="C190" s="4"/>
      <c r="D190" s="4"/>
      <c r="E190" s="4"/>
    </row>
    <row r="191" spans="1:5">
      <c r="A191" s="4"/>
      <c r="B191" s="5"/>
      <c r="C191" s="4"/>
      <c r="D191" s="4"/>
      <c r="E191" s="4"/>
    </row>
    <row r="192" spans="1:5">
      <c r="A192" s="4"/>
      <c r="B192" s="5"/>
      <c r="C192" s="4"/>
      <c r="D192" s="4"/>
      <c r="E192" s="4"/>
    </row>
    <row r="193" spans="1:5">
      <c r="A193" s="4"/>
      <c r="B193" s="5"/>
      <c r="C193" s="4"/>
      <c r="D193" s="4"/>
      <c r="E193" s="4"/>
    </row>
    <row r="194" spans="1:5">
      <c r="A194" s="4"/>
      <c r="B194" s="5"/>
      <c r="C194" s="4"/>
      <c r="D194" s="4"/>
      <c r="E194" s="4"/>
    </row>
    <row r="195" spans="1:5">
      <c r="A195" s="4"/>
      <c r="B195" s="5"/>
      <c r="C195" s="4"/>
      <c r="D195" s="4"/>
      <c r="E195" s="4"/>
    </row>
    <row r="196" spans="1:5">
      <c r="A196" s="4"/>
      <c r="B196" s="5"/>
      <c r="C196" s="4"/>
      <c r="D196" s="4"/>
      <c r="E196" s="4"/>
    </row>
    <row r="197" spans="1:5">
      <c r="A197" s="4"/>
      <c r="B197" s="5"/>
      <c r="C197" s="4"/>
      <c r="D197" s="4"/>
      <c r="E197" s="4"/>
    </row>
    <row r="198" spans="1:5">
      <c r="A198" s="4"/>
      <c r="B198" s="5"/>
      <c r="C198" s="4"/>
      <c r="D198" s="4"/>
      <c r="E198" s="4"/>
    </row>
    <row r="199" spans="1:5">
      <c r="A199" s="4"/>
      <c r="B199" s="5"/>
      <c r="C199" s="4"/>
      <c r="D199" s="4"/>
      <c r="E199" s="4"/>
    </row>
    <row r="200" spans="1:5">
      <c r="A200" s="4"/>
      <c r="B200" s="5"/>
      <c r="C200" s="4"/>
      <c r="D200" s="4"/>
      <c r="E200" s="4"/>
    </row>
    <row r="201" spans="1:5">
      <c r="A201" s="4"/>
      <c r="B201" s="5"/>
      <c r="C201" s="4"/>
      <c r="D201" s="4"/>
      <c r="E201" s="4"/>
    </row>
    <row r="202" spans="1:5">
      <c r="A202" s="4"/>
      <c r="B202" s="5"/>
      <c r="C202" s="4"/>
      <c r="D202" s="4"/>
      <c r="E202" s="4"/>
    </row>
    <row r="203" spans="1:5">
      <c r="A203" s="4"/>
      <c r="B203" s="5"/>
      <c r="C203" s="4"/>
      <c r="D203" s="4"/>
      <c r="E203" s="4"/>
    </row>
    <row r="204" spans="1:5">
      <c r="A204" s="4"/>
      <c r="B204" s="5"/>
      <c r="C204" s="4"/>
      <c r="D204" s="4"/>
      <c r="E204" s="4"/>
    </row>
    <row r="205" spans="1:5">
      <c r="A205" s="4"/>
      <c r="B205" s="5"/>
      <c r="C205" s="4"/>
      <c r="D205" s="4"/>
      <c r="E205" s="4"/>
    </row>
    <row r="206" spans="1:5">
      <c r="A206" s="4"/>
      <c r="B206" s="5"/>
      <c r="C206" s="4"/>
      <c r="D206" s="4"/>
      <c r="E206" s="4"/>
    </row>
    <row r="207" spans="1:5">
      <c r="A207" s="4"/>
      <c r="B207" s="5"/>
      <c r="C207" s="4"/>
      <c r="D207" s="4"/>
      <c r="E207" s="4"/>
    </row>
    <row r="208" spans="1:5">
      <c r="A208" s="4"/>
      <c r="B208" s="5"/>
      <c r="C208" s="4"/>
      <c r="D208" s="4"/>
      <c r="E208" s="4"/>
    </row>
    <row r="209" spans="1:5">
      <c r="A209" s="4"/>
      <c r="B209" s="5"/>
      <c r="C209" s="4"/>
      <c r="D209" s="4"/>
      <c r="E209" s="4"/>
    </row>
    <row r="210" spans="1:5">
      <c r="A210" s="4"/>
      <c r="B210" s="5"/>
      <c r="C210" s="4"/>
      <c r="D210" s="4"/>
      <c r="E210" s="4"/>
    </row>
    <row r="211" spans="1:5">
      <c r="A211" s="4"/>
      <c r="B211" s="5"/>
      <c r="C211" s="4"/>
      <c r="D211" s="4"/>
      <c r="E211" s="4"/>
    </row>
    <row r="212" spans="1:5">
      <c r="A212" s="4"/>
      <c r="B212" s="5"/>
      <c r="C212" s="4"/>
      <c r="D212" s="4"/>
      <c r="E212" s="4"/>
    </row>
    <row r="213" spans="1:5">
      <c r="A213" s="4"/>
      <c r="B213" s="5"/>
      <c r="C213" s="4"/>
      <c r="D213" s="4"/>
      <c r="E213" s="4"/>
    </row>
    <row r="214" spans="1:5">
      <c r="A214" s="4"/>
      <c r="B214" s="5"/>
      <c r="C214" s="4"/>
      <c r="D214" s="4"/>
      <c r="E214" s="4"/>
    </row>
    <row r="215" spans="1:5">
      <c r="A215" s="4"/>
      <c r="B215" s="5"/>
      <c r="C215" s="4"/>
      <c r="D215" s="4"/>
      <c r="E215" s="4"/>
    </row>
    <row r="216" spans="1:5">
      <c r="A216" s="4"/>
      <c r="B216" s="5"/>
      <c r="C216" s="4"/>
      <c r="D216" s="4"/>
      <c r="E216" s="4"/>
    </row>
    <row r="217" spans="1:5">
      <c r="A217" s="4"/>
      <c r="B217" s="5"/>
      <c r="C217" s="4"/>
      <c r="D217" s="4"/>
      <c r="E217" s="4"/>
    </row>
    <row r="218" spans="1:5">
      <c r="A218" s="4"/>
      <c r="B218" s="5"/>
      <c r="C218" s="4"/>
      <c r="D218" s="4"/>
      <c r="E218" s="4"/>
    </row>
    <row r="219" spans="1:5">
      <c r="A219" s="4"/>
      <c r="B219" s="5"/>
      <c r="C219" s="4"/>
      <c r="D219" s="4"/>
      <c r="E219" s="4"/>
    </row>
    <row r="220" spans="1:5">
      <c r="A220" s="4"/>
      <c r="B220" s="5"/>
      <c r="C220" s="4"/>
      <c r="D220" s="4"/>
      <c r="E220" s="4"/>
    </row>
    <row r="221" spans="1:5">
      <c r="A221" s="4"/>
      <c r="B221" s="5"/>
      <c r="C221" s="4"/>
      <c r="D221" s="4"/>
      <c r="E221" s="4"/>
    </row>
    <row r="222" spans="1:5">
      <c r="A222" s="4"/>
      <c r="B222" s="5"/>
      <c r="C222" s="4"/>
      <c r="D222" s="4"/>
      <c r="E222" s="4"/>
    </row>
    <row r="223" spans="1:5">
      <c r="A223" s="4"/>
      <c r="B223" s="5"/>
      <c r="C223" s="4"/>
      <c r="D223" s="4"/>
      <c r="E223" s="4"/>
    </row>
    <row r="224" spans="1:5">
      <c r="A224" s="4"/>
      <c r="B224" s="5"/>
      <c r="C224" s="4"/>
      <c r="D224" s="4"/>
      <c r="E224" s="4"/>
    </row>
    <row r="225" spans="1:5">
      <c r="A225" s="4"/>
      <c r="B225" s="5"/>
      <c r="C225" s="4"/>
      <c r="D225" s="4"/>
      <c r="E225" s="4"/>
    </row>
    <row r="226" spans="1:5">
      <c r="A226" s="4"/>
      <c r="B226" s="5"/>
      <c r="C226" s="4"/>
      <c r="D226" s="4"/>
      <c r="E226" s="4"/>
    </row>
    <row r="227" spans="1:5">
      <c r="A227" s="4"/>
      <c r="B227" s="5"/>
      <c r="C227" s="4"/>
      <c r="D227" s="4"/>
      <c r="E227" s="4"/>
    </row>
    <row r="228" spans="1:5">
      <c r="A228" s="4"/>
      <c r="B228" s="5"/>
      <c r="C228" s="4"/>
      <c r="D228" s="4"/>
      <c r="E228" s="4"/>
    </row>
    <row r="229" spans="1:5">
      <c r="A229" s="4"/>
      <c r="B229" s="5"/>
      <c r="C229" s="4"/>
      <c r="D229" s="4"/>
      <c r="E229" s="4"/>
    </row>
    <row r="230" spans="1:5">
      <c r="A230" s="4"/>
      <c r="B230" s="5"/>
      <c r="C230" s="4"/>
      <c r="D230" s="4"/>
      <c r="E230" s="4"/>
    </row>
    <row r="231" spans="1:5">
      <c r="A231" s="4"/>
      <c r="B231" s="5"/>
      <c r="C231" s="4"/>
      <c r="D231" s="4"/>
      <c r="E231" s="4"/>
    </row>
    <row r="232" spans="1:5">
      <c r="A232" s="4"/>
      <c r="B232" s="5"/>
      <c r="C232" s="4"/>
      <c r="D232" s="4"/>
      <c r="E232" s="4"/>
    </row>
    <row r="233" spans="1:5">
      <c r="A233" s="4"/>
      <c r="B233" s="5"/>
      <c r="C233" s="4"/>
      <c r="D233" s="4"/>
      <c r="E233" s="4"/>
    </row>
    <row r="234" spans="1:5">
      <c r="A234" s="4"/>
      <c r="B234" s="5"/>
      <c r="C234" s="4"/>
      <c r="D234" s="4"/>
      <c r="E234" s="4"/>
    </row>
    <row r="235" spans="1:5">
      <c r="A235" s="4"/>
      <c r="B235" s="5"/>
      <c r="C235" s="4"/>
      <c r="D235" s="4"/>
      <c r="E235" s="4"/>
    </row>
    <row r="236" spans="1:5">
      <c r="A236" s="4"/>
      <c r="B236" s="5"/>
      <c r="C236" s="4"/>
      <c r="D236" s="4"/>
      <c r="E236" s="4"/>
    </row>
    <row r="237" spans="1:5">
      <c r="A237" s="4"/>
      <c r="B237" s="5"/>
      <c r="C237" s="4"/>
      <c r="D237" s="4"/>
      <c r="E237" s="4"/>
    </row>
    <row r="238" spans="1:5">
      <c r="A238" s="4"/>
      <c r="B238" s="5"/>
      <c r="C238" s="4"/>
      <c r="D238" s="4"/>
      <c r="E238" s="4"/>
    </row>
    <row r="239" spans="1:5">
      <c r="A239" s="4"/>
      <c r="B239" s="5"/>
      <c r="C239" s="4"/>
      <c r="D239" s="4"/>
      <c r="E239" s="4"/>
    </row>
    <row r="240" spans="1:5">
      <c r="A240" s="4"/>
      <c r="B240" s="5"/>
      <c r="C240" s="4"/>
      <c r="D240" s="4"/>
      <c r="E240" s="4"/>
    </row>
    <row r="241" spans="1:5">
      <c r="A241" s="4"/>
      <c r="B241" s="5"/>
      <c r="C241" s="4"/>
      <c r="D241" s="4"/>
      <c r="E241" s="4"/>
    </row>
    <row r="242" spans="1:5">
      <c r="A242" s="4"/>
      <c r="B242" s="5"/>
      <c r="C242" s="4"/>
      <c r="D242" s="4"/>
      <c r="E242" s="4"/>
    </row>
    <row r="243" spans="1:5">
      <c r="A243" s="4"/>
      <c r="B243" s="5"/>
      <c r="C243" s="4"/>
      <c r="D243" s="4"/>
      <c r="E243" s="4"/>
    </row>
    <row r="244" spans="1:5">
      <c r="A244" s="4"/>
      <c r="B244" s="5"/>
      <c r="C244" s="4"/>
      <c r="D244" s="4"/>
      <c r="E244" s="4"/>
    </row>
    <row r="245" spans="1:5">
      <c r="A245" s="4"/>
      <c r="B245" s="5"/>
      <c r="C245" s="4"/>
      <c r="D245" s="4"/>
      <c r="E245" s="4"/>
    </row>
    <row r="246" spans="1:5">
      <c r="A246" s="4"/>
      <c r="B246" s="5"/>
      <c r="C246" s="4"/>
      <c r="D246" s="4"/>
      <c r="E246" s="4"/>
    </row>
    <row r="247" spans="1:5">
      <c r="A247" s="4"/>
      <c r="B247" s="5"/>
      <c r="C247" s="4"/>
      <c r="D247" s="4"/>
      <c r="E247" s="4"/>
    </row>
    <row r="248" spans="1:5">
      <c r="A248" s="4"/>
      <c r="B248" s="5"/>
      <c r="C248" s="4"/>
      <c r="D248" s="4"/>
      <c r="E248" s="4"/>
    </row>
    <row r="249" spans="1:5">
      <c r="A249" s="4"/>
      <c r="B249" s="5"/>
      <c r="C249" s="4"/>
      <c r="D249" s="4"/>
      <c r="E249" s="4"/>
    </row>
    <row r="250" spans="1:5">
      <c r="A250" s="4"/>
      <c r="B250" s="5"/>
      <c r="C250" s="4"/>
      <c r="D250" s="4"/>
      <c r="E250" s="4"/>
    </row>
    <row r="251" spans="1:5">
      <c r="A251" s="4"/>
      <c r="B251" s="5"/>
      <c r="C251" s="4"/>
      <c r="D251" s="4"/>
      <c r="E251" s="4"/>
    </row>
    <row r="252" spans="1:5">
      <c r="A252" s="4"/>
      <c r="B252" s="5"/>
      <c r="C252" s="4"/>
      <c r="D252" s="4"/>
      <c r="E252" s="4"/>
    </row>
    <row r="253" spans="1:5">
      <c r="A253" s="4"/>
      <c r="B253" s="5"/>
      <c r="C253" s="4"/>
      <c r="D253" s="4"/>
      <c r="E253" s="4"/>
    </row>
    <row r="254" spans="1:5">
      <c r="A254" s="4"/>
      <c r="B254" s="5"/>
      <c r="C254" s="4"/>
      <c r="D254" s="4"/>
      <c r="E254" s="4"/>
    </row>
    <row r="255" spans="1:5">
      <c r="A255" s="4"/>
      <c r="B255" s="5"/>
      <c r="C255" s="4"/>
      <c r="D255" s="4"/>
      <c r="E255" s="4"/>
    </row>
    <row r="256" spans="1:5">
      <c r="A256" s="4"/>
      <c r="B256" s="5"/>
      <c r="C256" s="4"/>
      <c r="D256" s="4"/>
      <c r="E256" s="4"/>
    </row>
    <row r="257" spans="1:5">
      <c r="A257" s="4"/>
      <c r="B257" s="5"/>
      <c r="C257" s="4"/>
      <c r="D257" s="4"/>
      <c r="E257" s="4"/>
    </row>
    <row r="258" spans="1:5">
      <c r="A258" s="4"/>
      <c r="B258" s="5"/>
      <c r="C258" s="4"/>
      <c r="D258" s="4"/>
      <c r="E258" s="4"/>
    </row>
    <row r="259" spans="1:5">
      <c r="A259" s="4"/>
      <c r="B259" s="5"/>
      <c r="C259" s="4"/>
      <c r="D259" s="4"/>
      <c r="E259" s="4"/>
    </row>
    <row r="260" spans="1:5">
      <c r="A260" s="4"/>
      <c r="B260" s="5"/>
      <c r="C260" s="4"/>
      <c r="D260" s="4"/>
      <c r="E260" s="4"/>
    </row>
    <row r="261" spans="1:5">
      <c r="A261" s="4"/>
      <c r="B261" s="5"/>
      <c r="C261" s="4"/>
      <c r="D261" s="4"/>
      <c r="E261" s="4"/>
    </row>
    <row r="262" spans="1:5">
      <c r="A262" s="4"/>
      <c r="B262" s="5"/>
      <c r="C262" s="4"/>
      <c r="D262" s="4"/>
      <c r="E262" s="4"/>
    </row>
    <row r="263" spans="1:5">
      <c r="A263" s="4"/>
      <c r="B263" s="5"/>
      <c r="C263" s="4"/>
      <c r="D263" s="4"/>
      <c r="E263" s="4"/>
    </row>
    <row r="264" spans="1:5">
      <c r="A264" s="4"/>
      <c r="B264" s="5"/>
      <c r="C264" s="4"/>
      <c r="D264" s="4"/>
      <c r="E264" s="4"/>
    </row>
    <row r="265" spans="1:5">
      <c r="A265" s="4"/>
      <c r="B265" s="5"/>
      <c r="C265" s="4"/>
      <c r="D265" s="4"/>
      <c r="E265" s="4"/>
    </row>
    <row r="266" spans="1:5">
      <c r="A266" s="4"/>
      <c r="B266" s="5"/>
      <c r="C266" s="4"/>
      <c r="D266" s="4"/>
      <c r="E266" s="4"/>
    </row>
    <row r="267" spans="1:5">
      <c r="A267" s="4"/>
      <c r="B267" s="5"/>
      <c r="C267" s="4"/>
      <c r="D267" s="4"/>
      <c r="E267" s="4"/>
    </row>
    <row r="268" spans="1:5">
      <c r="A268" s="4"/>
      <c r="B268" s="5"/>
      <c r="C268" s="4"/>
      <c r="D268" s="4"/>
      <c r="E268" s="4"/>
    </row>
    <row r="269" spans="1:5">
      <c r="A269" s="4"/>
      <c r="B269" s="5"/>
      <c r="C269" s="4"/>
      <c r="D269" s="4"/>
      <c r="E269" s="4"/>
    </row>
    <row r="270" spans="1:5">
      <c r="A270" s="4"/>
      <c r="B270" s="5"/>
      <c r="C270" s="4"/>
      <c r="D270" s="4"/>
      <c r="E270" s="4"/>
    </row>
    <row r="271" spans="1:5">
      <c r="A271" s="4"/>
      <c r="B271" s="5"/>
      <c r="C271" s="4"/>
      <c r="D271" s="4"/>
      <c r="E271" s="4"/>
    </row>
    <row r="272" spans="1:5">
      <c r="A272" s="4"/>
      <c r="B272" s="5"/>
      <c r="C272" s="4"/>
      <c r="D272" s="4"/>
      <c r="E272" s="4"/>
    </row>
    <row r="273" spans="1:5">
      <c r="A273" s="4"/>
      <c r="B273" s="5"/>
      <c r="C273" s="4"/>
      <c r="D273" s="4"/>
      <c r="E273" s="4"/>
    </row>
    <row r="274" spans="1:5">
      <c r="A274" s="4"/>
      <c r="B274" s="5"/>
      <c r="C274" s="4"/>
      <c r="D274" s="4"/>
      <c r="E274" s="4"/>
    </row>
    <row r="275" spans="1:5">
      <c r="A275" s="4"/>
      <c r="B275" s="5"/>
      <c r="C275" s="4"/>
      <c r="D275" s="4"/>
      <c r="E275" s="4"/>
    </row>
    <row r="276" spans="1:5">
      <c r="A276" s="4"/>
      <c r="B276" s="5"/>
      <c r="C276" s="4"/>
      <c r="D276" s="4"/>
      <c r="E276" s="4"/>
    </row>
    <row r="277" spans="1:5">
      <c r="A277" s="4"/>
      <c r="B277" s="5"/>
      <c r="C277" s="4"/>
      <c r="D277" s="4"/>
      <c r="E277" s="4"/>
    </row>
    <row r="278" spans="1:5">
      <c r="A278" s="4"/>
      <c r="B278" s="5"/>
      <c r="C278" s="4"/>
      <c r="D278" s="4"/>
      <c r="E278" s="4"/>
    </row>
    <row r="279" spans="1:5">
      <c r="A279" s="4"/>
      <c r="B279" s="5"/>
      <c r="C279" s="4"/>
      <c r="D279" s="4"/>
      <c r="E279" s="4"/>
    </row>
    <row r="280" spans="1:5">
      <c r="A280" s="4"/>
      <c r="B280" s="5"/>
      <c r="C280" s="4"/>
      <c r="D280" s="4"/>
      <c r="E280" s="4"/>
    </row>
    <row r="281" spans="1:5">
      <c r="A281" s="4"/>
      <c r="B281" s="5"/>
      <c r="C281" s="4"/>
      <c r="D281" s="4"/>
      <c r="E281" s="4"/>
    </row>
    <row r="282" spans="1:5">
      <c r="A282" s="4"/>
      <c r="B282" s="5"/>
      <c r="C282" s="4"/>
      <c r="D282" s="4"/>
      <c r="E282" s="4"/>
    </row>
    <row r="283" spans="1:5">
      <c r="A283" s="4"/>
      <c r="B283" s="5"/>
      <c r="C283" s="4"/>
      <c r="D283" s="4"/>
      <c r="E283" s="4"/>
    </row>
    <row r="284" spans="1:5">
      <c r="A284" s="4"/>
      <c r="B284" s="5"/>
      <c r="C284" s="4"/>
      <c r="D284" s="4"/>
      <c r="E284" s="4"/>
    </row>
    <row r="285" spans="1:5">
      <c r="A285" s="4"/>
      <c r="B285" s="5"/>
      <c r="C285" s="4"/>
      <c r="D285" s="4"/>
      <c r="E285" s="4"/>
    </row>
    <row r="286" spans="1:5">
      <c r="A286" s="4"/>
      <c r="B286" s="5"/>
      <c r="C286" s="4"/>
      <c r="D286" s="4"/>
      <c r="E286" s="4"/>
    </row>
    <row r="287" spans="1:5">
      <c r="A287" s="4"/>
      <c r="B287" s="5"/>
      <c r="C287" s="4"/>
      <c r="D287" s="4"/>
      <c r="E287" s="4"/>
    </row>
    <row r="288" spans="1:5">
      <c r="A288" s="4"/>
      <c r="B288" s="5"/>
      <c r="C288" s="4"/>
      <c r="D288" s="4"/>
      <c r="E288" s="4"/>
    </row>
    <row r="289" spans="1:5">
      <c r="A289" s="4"/>
      <c r="B289" s="5"/>
      <c r="C289" s="4"/>
      <c r="D289" s="4"/>
      <c r="E289" s="4"/>
    </row>
    <row r="290" spans="1:5">
      <c r="A290" s="4"/>
      <c r="B290" s="5"/>
      <c r="C290" s="4"/>
      <c r="D290" s="4"/>
      <c r="E290" s="4"/>
    </row>
    <row r="291" spans="1:5">
      <c r="A291" s="4"/>
      <c r="B291" s="5"/>
      <c r="C291" s="4"/>
      <c r="D291" s="4"/>
      <c r="E291" s="4"/>
    </row>
    <row r="292" spans="1:5">
      <c r="A292" s="4"/>
      <c r="B292" s="5"/>
      <c r="C292" s="4"/>
      <c r="D292" s="4"/>
      <c r="E292" s="4"/>
    </row>
    <row r="293" spans="1:5">
      <c r="A293" s="4"/>
      <c r="B293" s="5"/>
      <c r="C293" s="4"/>
      <c r="D293" s="4"/>
      <c r="E293" s="4"/>
    </row>
    <row r="294" spans="1:5">
      <c r="A294" s="4"/>
      <c r="B294" s="5"/>
      <c r="C294" s="4"/>
      <c r="D294" s="4"/>
      <c r="E294" s="4"/>
    </row>
    <row r="295" spans="1:5">
      <c r="A295" s="4"/>
      <c r="B295" s="5"/>
      <c r="C295" s="4"/>
      <c r="D295" s="4"/>
      <c r="E295" s="4"/>
    </row>
    <row r="296" spans="1:5">
      <c r="A296" s="4"/>
      <c r="B296" s="5"/>
      <c r="C296" s="4"/>
      <c r="D296" s="4"/>
      <c r="E296" s="4"/>
    </row>
    <row r="297" spans="1:5">
      <c r="A297" s="4"/>
      <c r="B297" s="5"/>
      <c r="C297" s="4"/>
      <c r="D297" s="4"/>
      <c r="E297" s="4"/>
    </row>
    <row r="298" spans="1:5">
      <c r="A298" s="4"/>
      <c r="B298" s="5"/>
      <c r="C298" s="4"/>
      <c r="D298" s="4"/>
      <c r="E298" s="4"/>
    </row>
    <row r="299" spans="1:5">
      <c r="A299" s="4"/>
      <c r="B299" s="5"/>
      <c r="C299" s="4"/>
      <c r="D299" s="4"/>
      <c r="E299" s="4"/>
    </row>
    <row r="300" spans="1:5">
      <c r="A300" s="4"/>
      <c r="B300" s="5"/>
      <c r="C300" s="4"/>
      <c r="D300" s="4"/>
      <c r="E300" s="4"/>
    </row>
    <row r="301" spans="1:5">
      <c r="A301" s="4"/>
      <c r="B301" s="5"/>
      <c r="C301" s="4"/>
      <c r="D301" s="4"/>
      <c r="E301" s="4"/>
    </row>
    <row r="302" spans="1:5">
      <c r="A302" s="4"/>
      <c r="B302" s="5"/>
      <c r="C302" s="4"/>
      <c r="D302" s="4"/>
      <c r="E302" s="4"/>
    </row>
    <row r="303" spans="1:5">
      <c r="A303" s="4"/>
      <c r="B303" s="5"/>
      <c r="C303" s="4"/>
      <c r="D303" s="4"/>
      <c r="E303" s="4"/>
    </row>
    <row r="304" spans="1:5">
      <c r="A304" s="4"/>
      <c r="B304" s="5"/>
      <c r="C304" s="4"/>
      <c r="D304" s="4"/>
      <c r="E304" s="4"/>
    </row>
    <row r="305" spans="1:5">
      <c r="A305" s="4"/>
      <c r="B305" s="5"/>
      <c r="C305" s="4"/>
      <c r="D305" s="4"/>
      <c r="E305" s="4"/>
    </row>
    <row r="306" spans="1:5">
      <c r="A306" s="4"/>
      <c r="B306" s="5"/>
      <c r="C306" s="4"/>
      <c r="D306" s="4"/>
      <c r="E306" s="4"/>
    </row>
    <row r="307" spans="1:5">
      <c r="A307" s="4"/>
      <c r="B307" s="5"/>
      <c r="C307" s="4"/>
      <c r="D307" s="4"/>
      <c r="E307" s="4"/>
    </row>
    <row r="308" spans="1:5">
      <c r="A308" s="4"/>
      <c r="B308" s="5"/>
      <c r="C308" s="4"/>
      <c r="D308" s="4"/>
      <c r="E308" s="4"/>
    </row>
    <row r="309" spans="1:5">
      <c r="A309" s="4"/>
      <c r="B309" s="5"/>
      <c r="C309" s="4"/>
      <c r="D309" s="4"/>
      <c r="E309" s="4"/>
    </row>
    <row r="310" spans="1:5">
      <c r="A310" s="4"/>
      <c r="B310" s="5"/>
      <c r="C310" s="4"/>
      <c r="D310" s="4"/>
      <c r="E310" s="4"/>
    </row>
    <row r="311" spans="1:5">
      <c r="A311" s="4"/>
      <c r="B311" s="5"/>
      <c r="C311" s="4"/>
      <c r="D311" s="4"/>
      <c r="E311" s="4"/>
    </row>
    <row r="312" spans="1:5">
      <c r="A312" s="4"/>
      <c r="B312" s="5"/>
      <c r="C312" s="4"/>
      <c r="D312" s="4"/>
      <c r="E312" s="4"/>
    </row>
    <row r="313" spans="1:5">
      <c r="A313" s="4"/>
      <c r="B313" s="5"/>
      <c r="C313" s="4"/>
      <c r="D313" s="4"/>
      <c r="E313" s="4"/>
    </row>
    <row r="314" spans="1:5">
      <c r="A314" s="4"/>
      <c r="B314" s="5"/>
      <c r="C314" s="4"/>
      <c r="D314" s="4"/>
      <c r="E314" s="4"/>
    </row>
    <row r="315" spans="1:5">
      <c r="A315" s="4"/>
      <c r="B315" s="5"/>
      <c r="C315" s="4"/>
      <c r="D315" s="4"/>
      <c r="E315" s="4"/>
    </row>
    <row r="316" spans="1:5">
      <c r="A316" s="4"/>
      <c r="B316" s="5"/>
      <c r="C316" s="4"/>
      <c r="D316" s="4"/>
      <c r="E316" s="4"/>
    </row>
    <row r="317" spans="1:5">
      <c r="A317" s="4"/>
      <c r="B317" s="5"/>
      <c r="C317" s="4"/>
      <c r="D317" s="4"/>
      <c r="E317" s="4"/>
    </row>
    <row r="318" spans="1:5">
      <c r="A318" s="4"/>
      <c r="B318" s="5"/>
      <c r="C318" s="4"/>
      <c r="D318" s="4"/>
      <c r="E318" s="4"/>
    </row>
    <row r="319" spans="1:5">
      <c r="A319" s="4"/>
      <c r="B319" s="5"/>
      <c r="C319" s="4"/>
      <c r="D319" s="4"/>
      <c r="E319" s="4"/>
    </row>
    <row r="320" spans="1:5">
      <c r="A320" s="4"/>
      <c r="B320" s="5"/>
      <c r="C320" s="4"/>
      <c r="D320" s="4"/>
      <c r="E320" s="4"/>
    </row>
    <row r="321" spans="1:5">
      <c r="A321" s="4"/>
      <c r="B321" s="5"/>
      <c r="C321" s="4"/>
      <c r="D321" s="4"/>
      <c r="E321" s="4"/>
    </row>
    <row r="322" spans="1:5">
      <c r="A322" s="4"/>
      <c r="B322" s="5"/>
      <c r="C322" s="4"/>
      <c r="D322" s="4"/>
      <c r="E322" s="4"/>
    </row>
    <row r="323" spans="1:5">
      <c r="A323" s="4"/>
      <c r="B323" s="5"/>
      <c r="C323" s="4"/>
      <c r="D323" s="4"/>
      <c r="E323" s="4"/>
    </row>
    <row r="324" spans="1:5">
      <c r="A324" s="4"/>
      <c r="B324" s="5"/>
      <c r="C324" s="4"/>
      <c r="D324" s="4"/>
      <c r="E324" s="4"/>
    </row>
    <row r="325" spans="1:5">
      <c r="A325" s="4"/>
      <c r="B325" s="5"/>
      <c r="C325" s="4"/>
      <c r="D325" s="4"/>
      <c r="E325" s="4"/>
    </row>
    <row r="326" spans="1:5">
      <c r="A326" s="4"/>
      <c r="B326" s="5"/>
      <c r="C326" s="4"/>
      <c r="D326" s="4"/>
      <c r="E326" s="4"/>
    </row>
    <row r="327" spans="1:5">
      <c r="A327" s="4"/>
      <c r="B327" s="5"/>
      <c r="C327" s="4"/>
      <c r="D327" s="4"/>
      <c r="E327" s="4"/>
    </row>
    <row r="328" spans="1:5">
      <c r="A328" s="4"/>
      <c r="B328" s="5"/>
      <c r="C328" s="4"/>
      <c r="D328" s="4"/>
      <c r="E328" s="4"/>
    </row>
    <row r="329" spans="1:5">
      <c r="A329" s="4"/>
      <c r="B329" s="5"/>
      <c r="C329" s="4"/>
      <c r="D329" s="4"/>
      <c r="E329" s="4"/>
    </row>
    <row r="330" spans="1:5">
      <c r="A330" s="4"/>
      <c r="B330" s="5"/>
      <c r="C330" s="4"/>
      <c r="D330" s="4"/>
      <c r="E330" s="4"/>
    </row>
    <row r="331" spans="1:5">
      <c r="A331" s="4"/>
      <c r="B331" s="5"/>
      <c r="C331" s="4"/>
      <c r="D331" s="4"/>
      <c r="E331" s="4"/>
    </row>
    <row r="332" spans="1:5">
      <c r="A332" s="4"/>
      <c r="B332" s="5"/>
      <c r="C332" s="4"/>
      <c r="D332" s="4"/>
      <c r="E332" s="4"/>
    </row>
    <row r="333" spans="1:5">
      <c r="A333" s="4"/>
      <c r="B333" s="5"/>
      <c r="C333" s="4"/>
      <c r="D333" s="4"/>
      <c r="E333" s="4"/>
    </row>
    <row r="334" spans="1:5">
      <c r="A334" s="4"/>
      <c r="B334" s="5"/>
      <c r="C334" s="4"/>
      <c r="D334" s="4"/>
      <c r="E334" s="4"/>
    </row>
    <row r="335" spans="1:5">
      <c r="A335" s="4"/>
      <c r="B335" s="5"/>
      <c r="C335" s="4"/>
      <c r="D335" s="4"/>
      <c r="E335" s="4"/>
    </row>
    <row r="336" spans="1:5">
      <c r="A336" s="4"/>
      <c r="B336" s="5"/>
      <c r="C336" s="4"/>
      <c r="D336" s="4"/>
      <c r="E336" s="4"/>
    </row>
    <row r="337" spans="1:5">
      <c r="A337" s="4"/>
      <c r="B337" s="5"/>
      <c r="C337" s="4"/>
      <c r="D337" s="4"/>
      <c r="E337" s="4"/>
    </row>
    <row r="338" spans="1:5">
      <c r="A338" s="4"/>
      <c r="B338" s="5"/>
      <c r="C338" s="4"/>
      <c r="D338" s="4"/>
      <c r="E338" s="4"/>
    </row>
    <row r="339" spans="1:5">
      <c r="A339" s="4"/>
      <c r="B339" s="5"/>
      <c r="C339" s="4"/>
      <c r="D339" s="4"/>
      <c r="E339" s="4"/>
    </row>
    <row r="340" spans="1:5">
      <c r="A340" s="4"/>
      <c r="B340" s="5"/>
      <c r="C340" s="4"/>
      <c r="D340" s="4"/>
      <c r="E340" s="4"/>
    </row>
    <row r="341" spans="1:5">
      <c r="A341" s="4"/>
      <c r="B341" s="5"/>
      <c r="C341" s="4"/>
      <c r="D341" s="4"/>
      <c r="E341" s="4"/>
    </row>
    <row r="342" spans="1:5">
      <c r="A342" s="4"/>
      <c r="B342" s="5"/>
      <c r="C342" s="4"/>
      <c r="D342" s="4"/>
      <c r="E342" s="4"/>
    </row>
    <row r="343" spans="1:5">
      <c r="A343" s="4"/>
      <c r="B343" s="5"/>
      <c r="C343" s="4"/>
      <c r="D343" s="4"/>
      <c r="E343" s="4"/>
    </row>
    <row r="344" spans="1:5">
      <c r="A344" s="4"/>
      <c r="B344" s="5"/>
      <c r="C344" s="4"/>
      <c r="D344" s="4"/>
      <c r="E344" s="4"/>
    </row>
    <row r="345" spans="1:5">
      <c r="A345" s="4"/>
      <c r="B345" s="5"/>
      <c r="C345" s="4"/>
      <c r="D345" s="4"/>
      <c r="E345" s="4"/>
    </row>
    <row r="346" spans="1:5">
      <c r="A346" s="4"/>
      <c r="B346" s="5"/>
      <c r="C346" s="4"/>
      <c r="D346" s="4"/>
      <c r="E346" s="4"/>
    </row>
    <row r="347" spans="1:5">
      <c r="A347" s="4"/>
      <c r="B347" s="5"/>
      <c r="C347" s="4"/>
      <c r="D347" s="4"/>
      <c r="E347" s="4"/>
    </row>
    <row r="348" spans="1:5">
      <c r="A348" s="4"/>
      <c r="B348" s="5"/>
      <c r="C348" s="4"/>
      <c r="D348" s="4"/>
      <c r="E348" s="4"/>
    </row>
    <row r="349" spans="1:5">
      <c r="A349" s="4"/>
      <c r="B349" s="5"/>
      <c r="C349" s="4"/>
      <c r="D349" s="4"/>
      <c r="E349" s="4"/>
    </row>
    <row r="350" spans="1:5">
      <c r="A350" s="4"/>
      <c r="B350" s="5"/>
      <c r="C350" s="4"/>
      <c r="D350" s="4"/>
      <c r="E350" s="4"/>
    </row>
    <row r="351" spans="1:5">
      <c r="A351" s="4"/>
      <c r="B351" s="5"/>
      <c r="C351" s="4"/>
      <c r="D351" s="4"/>
      <c r="E351" s="4"/>
    </row>
    <row r="352" spans="1:5">
      <c r="A352" s="4"/>
      <c r="B352" s="5"/>
      <c r="C352" s="4"/>
      <c r="D352" s="4"/>
      <c r="E352" s="4"/>
    </row>
    <row r="353" spans="1:5">
      <c r="A353" s="4"/>
      <c r="B353" s="5"/>
      <c r="C353" s="4"/>
      <c r="D353" s="4"/>
      <c r="E353" s="4"/>
    </row>
    <row r="354" spans="1:5">
      <c r="A354" s="4"/>
      <c r="B354" s="5"/>
      <c r="C354" s="4"/>
      <c r="D354" s="4"/>
      <c r="E354" s="4"/>
    </row>
    <row r="355" spans="1:5">
      <c r="A355" s="4"/>
      <c r="B355" s="5"/>
      <c r="C355" s="4"/>
      <c r="D355" s="4"/>
      <c r="E355" s="4"/>
    </row>
    <row r="356" spans="1:5">
      <c r="A356" s="4"/>
      <c r="B356" s="5"/>
      <c r="C356" s="4"/>
      <c r="D356" s="4"/>
      <c r="E356" s="4"/>
    </row>
    <row r="357" spans="1:5">
      <c r="A357" s="4"/>
      <c r="B357" s="5"/>
      <c r="C357" s="4"/>
      <c r="D357" s="4"/>
      <c r="E357" s="4"/>
    </row>
    <row r="358" spans="1:5">
      <c r="A358" s="4"/>
      <c r="B358" s="5"/>
      <c r="C358" s="4"/>
      <c r="D358" s="4"/>
      <c r="E358" s="4"/>
    </row>
    <row r="359" spans="1:5">
      <c r="A359" s="4"/>
      <c r="B359" s="5"/>
      <c r="C359" s="4"/>
      <c r="D359" s="4"/>
      <c r="E359" s="4"/>
    </row>
    <row r="360" spans="1:5">
      <c r="A360" s="4"/>
      <c r="B360" s="5"/>
      <c r="C360" s="4"/>
      <c r="D360" s="4"/>
      <c r="E360" s="4"/>
    </row>
    <row r="361" spans="1:5">
      <c r="A361" s="4"/>
      <c r="B361" s="5"/>
      <c r="C361" s="4"/>
      <c r="D361" s="4"/>
      <c r="E361" s="4"/>
    </row>
    <row r="362" spans="1:5">
      <c r="A362" s="4"/>
      <c r="B362" s="5"/>
      <c r="C362" s="4"/>
      <c r="D362" s="4"/>
      <c r="E362" s="4"/>
    </row>
    <row r="363" spans="1:5">
      <c r="A363" s="4"/>
      <c r="B363" s="5"/>
      <c r="C363" s="4"/>
      <c r="D363" s="4"/>
      <c r="E363" s="4"/>
    </row>
    <row r="364" spans="1:5">
      <c r="A364" s="4"/>
      <c r="B364" s="5"/>
      <c r="C364" s="4"/>
      <c r="D364" s="4"/>
      <c r="E364" s="4"/>
    </row>
    <row r="365" spans="1:5">
      <c r="A365" s="4"/>
      <c r="B365" s="5"/>
      <c r="C365" s="4"/>
      <c r="D365" s="4"/>
      <c r="E365" s="4"/>
    </row>
    <row r="366" spans="1:5">
      <c r="A366" s="4"/>
      <c r="B366" s="5"/>
      <c r="C366" s="4"/>
      <c r="D366" s="4"/>
      <c r="E366" s="4"/>
    </row>
    <row r="367" spans="1:5">
      <c r="A367" s="4"/>
      <c r="B367" s="5"/>
      <c r="C367" s="4"/>
      <c r="D367" s="4"/>
      <c r="E367" s="4"/>
    </row>
    <row r="368" spans="1:5">
      <c r="A368" s="4"/>
      <c r="B368" s="5"/>
      <c r="C368" s="4"/>
      <c r="D368" s="4"/>
      <c r="E368" s="4"/>
    </row>
    <row r="369" spans="1:5">
      <c r="A369" s="4"/>
      <c r="B369" s="5"/>
      <c r="C369" s="4"/>
      <c r="D369" s="4"/>
      <c r="E369" s="4"/>
    </row>
    <row r="370" spans="1:5">
      <c r="A370" s="4"/>
      <c r="B370" s="5"/>
      <c r="C370" s="4"/>
      <c r="D370" s="4"/>
      <c r="E370" s="4"/>
    </row>
    <row r="371" spans="1:5">
      <c r="A371" s="4"/>
      <c r="B371" s="5"/>
      <c r="C371" s="4"/>
      <c r="D371" s="4"/>
      <c r="E371" s="4"/>
    </row>
    <row r="372" spans="1:5">
      <c r="A372" s="4"/>
      <c r="B372" s="5"/>
      <c r="C372" s="4"/>
      <c r="D372" s="4"/>
      <c r="E372" s="4"/>
    </row>
    <row r="373" spans="1:5">
      <c r="A373" s="4"/>
      <c r="B373" s="5"/>
      <c r="C373" s="4"/>
      <c r="D373" s="4"/>
      <c r="E373" s="4"/>
    </row>
    <row r="374" spans="1:5">
      <c r="A374" s="4"/>
      <c r="B374" s="5"/>
      <c r="C374" s="4"/>
      <c r="D374" s="4"/>
      <c r="E374" s="4"/>
    </row>
    <row r="375" spans="1:5">
      <c r="A375" s="4"/>
      <c r="B375" s="5"/>
      <c r="C375" s="4"/>
      <c r="D375" s="4"/>
      <c r="E375" s="4"/>
    </row>
    <row r="376" spans="1:5">
      <c r="A376" s="4"/>
      <c r="B376" s="5"/>
      <c r="C376" s="4"/>
      <c r="D376" s="4"/>
      <c r="E376" s="4"/>
    </row>
    <row r="377" spans="1:5">
      <c r="A377" s="4"/>
      <c r="B377" s="5"/>
      <c r="C377" s="4"/>
      <c r="D377" s="4"/>
      <c r="E377" s="4"/>
    </row>
    <row r="378" spans="1:5">
      <c r="A378" s="4"/>
      <c r="B378" s="5"/>
      <c r="C378" s="4"/>
      <c r="D378" s="4"/>
      <c r="E378" s="4"/>
    </row>
    <row r="379" spans="1:5">
      <c r="A379" s="4"/>
      <c r="B379" s="5"/>
      <c r="C379" s="4"/>
      <c r="D379" s="4"/>
      <c r="E379" s="4"/>
    </row>
    <row r="380" spans="1:5">
      <c r="A380" s="4"/>
      <c r="B380" s="5"/>
      <c r="C380" s="4"/>
      <c r="D380" s="4"/>
      <c r="E380" s="4"/>
    </row>
    <row r="381" spans="1:5">
      <c r="A381" s="4"/>
      <c r="B381" s="5"/>
      <c r="C381" s="4"/>
      <c r="D381" s="4"/>
      <c r="E381" s="4"/>
    </row>
    <row r="382" spans="1:5">
      <c r="A382" s="4"/>
      <c r="B382" s="5"/>
      <c r="C382" s="4"/>
      <c r="D382" s="4"/>
      <c r="E382" s="4"/>
    </row>
    <row r="383" spans="1:5">
      <c r="A383" s="4"/>
      <c r="B383" s="5"/>
      <c r="C383" s="4"/>
      <c r="D383" s="4"/>
      <c r="E383" s="4"/>
    </row>
    <row r="384" spans="1:5">
      <c r="A384" s="4"/>
      <c r="B384" s="5"/>
      <c r="C384" s="4"/>
      <c r="D384" s="4"/>
      <c r="E384" s="4"/>
    </row>
    <row r="385" spans="1:5">
      <c r="A385" s="4"/>
      <c r="B385" s="5"/>
      <c r="C385" s="4"/>
      <c r="D385" s="4"/>
      <c r="E385" s="4"/>
    </row>
    <row r="386" spans="1:5">
      <c r="A386" s="4"/>
      <c r="B386" s="5"/>
      <c r="C386" s="4"/>
      <c r="D386" s="4"/>
      <c r="E386" s="4"/>
    </row>
    <row r="387" spans="1:5">
      <c r="A387" s="4"/>
      <c r="B387" s="5"/>
      <c r="C387" s="4"/>
      <c r="D387" s="4"/>
      <c r="E387" s="4"/>
    </row>
    <row r="388" spans="1:5">
      <c r="A388" s="4"/>
      <c r="B388" s="5"/>
      <c r="C388" s="4"/>
      <c r="D388" s="4"/>
      <c r="E388" s="4"/>
    </row>
    <row r="389" spans="1:5">
      <c r="A389" s="4"/>
      <c r="B389" s="5"/>
      <c r="C389" s="4"/>
      <c r="D389" s="4"/>
      <c r="E389" s="4"/>
    </row>
    <row r="390" spans="1:5">
      <c r="A390" s="4"/>
      <c r="B390" s="5"/>
      <c r="C390" s="4"/>
      <c r="D390" s="4"/>
      <c r="E390" s="4"/>
    </row>
    <row r="391" spans="1:5">
      <c r="A391" s="4"/>
      <c r="B391" s="5"/>
      <c r="C391" s="4"/>
      <c r="D391" s="4"/>
      <c r="E391" s="4"/>
    </row>
    <row r="392" spans="1:5">
      <c r="A392" s="4"/>
      <c r="B392" s="5"/>
      <c r="C392" s="4"/>
      <c r="D392" s="4"/>
      <c r="E392" s="4"/>
    </row>
    <row r="393" spans="1:5">
      <c r="A393" s="4"/>
      <c r="B393" s="5"/>
      <c r="C393" s="4"/>
      <c r="D393" s="4"/>
      <c r="E393" s="4"/>
    </row>
    <row r="394" spans="1:5">
      <c r="A394" s="4"/>
      <c r="B394" s="5"/>
      <c r="C394" s="4"/>
      <c r="D394" s="4"/>
      <c r="E394" s="4"/>
    </row>
    <row r="395" spans="1:5">
      <c r="A395" s="4"/>
      <c r="B395" s="5"/>
      <c r="C395" s="4"/>
      <c r="D395" s="4"/>
      <c r="E395" s="4"/>
    </row>
    <row r="396" spans="1:5">
      <c r="A396" s="4"/>
      <c r="B396" s="5"/>
      <c r="C396" s="4"/>
      <c r="D396" s="4"/>
      <c r="E396" s="4"/>
    </row>
    <row r="397" spans="1:5">
      <c r="A397" s="4"/>
      <c r="B397" s="5"/>
      <c r="C397" s="4"/>
      <c r="D397" s="4"/>
      <c r="E397" s="4"/>
    </row>
    <row r="398" spans="1:5">
      <c r="A398" s="4"/>
      <c r="B398" s="5"/>
      <c r="C398" s="4"/>
      <c r="D398" s="4"/>
      <c r="E398" s="4"/>
    </row>
    <row r="399" spans="1:5">
      <c r="A399" s="4"/>
      <c r="B399" s="5"/>
      <c r="C399" s="4"/>
      <c r="D399" s="4"/>
      <c r="E399" s="4"/>
    </row>
    <row r="400" spans="1:5">
      <c r="A400" s="4"/>
      <c r="B400" s="5"/>
      <c r="C400" s="4"/>
      <c r="D400" s="4"/>
      <c r="E400" s="4"/>
    </row>
    <row r="401" spans="1:5">
      <c r="A401" s="4"/>
      <c r="B401" s="5"/>
      <c r="C401" s="4"/>
      <c r="D401" s="4"/>
      <c r="E401" s="4"/>
    </row>
    <row r="402" spans="1:5">
      <c r="A402" s="4"/>
      <c r="B402" s="5"/>
      <c r="C402" s="4"/>
      <c r="D402" s="4"/>
      <c r="E402" s="4"/>
    </row>
    <row r="403" spans="1:5">
      <c r="A403" s="4"/>
      <c r="B403" s="5"/>
      <c r="C403" s="4"/>
      <c r="D403" s="4"/>
      <c r="E403" s="4"/>
    </row>
    <row r="404" spans="1:5">
      <c r="A404" s="4"/>
      <c r="B404" s="5"/>
      <c r="C404" s="4"/>
      <c r="D404" s="4"/>
      <c r="E404" s="4"/>
    </row>
    <row r="405" spans="1:5">
      <c r="A405" s="4"/>
      <c r="B405" s="5"/>
      <c r="C405" s="4"/>
      <c r="D405" s="4"/>
      <c r="E405" s="4"/>
    </row>
    <row r="406" spans="1:5">
      <c r="A406" s="4"/>
      <c r="B406" s="5"/>
      <c r="C406" s="4"/>
      <c r="D406" s="4"/>
      <c r="E406" s="4"/>
    </row>
    <row r="407" spans="1:5">
      <c r="A407" s="4"/>
      <c r="B407" s="5"/>
      <c r="C407" s="4"/>
      <c r="D407" s="4"/>
      <c r="E407" s="4"/>
    </row>
    <row r="408" spans="1:5">
      <c r="A408" s="4"/>
      <c r="B408" s="5"/>
      <c r="C408" s="4"/>
      <c r="D408" s="4"/>
      <c r="E408" s="4"/>
    </row>
    <row r="409" spans="1:5">
      <c r="A409" s="4"/>
      <c r="B409" s="5"/>
      <c r="C409" s="4"/>
      <c r="D409" s="4"/>
      <c r="E409" s="4"/>
    </row>
    <row r="410" spans="1:5">
      <c r="A410" s="4"/>
      <c r="B410" s="5"/>
      <c r="C410" s="4"/>
      <c r="D410" s="4"/>
      <c r="E410" s="4"/>
    </row>
    <row r="411" spans="1:5">
      <c r="A411" s="4"/>
      <c r="B411" s="5"/>
      <c r="C411" s="4"/>
      <c r="D411" s="4"/>
      <c r="E411" s="4"/>
    </row>
    <row r="412" spans="1:5">
      <c r="A412" s="4"/>
      <c r="B412" s="5"/>
      <c r="C412" s="4"/>
      <c r="D412" s="4"/>
      <c r="E412" s="4"/>
    </row>
    <row r="413" spans="1:5">
      <c r="A413" s="4"/>
      <c r="B413" s="5"/>
      <c r="C413" s="4"/>
      <c r="D413" s="4"/>
      <c r="E413" s="4"/>
    </row>
    <row r="414" spans="1:5">
      <c r="A414" s="4"/>
      <c r="B414" s="5"/>
      <c r="C414" s="4"/>
      <c r="D414" s="4"/>
      <c r="E414" s="4"/>
    </row>
    <row r="415" spans="1:5">
      <c r="A415" s="4"/>
      <c r="B415" s="5"/>
      <c r="C415" s="4"/>
      <c r="D415" s="4"/>
      <c r="E415" s="4"/>
    </row>
    <row r="416" spans="1:5">
      <c r="A416" s="4"/>
      <c r="B416" s="5"/>
      <c r="C416" s="4"/>
      <c r="D416" s="4"/>
      <c r="E416" s="4"/>
    </row>
    <row r="417" spans="1:5">
      <c r="A417" s="4"/>
      <c r="B417" s="5"/>
      <c r="C417" s="4"/>
      <c r="D417" s="4"/>
      <c r="E417" s="4"/>
    </row>
    <row r="418" spans="1:5">
      <c r="A418" s="4"/>
      <c r="B418" s="5"/>
      <c r="C418" s="4"/>
      <c r="D418" s="4"/>
      <c r="E418" s="4"/>
    </row>
    <row r="419" spans="1:5">
      <c r="A419" s="4"/>
      <c r="B419" s="5"/>
      <c r="C419" s="4"/>
      <c r="D419" s="4"/>
      <c r="E419" s="4"/>
    </row>
    <row r="420" spans="1:5">
      <c r="A420" s="4"/>
      <c r="B420" s="5"/>
      <c r="C420" s="4"/>
      <c r="D420" s="4"/>
      <c r="E420" s="4"/>
    </row>
    <row r="421" spans="1:5">
      <c r="A421" s="4"/>
      <c r="B421" s="5"/>
      <c r="C421" s="4"/>
      <c r="D421" s="4"/>
      <c r="E421" s="4"/>
    </row>
    <row r="422" spans="1:5">
      <c r="A422" s="4"/>
      <c r="B422" s="5"/>
      <c r="C422" s="4"/>
      <c r="D422" s="4"/>
      <c r="E422" s="4"/>
    </row>
    <row r="423" spans="1:5">
      <c r="A423" s="4"/>
      <c r="B423" s="5"/>
      <c r="C423" s="4"/>
      <c r="D423" s="4"/>
      <c r="E423" s="4"/>
    </row>
    <row r="424" spans="1:5">
      <c r="A424" s="4"/>
      <c r="B424" s="5"/>
      <c r="C424" s="4"/>
      <c r="D424" s="4"/>
      <c r="E424" s="4"/>
    </row>
    <row r="425" spans="1:5">
      <c r="A425" s="4"/>
      <c r="B425" s="5"/>
      <c r="C425" s="4"/>
      <c r="D425" s="4"/>
      <c r="E425" s="4"/>
    </row>
    <row r="426" spans="1:5">
      <c r="A426" s="4"/>
      <c r="B426" s="5"/>
      <c r="C426" s="4"/>
      <c r="D426" s="4"/>
      <c r="E426" s="4"/>
    </row>
    <row r="427" spans="1:5">
      <c r="A427" s="4"/>
      <c r="B427" s="5"/>
      <c r="C427" s="4"/>
      <c r="D427" s="4"/>
      <c r="E427" s="4"/>
    </row>
    <row r="428" spans="1:5">
      <c r="A428" s="4"/>
      <c r="B428" s="5"/>
      <c r="C428" s="4"/>
      <c r="D428" s="4"/>
      <c r="E428" s="4"/>
    </row>
    <row r="429" spans="1:5">
      <c r="A429" s="4"/>
      <c r="B429" s="5"/>
      <c r="C429" s="4"/>
      <c r="D429" s="4"/>
      <c r="E429" s="4"/>
    </row>
    <row r="430" spans="1:5">
      <c r="A430" s="4"/>
      <c r="B430" s="5"/>
      <c r="C430" s="4"/>
      <c r="D430" s="4"/>
      <c r="E430" s="4"/>
    </row>
    <row r="431" spans="1:5">
      <c r="A431" s="4"/>
      <c r="B431" s="5"/>
      <c r="C431" s="4"/>
      <c r="D431" s="4"/>
      <c r="E431" s="4"/>
    </row>
    <row r="432" spans="1:5">
      <c r="A432" s="4"/>
      <c r="B432" s="5"/>
      <c r="C432" s="4"/>
      <c r="D432" s="4"/>
      <c r="E432" s="4"/>
    </row>
    <row r="433" spans="1:5">
      <c r="A433" s="4"/>
      <c r="B433" s="5"/>
      <c r="C433" s="4"/>
      <c r="D433" s="4"/>
      <c r="E433" s="4"/>
    </row>
    <row r="434" spans="1:5">
      <c r="A434" s="4"/>
      <c r="B434" s="5"/>
      <c r="C434" s="4"/>
      <c r="D434" s="4"/>
      <c r="E434" s="4"/>
    </row>
    <row r="435" spans="1:5">
      <c r="A435" s="4"/>
      <c r="B435" s="5"/>
      <c r="C435" s="4"/>
      <c r="D435" s="4"/>
      <c r="E435" s="4"/>
    </row>
    <row r="436" spans="1:5">
      <c r="A436" s="4"/>
      <c r="B436" s="5"/>
      <c r="C436" s="4"/>
      <c r="D436" s="4"/>
      <c r="E436" s="4"/>
    </row>
    <row r="437" spans="1:5">
      <c r="A437" s="4"/>
      <c r="B437" s="5"/>
      <c r="C437" s="4"/>
      <c r="D437" s="4"/>
      <c r="E437" s="4"/>
    </row>
    <row r="438" spans="1:5">
      <c r="A438" s="4"/>
      <c r="B438" s="5"/>
      <c r="C438" s="4"/>
      <c r="D438" s="4"/>
      <c r="E438" s="4"/>
    </row>
    <row r="439" spans="1:5">
      <c r="A439" s="4"/>
      <c r="B439" s="5"/>
      <c r="C439" s="4"/>
      <c r="D439" s="4"/>
      <c r="E439" s="4"/>
    </row>
    <row r="440" spans="1:5">
      <c r="A440" s="4"/>
      <c r="B440" s="5"/>
      <c r="C440" s="4"/>
      <c r="D440" s="4"/>
      <c r="E440" s="4"/>
    </row>
    <row r="441" spans="1:5">
      <c r="A441" s="4"/>
      <c r="B441" s="5"/>
      <c r="C441" s="4"/>
      <c r="D441" s="4"/>
      <c r="E441" s="4"/>
    </row>
    <row r="442" spans="1:5">
      <c r="A442" s="4"/>
      <c r="B442" s="5"/>
      <c r="C442" s="4"/>
      <c r="D442" s="4"/>
      <c r="E442" s="4"/>
    </row>
    <row r="443" spans="1:5">
      <c r="A443" s="4"/>
      <c r="B443" s="5"/>
      <c r="C443" s="4"/>
      <c r="D443" s="4"/>
      <c r="E443" s="4"/>
    </row>
    <row r="444" spans="1:5">
      <c r="A444" s="4"/>
      <c r="B444" s="5"/>
      <c r="C444" s="4"/>
      <c r="D444" s="4"/>
      <c r="E444" s="4"/>
    </row>
    <row r="445" spans="1:5">
      <c r="A445" s="4"/>
      <c r="B445" s="5"/>
      <c r="C445" s="4"/>
      <c r="D445" s="4"/>
      <c r="E445" s="4"/>
    </row>
    <row r="446" spans="1:5">
      <c r="A446" s="4"/>
      <c r="B446" s="5"/>
      <c r="C446" s="4"/>
      <c r="D446" s="4"/>
      <c r="E446" s="4"/>
    </row>
    <row r="447" spans="1:5">
      <c r="A447" s="4"/>
      <c r="B447" s="5"/>
      <c r="C447" s="4"/>
      <c r="D447" s="4"/>
      <c r="E447" s="4"/>
    </row>
    <row r="448" spans="1:5">
      <c r="A448" s="4"/>
      <c r="B448" s="5"/>
      <c r="C448" s="4"/>
      <c r="D448" s="4"/>
      <c r="E448" s="4"/>
    </row>
    <row r="449" spans="1:5">
      <c r="A449" s="4"/>
      <c r="B449" s="5"/>
      <c r="C449" s="4"/>
      <c r="D449" s="4"/>
      <c r="E449" s="4"/>
    </row>
    <row r="450" spans="1:5">
      <c r="A450" s="4"/>
      <c r="B450" s="5"/>
      <c r="C450" s="4"/>
      <c r="D450" s="4"/>
      <c r="E450" s="4"/>
    </row>
    <row r="451" spans="1:5">
      <c r="A451" s="4"/>
      <c r="B451" s="5"/>
      <c r="C451" s="4"/>
      <c r="D451" s="4"/>
      <c r="E451" s="4"/>
    </row>
    <row r="452" spans="1:5">
      <c r="A452" s="4"/>
      <c r="B452" s="5"/>
      <c r="C452" s="4"/>
      <c r="D452" s="4"/>
      <c r="E452" s="4"/>
    </row>
    <row r="453" spans="1:5">
      <c r="A453" s="4"/>
      <c r="B453" s="5"/>
      <c r="C453" s="4"/>
      <c r="D453" s="4"/>
      <c r="E453" s="4"/>
    </row>
    <row r="454" spans="1:5">
      <c r="A454" s="4"/>
      <c r="B454" s="5"/>
      <c r="C454" s="4"/>
      <c r="D454" s="4"/>
      <c r="E454" s="4"/>
    </row>
    <row r="455" spans="1:5">
      <c r="A455" s="4"/>
      <c r="B455" s="5"/>
      <c r="C455" s="4"/>
      <c r="D455" s="4"/>
      <c r="E455" s="4"/>
    </row>
    <row r="456" spans="1:5">
      <c r="A456" s="4"/>
      <c r="B456" s="5"/>
      <c r="C456" s="4"/>
      <c r="D456" s="4"/>
      <c r="E456" s="4"/>
    </row>
    <row r="457" spans="1:5">
      <c r="A457" s="4"/>
      <c r="B457" s="5"/>
      <c r="C457" s="4"/>
      <c r="D457" s="4"/>
      <c r="E457" s="4"/>
    </row>
    <row r="458" spans="1:5">
      <c r="A458" s="4"/>
      <c r="B458" s="5"/>
      <c r="C458" s="4"/>
      <c r="D458" s="4"/>
      <c r="E458" s="4"/>
    </row>
    <row r="459" spans="1:5">
      <c r="A459" s="4"/>
      <c r="B459" s="5"/>
      <c r="C459" s="4"/>
      <c r="D459" s="4"/>
      <c r="E459" s="4"/>
    </row>
    <row r="460" spans="1:5">
      <c r="A460" s="4"/>
      <c r="B460" s="5"/>
      <c r="C460" s="4"/>
      <c r="D460" s="4"/>
      <c r="E460" s="4"/>
    </row>
    <row r="461" spans="1:5">
      <c r="A461" s="4"/>
      <c r="B461" s="5"/>
      <c r="C461" s="4"/>
      <c r="D461" s="4"/>
      <c r="E461" s="4"/>
    </row>
    <row r="462" spans="1:5">
      <c r="A462" s="4"/>
      <c r="B462" s="5"/>
      <c r="C462" s="4"/>
      <c r="D462" s="4"/>
      <c r="E462" s="4"/>
    </row>
    <row r="463" spans="1:5">
      <c r="A463" s="4"/>
      <c r="B463" s="5"/>
      <c r="C463" s="4"/>
      <c r="D463" s="4"/>
      <c r="E463" s="4"/>
    </row>
    <row r="464" spans="1:5">
      <c r="A464" s="4"/>
      <c r="B464" s="5"/>
      <c r="C464" s="4"/>
      <c r="D464" s="4"/>
      <c r="E464" s="4"/>
    </row>
    <row r="465" spans="1:5">
      <c r="A465" s="4"/>
      <c r="B465" s="5"/>
      <c r="C465" s="4"/>
      <c r="D465" s="4"/>
      <c r="E465" s="4"/>
    </row>
    <row r="466" spans="1:5">
      <c r="A466" s="4"/>
      <c r="B466" s="5"/>
      <c r="C466" s="4"/>
      <c r="D466" s="4"/>
      <c r="E466" s="4"/>
    </row>
    <row r="467" spans="1:5">
      <c r="A467" s="4"/>
      <c r="B467" s="5"/>
      <c r="C467" s="4"/>
      <c r="D467" s="4"/>
      <c r="E467" s="4"/>
    </row>
    <row r="468" spans="1:5">
      <c r="A468" s="4"/>
      <c r="B468" s="5"/>
      <c r="C468" s="4"/>
      <c r="D468" s="4"/>
      <c r="E468" s="4"/>
    </row>
    <row r="469" spans="1:5">
      <c r="A469" s="4"/>
      <c r="B469" s="5"/>
      <c r="C469" s="4"/>
      <c r="D469" s="4"/>
      <c r="E469" s="4"/>
    </row>
    <row r="470" spans="1:5">
      <c r="A470" s="4"/>
      <c r="B470" s="5"/>
      <c r="C470" s="4"/>
      <c r="D470" s="4"/>
      <c r="E470" s="4"/>
    </row>
    <row r="471" spans="1:5">
      <c r="A471" s="4"/>
      <c r="B471" s="5"/>
      <c r="C471" s="4"/>
      <c r="D471" s="4"/>
      <c r="E471" s="4"/>
    </row>
    <row r="472" spans="1:5">
      <c r="A472" s="4"/>
      <c r="B472" s="5"/>
      <c r="C472" s="4"/>
      <c r="D472" s="4"/>
      <c r="E472" s="4"/>
    </row>
    <row r="473" spans="1:5">
      <c r="A473" s="4"/>
      <c r="B473" s="5"/>
      <c r="C473" s="4"/>
      <c r="D473" s="4"/>
      <c r="E473" s="4"/>
    </row>
    <row r="474" spans="1:5">
      <c r="A474" s="4"/>
      <c r="B474" s="5"/>
      <c r="C474" s="4"/>
      <c r="D474" s="4"/>
      <c r="E474" s="4"/>
    </row>
    <row r="475" spans="1:5">
      <c r="A475" s="4"/>
      <c r="B475" s="5"/>
      <c r="C475" s="4"/>
      <c r="D475" s="4"/>
      <c r="E475" s="4"/>
    </row>
    <row r="476" spans="1:5">
      <c r="A476" s="4"/>
      <c r="B476" s="5"/>
      <c r="C476" s="4"/>
      <c r="D476" s="4"/>
      <c r="E476" s="4"/>
    </row>
    <row r="477" spans="1:5">
      <c r="A477" s="4"/>
      <c r="B477" s="5"/>
      <c r="C477" s="4"/>
      <c r="D477" s="4"/>
      <c r="E477" s="4"/>
    </row>
    <row r="478" spans="1:5">
      <c r="A478" s="4"/>
      <c r="B478" s="5"/>
      <c r="C478" s="4"/>
      <c r="D478" s="4"/>
      <c r="E478" s="4"/>
    </row>
    <row r="479" spans="1:5">
      <c r="A479" s="4"/>
      <c r="B479" s="5"/>
      <c r="C479" s="4"/>
      <c r="D479" s="4"/>
      <c r="E479" s="4"/>
    </row>
    <row r="480" spans="1:5">
      <c r="A480" s="4"/>
      <c r="B480" s="5"/>
      <c r="C480" s="4"/>
      <c r="D480" s="4"/>
      <c r="E480" s="4"/>
    </row>
    <row r="481" spans="1:5">
      <c r="A481" s="4"/>
      <c r="B481" s="5"/>
      <c r="C481" s="4"/>
      <c r="D481" s="4"/>
      <c r="E481" s="4"/>
    </row>
    <row r="482" spans="1:5">
      <c r="A482" s="4"/>
      <c r="B482" s="5"/>
      <c r="C482" s="4"/>
      <c r="D482" s="4"/>
      <c r="E482" s="4"/>
    </row>
    <row r="483" spans="1:5">
      <c r="A483" s="4"/>
      <c r="B483" s="5"/>
      <c r="C483" s="4"/>
      <c r="D483" s="4"/>
      <c r="E483" s="4"/>
    </row>
    <row r="484" spans="1:5">
      <c r="A484" s="4"/>
      <c r="B484" s="5"/>
      <c r="C484" s="4"/>
      <c r="D484" s="4"/>
      <c r="E484" s="4"/>
    </row>
    <row r="485" spans="1:5">
      <c r="A485" s="4"/>
      <c r="B485" s="5"/>
      <c r="C485" s="4"/>
      <c r="D485" s="4"/>
      <c r="E485" s="4"/>
    </row>
    <row r="486" spans="1:5">
      <c r="A486" s="4"/>
      <c r="B486" s="5"/>
      <c r="C486" s="4"/>
      <c r="D486" s="4"/>
      <c r="E486" s="4"/>
    </row>
    <row r="487" spans="1:5">
      <c r="A487" s="4"/>
      <c r="B487" s="5"/>
      <c r="C487" s="4"/>
      <c r="D487" s="4"/>
      <c r="E487" s="4"/>
    </row>
    <row r="488" spans="1:5">
      <c r="A488" s="4"/>
      <c r="B488" s="5"/>
      <c r="C488" s="4"/>
      <c r="D488" s="4"/>
      <c r="E488" s="4"/>
    </row>
    <row r="489" spans="1:5">
      <c r="A489" s="4"/>
      <c r="B489" s="5"/>
      <c r="C489" s="4"/>
      <c r="D489" s="4"/>
      <c r="E489" s="4"/>
    </row>
    <row r="490" spans="1:5">
      <c r="A490" s="4"/>
      <c r="B490" s="5"/>
      <c r="C490" s="4"/>
      <c r="D490" s="4"/>
      <c r="E490" s="4"/>
    </row>
    <row r="491" spans="1:5">
      <c r="A491" s="4"/>
      <c r="B491" s="5"/>
      <c r="C491" s="4"/>
      <c r="D491" s="4"/>
      <c r="E491" s="4"/>
    </row>
    <row r="492" spans="1:5">
      <c r="A492" s="4"/>
      <c r="B492" s="5"/>
      <c r="C492" s="4"/>
      <c r="D492" s="4"/>
      <c r="E492" s="4"/>
    </row>
    <row r="493" spans="1:5">
      <c r="A493" s="4"/>
      <c r="B493" s="5"/>
      <c r="C493" s="4"/>
      <c r="D493" s="4"/>
      <c r="E493" s="4"/>
    </row>
    <row r="494" spans="1:5">
      <c r="A494" s="4"/>
      <c r="B494" s="5"/>
      <c r="C494" s="4"/>
      <c r="D494" s="4"/>
      <c r="E494" s="4"/>
    </row>
    <row r="495" spans="1:5">
      <c r="A495" s="4"/>
      <c r="B495" s="5"/>
      <c r="C495" s="4"/>
      <c r="D495" s="4"/>
      <c r="E495" s="4"/>
    </row>
    <row r="496" spans="1:5">
      <c r="A496" s="4"/>
      <c r="B496" s="5"/>
      <c r="C496" s="4"/>
      <c r="D496" s="4"/>
      <c r="E496" s="4"/>
    </row>
    <row r="497" spans="1:5">
      <c r="A497" s="4"/>
      <c r="B497" s="5"/>
      <c r="C497" s="4"/>
      <c r="D497" s="4"/>
      <c r="E497" s="4"/>
    </row>
    <row r="498" spans="1:5">
      <c r="A498" s="4"/>
      <c r="B498" s="5"/>
      <c r="C498" s="4"/>
      <c r="D498" s="4"/>
      <c r="E498" s="4"/>
    </row>
    <row r="499" spans="1:5">
      <c r="A499" s="4"/>
      <c r="B499" s="5"/>
      <c r="C499" s="4"/>
      <c r="D499" s="4"/>
      <c r="E499" s="4"/>
    </row>
    <row r="500" spans="1:5">
      <c r="A500" s="4"/>
      <c r="B500" s="5"/>
      <c r="C500" s="4"/>
      <c r="D500" s="4"/>
      <c r="E500" s="4"/>
    </row>
    <row r="501" spans="1:5">
      <c r="A501" s="4"/>
      <c r="B501" s="5"/>
      <c r="C501" s="4"/>
      <c r="D501" s="4"/>
      <c r="E501" s="4"/>
    </row>
    <row r="502" spans="1:5">
      <c r="A502" s="4"/>
      <c r="B502" s="5"/>
      <c r="C502" s="4"/>
      <c r="D502" s="4"/>
      <c r="E502" s="4"/>
    </row>
    <row r="503" spans="1:5">
      <c r="A503" s="4"/>
      <c r="B503" s="5"/>
      <c r="C503" s="4"/>
      <c r="D503" s="4"/>
      <c r="E503" s="4"/>
    </row>
    <row r="504" spans="1:5">
      <c r="A504" s="4"/>
      <c r="B504" s="5"/>
      <c r="C504" s="4"/>
      <c r="D504" s="4"/>
      <c r="E504" s="4"/>
    </row>
    <row r="505" spans="1:5">
      <c r="A505" s="4"/>
      <c r="B505" s="5"/>
      <c r="C505" s="4"/>
      <c r="D505" s="4"/>
      <c r="E505" s="4"/>
    </row>
    <row r="506" spans="1:5">
      <c r="A506" s="4"/>
      <c r="B506" s="5"/>
      <c r="C506" s="4"/>
      <c r="D506" s="4"/>
      <c r="E506" s="4"/>
    </row>
    <row r="507" spans="1:5">
      <c r="A507" s="4"/>
      <c r="B507" s="5"/>
      <c r="C507" s="4"/>
      <c r="D507" s="4"/>
      <c r="E507" s="4"/>
    </row>
    <row r="508" spans="1:5">
      <c r="A508" s="4"/>
      <c r="B508" s="5"/>
      <c r="C508" s="4"/>
      <c r="D508" s="4"/>
      <c r="E508" s="4"/>
    </row>
    <row r="509" spans="1:5">
      <c r="A509" s="4"/>
      <c r="B509" s="5"/>
      <c r="C509" s="4"/>
      <c r="D509" s="4"/>
      <c r="E509" s="4"/>
    </row>
    <row r="510" spans="1:5">
      <c r="A510" s="4"/>
      <c r="B510" s="5"/>
      <c r="C510" s="4"/>
      <c r="D510" s="4"/>
      <c r="E510" s="4"/>
    </row>
    <row r="511" spans="1:5">
      <c r="A511" s="4"/>
      <c r="B511" s="5"/>
      <c r="C511" s="4"/>
      <c r="D511" s="4"/>
      <c r="E511" s="4"/>
    </row>
    <row r="512" spans="1:5">
      <c r="A512" s="4"/>
      <c r="B512" s="5"/>
      <c r="C512" s="4"/>
      <c r="D512" s="4"/>
      <c r="E512" s="4"/>
    </row>
    <row r="513" spans="1:5">
      <c r="A513" s="4"/>
      <c r="B513" s="5"/>
      <c r="C513" s="4"/>
      <c r="D513" s="4"/>
      <c r="E513" s="4"/>
    </row>
    <row r="514" spans="1:5">
      <c r="A514" s="4"/>
      <c r="B514" s="5"/>
      <c r="C514" s="4"/>
      <c r="D514" s="4"/>
      <c r="E514" s="4"/>
    </row>
    <row r="515" spans="1:5">
      <c r="A515" s="4"/>
      <c r="B515" s="5"/>
      <c r="C515" s="4"/>
      <c r="D515" s="4"/>
      <c r="E515" s="4"/>
    </row>
    <row r="516" spans="1:5">
      <c r="A516" s="4"/>
      <c r="B516" s="5"/>
      <c r="C516" s="4"/>
      <c r="D516" s="4"/>
      <c r="E516" s="4"/>
    </row>
    <row r="517" spans="1:5">
      <c r="A517" s="4"/>
      <c r="B517" s="5"/>
      <c r="C517" s="4"/>
      <c r="D517" s="4"/>
      <c r="E517" s="4"/>
    </row>
    <row r="518" spans="1:5">
      <c r="A518" s="4"/>
      <c r="B518" s="5"/>
      <c r="C518" s="4"/>
      <c r="D518" s="4"/>
      <c r="E518" s="4"/>
    </row>
    <row r="519" spans="1:5">
      <c r="A519" s="4"/>
      <c r="B519" s="5"/>
      <c r="C519" s="4"/>
      <c r="D519" s="4"/>
      <c r="E519" s="4"/>
    </row>
    <row r="520" spans="1:5">
      <c r="A520" s="4"/>
      <c r="B520" s="5"/>
      <c r="C520" s="4"/>
      <c r="D520" s="4"/>
      <c r="E520" s="4"/>
    </row>
    <row r="521" spans="1:5">
      <c r="A521" s="4"/>
      <c r="B521" s="5"/>
      <c r="C521" s="4"/>
      <c r="D521" s="4"/>
      <c r="E521" s="4"/>
    </row>
    <row r="522" spans="1:5">
      <c r="A522" s="4"/>
      <c r="B522" s="5"/>
      <c r="C522" s="4"/>
      <c r="D522" s="4"/>
      <c r="E522" s="4"/>
    </row>
    <row r="523" spans="1:5">
      <c r="A523" s="4"/>
      <c r="B523" s="5"/>
      <c r="C523" s="4"/>
      <c r="D523" s="4"/>
      <c r="E523" s="4"/>
    </row>
    <row r="524" spans="1:5">
      <c r="A524" s="4"/>
      <c r="B524" s="5"/>
      <c r="C524" s="4"/>
      <c r="D524" s="4"/>
      <c r="E524" s="4"/>
    </row>
    <row r="525" spans="1:5">
      <c r="A525" s="4"/>
      <c r="B525" s="5"/>
      <c r="C525" s="4"/>
      <c r="D525" s="4"/>
      <c r="E525" s="4"/>
    </row>
    <row r="526" spans="1:5">
      <c r="A526" s="4"/>
      <c r="B526" s="5"/>
      <c r="C526" s="4"/>
      <c r="D526" s="4"/>
      <c r="E526" s="4"/>
    </row>
    <row r="527" spans="1:5">
      <c r="A527" s="4"/>
      <c r="B527" s="5"/>
      <c r="C527" s="4"/>
      <c r="D527" s="4"/>
      <c r="E527" s="4"/>
    </row>
    <row r="528" spans="1:5">
      <c r="A528" s="4"/>
      <c r="B528" s="5"/>
      <c r="C528" s="4"/>
      <c r="D528" s="4"/>
      <c r="E528" s="4"/>
    </row>
    <row r="529" spans="1:5">
      <c r="A529" s="4"/>
      <c r="B529" s="5"/>
      <c r="C529" s="4"/>
      <c r="D529" s="4"/>
      <c r="E529" s="4"/>
    </row>
    <row r="530" spans="1:5">
      <c r="A530" s="4"/>
      <c r="B530" s="5"/>
      <c r="C530" s="4"/>
      <c r="D530" s="4"/>
      <c r="E530" s="4"/>
    </row>
    <row r="531" spans="1:5">
      <c r="A531" s="4"/>
      <c r="B531" s="5"/>
      <c r="C531" s="4"/>
      <c r="D531" s="4"/>
      <c r="E531" s="4"/>
    </row>
    <row r="532" spans="1:5">
      <c r="A532" s="4"/>
      <c r="B532" s="5"/>
      <c r="C532" s="4"/>
      <c r="D532" s="4"/>
      <c r="E532" s="4"/>
    </row>
    <row r="533" spans="1:5">
      <c r="A533" s="4"/>
      <c r="B533" s="5"/>
      <c r="C533" s="4"/>
      <c r="D533" s="4"/>
      <c r="E533" s="4"/>
    </row>
    <row r="534" spans="1:5">
      <c r="A534" s="4"/>
      <c r="B534" s="5"/>
      <c r="C534" s="4"/>
      <c r="D534" s="4"/>
      <c r="E534" s="4"/>
    </row>
    <row r="535" spans="1:5">
      <c r="A535" s="4"/>
      <c r="B535" s="5"/>
      <c r="C535" s="4"/>
      <c r="D535" s="4"/>
      <c r="E535" s="4"/>
    </row>
    <row r="536" spans="1:5">
      <c r="A536" s="4"/>
      <c r="B536" s="5"/>
      <c r="C536" s="4"/>
      <c r="D536" s="4"/>
      <c r="E536" s="4"/>
    </row>
    <row r="537" spans="1:5">
      <c r="A537" s="4"/>
      <c r="B537" s="5"/>
      <c r="C537" s="4"/>
      <c r="D537" s="4"/>
      <c r="E537" s="4"/>
    </row>
    <row r="538" spans="1:5">
      <c r="A538" s="4"/>
      <c r="B538" s="5"/>
      <c r="C538" s="4"/>
      <c r="D538" s="4"/>
      <c r="E538" s="4"/>
    </row>
    <row r="539" spans="1:5">
      <c r="A539" s="4"/>
      <c r="B539" s="5"/>
      <c r="C539" s="4"/>
      <c r="D539" s="4"/>
      <c r="E539" s="4"/>
    </row>
    <row r="540" spans="1:5">
      <c r="A540" s="4"/>
      <c r="B540" s="5"/>
      <c r="C540" s="4"/>
      <c r="D540" s="4"/>
      <c r="E540" s="4"/>
    </row>
    <row r="541" spans="1:5">
      <c r="A541" s="4"/>
      <c r="B541" s="5"/>
      <c r="C541" s="4"/>
      <c r="D541" s="4"/>
      <c r="E541" s="4"/>
    </row>
    <row r="542" spans="1:5">
      <c r="A542" s="4"/>
      <c r="B542" s="5"/>
      <c r="C542" s="4"/>
      <c r="D542" s="4"/>
      <c r="E542" s="4"/>
    </row>
    <row r="543" spans="1:5">
      <c r="A543" s="4"/>
      <c r="B543" s="5"/>
      <c r="C543" s="4"/>
      <c r="D543" s="4"/>
      <c r="E543" s="4"/>
    </row>
    <row r="544" spans="1:5">
      <c r="A544" s="4"/>
      <c r="B544" s="5"/>
      <c r="C544" s="4"/>
      <c r="D544" s="4"/>
      <c r="E544" s="4"/>
    </row>
    <row r="545" spans="1:5">
      <c r="A545" s="4"/>
      <c r="B545" s="5"/>
      <c r="C545" s="4"/>
      <c r="D545" s="4"/>
      <c r="E545" s="4"/>
    </row>
    <row r="546" spans="1:5">
      <c r="A546" s="4"/>
      <c r="B546" s="5"/>
      <c r="C546" s="4"/>
      <c r="D546" s="4"/>
      <c r="E546" s="4"/>
    </row>
    <row r="547" spans="1:5">
      <c r="A547" s="4"/>
      <c r="B547" s="5"/>
      <c r="C547" s="4"/>
      <c r="D547" s="4"/>
      <c r="E547" s="4"/>
    </row>
    <row r="548" spans="1:5">
      <c r="A548" s="4"/>
      <c r="B548" s="5"/>
      <c r="C548" s="4"/>
      <c r="D548" s="4"/>
      <c r="E548" s="4"/>
    </row>
    <row r="549" spans="1:5">
      <c r="A549" s="4"/>
      <c r="B549" s="5"/>
      <c r="C549" s="4"/>
      <c r="D549" s="4"/>
      <c r="E549" s="4"/>
    </row>
    <row r="550" spans="1:5">
      <c r="A550" s="4"/>
      <c r="B550" s="5"/>
      <c r="C550" s="4"/>
      <c r="D550" s="4"/>
      <c r="E550" s="4"/>
    </row>
    <row r="551" spans="1:5">
      <c r="A551" s="4"/>
      <c r="B551" s="5"/>
      <c r="C551" s="4"/>
      <c r="D551" s="4"/>
      <c r="E551" s="4"/>
    </row>
    <row r="552" spans="1:5">
      <c r="A552" s="4"/>
      <c r="B552" s="5"/>
      <c r="C552" s="4"/>
      <c r="D552" s="4"/>
      <c r="E552" s="4"/>
    </row>
    <row r="553" spans="1:5">
      <c r="A553" s="4"/>
      <c r="B553" s="5"/>
      <c r="C553" s="4"/>
      <c r="D553" s="4"/>
      <c r="E553" s="4"/>
    </row>
    <row r="554" spans="1:5">
      <c r="A554" s="4"/>
      <c r="B554" s="5"/>
      <c r="C554" s="4"/>
      <c r="D554" s="4"/>
      <c r="E554" s="4"/>
    </row>
    <row r="555" spans="1:5">
      <c r="A555" s="4"/>
      <c r="B555" s="5"/>
      <c r="C555" s="4"/>
      <c r="D555" s="4"/>
      <c r="E555" s="4"/>
    </row>
    <row r="556" spans="1:5">
      <c r="A556" s="4"/>
      <c r="B556" s="5"/>
      <c r="C556" s="4"/>
      <c r="D556" s="4"/>
      <c r="E556" s="4"/>
    </row>
    <row r="557" spans="1:5">
      <c r="A557" s="4"/>
      <c r="B557" s="5"/>
      <c r="C557" s="4"/>
      <c r="D557" s="4"/>
      <c r="E557" s="4"/>
    </row>
    <row r="558" spans="1:5">
      <c r="A558" s="4"/>
      <c r="B558" s="5"/>
      <c r="C558" s="4"/>
      <c r="D558" s="4"/>
      <c r="E558" s="4"/>
    </row>
    <row r="559" spans="1:5">
      <c r="A559" s="4"/>
      <c r="B559" s="5"/>
      <c r="C559" s="4"/>
      <c r="D559" s="4"/>
      <c r="E559" s="4"/>
    </row>
    <row r="560" spans="1:5">
      <c r="A560" s="4"/>
      <c r="B560" s="5"/>
      <c r="C560" s="4"/>
      <c r="D560" s="4"/>
      <c r="E560" s="4"/>
    </row>
    <row r="561" spans="1:5">
      <c r="A561" s="4"/>
      <c r="B561" s="5"/>
      <c r="C561" s="4"/>
      <c r="D561" s="4"/>
      <c r="E561" s="4"/>
    </row>
    <row r="562" spans="1:5">
      <c r="A562" s="4"/>
      <c r="B562" s="5"/>
      <c r="C562" s="4"/>
      <c r="D562" s="4"/>
      <c r="E562" s="4"/>
    </row>
    <row r="563" spans="1:5">
      <c r="A563" s="4"/>
      <c r="B563" s="5"/>
      <c r="C563" s="4"/>
      <c r="D563" s="4"/>
      <c r="E563" s="4"/>
    </row>
    <row r="564" spans="1:5">
      <c r="A564" s="4"/>
      <c r="B564" s="5"/>
      <c r="C564" s="4"/>
      <c r="D564" s="4"/>
      <c r="E564" s="4"/>
    </row>
    <row r="565" spans="1:5">
      <c r="A565" s="4"/>
      <c r="B565" s="5"/>
      <c r="C565" s="4"/>
      <c r="D565" s="4"/>
      <c r="E565" s="4"/>
    </row>
    <row r="566" spans="1:5">
      <c r="A566" s="4"/>
      <c r="B566" s="5"/>
      <c r="C566" s="4"/>
      <c r="D566" s="4"/>
      <c r="E566" s="4"/>
    </row>
    <row r="567" spans="1:5">
      <c r="A567" s="4"/>
      <c r="B567" s="5"/>
      <c r="C567" s="4"/>
      <c r="D567" s="4"/>
      <c r="E567" s="4"/>
    </row>
    <row r="568" spans="1:5">
      <c r="A568" s="4"/>
      <c r="B568" s="5"/>
      <c r="C568" s="4"/>
      <c r="D568" s="4"/>
      <c r="E568" s="4"/>
    </row>
    <row r="569" spans="1:5">
      <c r="A569" s="4"/>
      <c r="B569" s="5"/>
      <c r="C569" s="4"/>
      <c r="D569" s="4"/>
      <c r="E569" s="4"/>
    </row>
    <row r="570" spans="1:5">
      <c r="A570" s="4"/>
      <c r="B570" s="5"/>
      <c r="C570" s="4"/>
      <c r="D570" s="4"/>
      <c r="E570" s="4"/>
    </row>
    <row r="571" spans="1:5">
      <c r="A571" s="4"/>
      <c r="B571" s="5"/>
      <c r="C571" s="4"/>
      <c r="D571" s="4"/>
      <c r="E571" s="4"/>
    </row>
    <row r="572" spans="1:5">
      <c r="A572" s="4"/>
      <c r="B572" s="5"/>
      <c r="C572" s="4"/>
      <c r="D572" s="4"/>
      <c r="E572" s="4"/>
    </row>
    <row r="573" spans="1:5">
      <c r="A573" s="4"/>
      <c r="B573" s="5"/>
      <c r="C573" s="4"/>
      <c r="D573" s="4"/>
      <c r="E573" s="4"/>
    </row>
    <row r="574" spans="1:5">
      <c r="A574" s="4"/>
      <c r="B574" s="5"/>
      <c r="C574" s="4"/>
      <c r="D574" s="4"/>
      <c r="E574" s="4"/>
    </row>
    <row r="575" spans="1:5">
      <c r="A575" s="4"/>
      <c r="B575" s="5"/>
      <c r="C575" s="4"/>
      <c r="D575" s="4"/>
      <c r="E575" s="4"/>
    </row>
    <row r="576" spans="1:5">
      <c r="A576" s="4"/>
      <c r="B576" s="5"/>
      <c r="C576" s="4"/>
      <c r="D576" s="4"/>
      <c r="E576" s="4"/>
    </row>
    <row r="577" spans="1:5">
      <c r="A577" s="4"/>
      <c r="B577" s="5"/>
      <c r="C577" s="4"/>
      <c r="D577" s="4"/>
      <c r="E577" s="4"/>
    </row>
    <row r="578" spans="1:5">
      <c r="A578" s="4"/>
      <c r="B578" s="5"/>
      <c r="C578" s="4"/>
      <c r="D578" s="4"/>
      <c r="E578" s="4"/>
    </row>
    <row r="579" spans="1:5">
      <c r="A579" s="4"/>
      <c r="B579" s="5"/>
      <c r="C579" s="4"/>
      <c r="D579" s="4"/>
      <c r="E579" s="4"/>
    </row>
    <row r="580" spans="1:5">
      <c r="A580" s="4"/>
      <c r="B580" s="5"/>
      <c r="C580" s="4"/>
      <c r="D580" s="4"/>
      <c r="E580" s="4"/>
    </row>
    <row r="581" spans="1:5">
      <c r="A581" s="4"/>
      <c r="B581" s="5"/>
      <c r="C581" s="4"/>
      <c r="D581" s="4"/>
      <c r="E581" s="4"/>
    </row>
    <row r="582" spans="1:5">
      <c r="A582" s="4"/>
      <c r="B582" s="5"/>
      <c r="C582" s="4"/>
      <c r="D582" s="4"/>
      <c r="E582" s="4"/>
    </row>
    <row r="583" spans="1:5">
      <c r="A583" s="4"/>
      <c r="B583" s="5"/>
      <c r="C583" s="4"/>
      <c r="D583" s="4"/>
      <c r="E583" s="4"/>
    </row>
    <row r="584" spans="1:5">
      <c r="A584" s="4"/>
      <c r="B584" s="5"/>
      <c r="C584" s="4"/>
      <c r="D584" s="4"/>
      <c r="E584" s="4"/>
    </row>
    <row r="585" spans="1:5">
      <c r="A585" s="4"/>
      <c r="B585" s="5"/>
      <c r="C585" s="4"/>
      <c r="D585" s="4"/>
      <c r="E585" s="4"/>
    </row>
    <row r="586" spans="1:5">
      <c r="A586" s="4"/>
      <c r="B586" s="5"/>
      <c r="C586" s="4"/>
      <c r="D586" s="4"/>
      <c r="E586" s="4"/>
    </row>
    <row r="587" spans="1:5">
      <c r="A587" s="4"/>
      <c r="B587" s="5"/>
      <c r="C587" s="4"/>
      <c r="D587" s="4"/>
      <c r="E587" s="4"/>
    </row>
    <row r="588" spans="1:5">
      <c r="A588" s="4"/>
      <c r="B588" s="5"/>
      <c r="C588" s="4"/>
      <c r="D588" s="4"/>
      <c r="E588" s="4"/>
    </row>
    <row r="589" spans="1:5">
      <c r="A589" s="4"/>
      <c r="B589" s="5"/>
      <c r="C589" s="4"/>
      <c r="D589" s="4"/>
      <c r="E589" s="4"/>
    </row>
    <row r="590" spans="1:5">
      <c r="A590" s="4"/>
      <c r="B590" s="5"/>
      <c r="C590" s="4"/>
      <c r="D590" s="4"/>
      <c r="E590" s="4"/>
    </row>
    <row r="591" spans="1:5">
      <c r="A591" s="4"/>
      <c r="B591" s="5"/>
      <c r="C591" s="4"/>
      <c r="D591" s="4"/>
      <c r="E591" s="4"/>
    </row>
    <row r="592" spans="1:5">
      <c r="A592" s="4"/>
      <c r="B592" s="5"/>
      <c r="C592" s="4"/>
      <c r="D592" s="4"/>
      <c r="E592" s="4"/>
    </row>
    <row r="593" spans="1:5">
      <c r="A593" s="4"/>
      <c r="B593" s="5"/>
      <c r="C593" s="4"/>
      <c r="D593" s="4"/>
      <c r="E593" s="4"/>
    </row>
    <row r="594" spans="1:5">
      <c r="A594" s="4"/>
      <c r="B594" s="5"/>
      <c r="C594" s="4"/>
      <c r="D594" s="4"/>
      <c r="E594" s="4"/>
    </row>
    <row r="595" spans="1:5">
      <c r="A595" s="4"/>
      <c r="B595" s="5"/>
      <c r="C595" s="4"/>
      <c r="D595" s="4"/>
      <c r="E595" s="4"/>
    </row>
    <row r="596" spans="1:5">
      <c r="A596" s="4"/>
      <c r="B596" s="5"/>
      <c r="C596" s="4"/>
      <c r="D596" s="4"/>
      <c r="E596" s="4"/>
    </row>
    <row r="597" spans="1:5">
      <c r="A597" s="4"/>
      <c r="B597" s="5"/>
      <c r="C597" s="4"/>
      <c r="D597" s="4"/>
      <c r="E597" s="4"/>
    </row>
    <row r="598" spans="1:5">
      <c r="A598" s="4"/>
      <c r="B598" s="5"/>
      <c r="C598" s="4"/>
      <c r="D598" s="4"/>
      <c r="E598" s="4"/>
    </row>
    <row r="599" spans="1:5">
      <c r="A599" s="4"/>
      <c r="B599" s="5"/>
      <c r="C599" s="4"/>
      <c r="D599" s="4"/>
      <c r="E599" s="4"/>
    </row>
    <row r="600" spans="1:5">
      <c r="A600" s="4"/>
      <c r="B600" s="5"/>
      <c r="C600" s="4"/>
      <c r="D600" s="4"/>
      <c r="E600" s="4"/>
    </row>
    <row r="601" spans="1:5">
      <c r="A601" s="4"/>
      <c r="B601" s="5"/>
      <c r="C601" s="4"/>
      <c r="D601" s="4"/>
      <c r="E601" s="4"/>
    </row>
    <row r="602" spans="1:5">
      <c r="A602" s="4"/>
      <c r="B602" s="5"/>
      <c r="C602" s="4"/>
      <c r="D602" s="4"/>
      <c r="E602" s="4"/>
    </row>
    <row r="603" spans="1:5">
      <c r="A603" s="4"/>
      <c r="B603" s="5"/>
      <c r="C603" s="4"/>
      <c r="D603" s="4"/>
      <c r="E603" s="4"/>
    </row>
    <row r="604" spans="1:5">
      <c r="A604" s="4"/>
      <c r="B604" s="5"/>
      <c r="C604" s="4"/>
      <c r="D604" s="4"/>
      <c r="E604" s="4"/>
    </row>
    <row r="605" spans="1:5">
      <c r="A605" s="4"/>
      <c r="B605" s="5"/>
      <c r="C605" s="4"/>
      <c r="D605" s="4"/>
      <c r="E605" s="4"/>
    </row>
    <row r="606" spans="1:5">
      <c r="A606" s="4"/>
      <c r="B606" s="5"/>
      <c r="C606" s="4"/>
      <c r="D606" s="4"/>
      <c r="E606" s="4"/>
    </row>
    <row r="607" spans="1:5">
      <c r="A607" s="4"/>
      <c r="B607" s="5"/>
      <c r="C607" s="4"/>
      <c r="D607" s="4"/>
      <c r="E607" s="4"/>
    </row>
    <row r="608" spans="1:5">
      <c r="A608" s="4"/>
      <c r="B608" s="5"/>
      <c r="C608" s="4"/>
      <c r="D608" s="4"/>
      <c r="E608" s="4"/>
    </row>
    <row r="609" spans="1:5">
      <c r="A609" s="4"/>
      <c r="B609" s="5"/>
      <c r="C609" s="4"/>
      <c r="D609" s="4"/>
      <c r="E609" s="4"/>
    </row>
    <row r="610" spans="1:5">
      <c r="A610" s="4"/>
      <c r="B610" s="5"/>
      <c r="C610" s="4"/>
      <c r="D610" s="4"/>
      <c r="E610" s="4"/>
    </row>
    <row r="611" spans="1:5">
      <c r="A611" s="4"/>
      <c r="B611" s="5"/>
      <c r="C611" s="4"/>
      <c r="D611" s="4"/>
      <c r="E611" s="4"/>
    </row>
    <row r="612" spans="1:5">
      <c r="A612" s="4"/>
      <c r="B612" s="5"/>
      <c r="C612" s="4"/>
      <c r="D612" s="4"/>
      <c r="E612" s="4"/>
    </row>
    <row r="613" spans="1:5">
      <c r="A613" s="4"/>
      <c r="B613" s="5"/>
      <c r="C613" s="4"/>
      <c r="D613" s="4"/>
      <c r="E613" s="4"/>
    </row>
    <row r="614" spans="1:5">
      <c r="A614" s="4"/>
      <c r="B614" s="5"/>
      <c r="C614" s="4"/>
      <c r="D614" s="4"/>
      <c r="E614" s="4"/>
    </row>
    <row r="615" spans="1:5">
      <c r="A615" s="4"/>
      <c r="B615" s="5"/>
      <c r="C615" s="4"/>
      <c r="D615" s="4"/>
      <c r="E615" s="4"/>
    </row>
    <row r="616" spans="1:5">
      <c r="A616" s="4"/>
      <c r="B616" s="5"/>
      <c r="C616" s="4"/>
      <c r="D616" s="4"/>
      <c r="E616" s="4"/>
    </row>
    <row r="617" spans="1:5">
      <c r="A617" s="4"/>
      <c r="B617" s="5"/>
      <c r="C617" s="4"/>
      <c r="D617" s="4"/>
      <c r="E617" s="4"/>
    </row>
    <row r="618" spans="1:5">
      <c r="A618" s="4"/>
      <c r="B618" s="5"/>
      <c r="C618" s="4"/>
      <c r="D618" s="4"/>
      <c r="E618" s="4"/>
    </row>
    <row r="619" spans="1:5">
      <c r="A619" s="4"/>
      <c r="B619" s="5"/>
      <c r="C619" s="4"/>
      <c r="D619" s="4"/>
      <c r="E619" s="4"/>
    </row>
    <row r="620" spans="1:5">
      <c r="A620" s="4"/>
      <c r="B620" s="5"/>
      <c r="C620" s="4"/>
      <c r="D620" s="4"/>
      <c r="E620" s="4"/>
    </row>
    <row r="621" spans="1:5">
      <c r="A621" s="4"/>
      <c r="B621" s="5"/>
      <c r="C621" s="4"/>
      <c r="D621" s="4"/>
      <c r="E621" s="4"/>
    </row>
    <row r="622" spans="1:5">
      <c r="A622" s="4"/>
      <c r="B622" s="5"/>
      <c r="C622" s="4"/>
      <c r="D622" s="4"/>
      <c r="E622" s="4"/>
    </row>
    <row r="623" spans="1:5">
      <c r="A623" s="4"/>
      <c r="B623" s="5"/>
      <c r="C623" s="4"/>
      <c r="D623" s="4"/>
      <c r="E623" s="4"/>
    </row>
    <row r="624" spans="1:5">
      <c r="A624" s="4"/>
      <c r="B624" s="5"/>
      <c r="C624" s="4"/>
      <c r="D624" s="4"/>
      <c r="E624" s="4"/>
    </row>
    <row r="625" spans="1:5">
      <c r="A625" s="4"/>
      <c r="B625" s="5"/>
      <c r="C625" s="4"/>
      <c r="D625" s="4"/>
      <c r="E625" s="4"/>
    </row>
    <row r="626" spans="1:5">
      <c r="A626" s="4"/>
      <c r="B626" s="5"/>
      <c r="C626" s="4"/>
      <c r="D626" s="4"/>
      <c r="E626" s="4"/>
    </row>
    <row r="627" spans="1:5">
      <c r="A627" s="4"/>
      <c r="B627" s="5"/>
      <c r="C627" s="4"/>
      <c r="D627" s="4"/>
      <c r="E627" s="4"/>
    </row>
    <row r="628" spans="1:5">
      <c r="A628" s="4"/>
      <c r="B628" s="5"/>
      <c r="C628" s="4"/>
      <c r="D628" s="4"/>
      <c r="E628" s="4"/>
    </row>
    <row r="629" spans="1:5">
      <c r="A629" s="4"/>
      <c r="B629" s="5"/>
      <c r="C629" s="4"/>
      <c r="D629" s="4"/>
      <c r="E629" s="4"/>
    </row>
    <row r="630" spans="1:5">
      <c r="A630" s="4"/>
      <c r="B630" s="5"/>
      <c r="C630" s="4"/>
      <c r="D630" s="4"/>
      <c r="E630" s="4"/>
    </row>
    <row r="631" spans="1:5">
      <c r="A631" s="4"/>
      <c r="B631" s="5"/>
      <c r="C631" s="4"/>
      <c r="D631" s="4"/>
      <c r="E631" s="4"/>
    </row>
    <row r="632" spans="1:5">
      <c r="A632" s="4"/>
      <c r="B632" s="5"/>
      <c r="C632" s="4"/>
      <c r="D632" s="4"/>
      <c r="E632" s="4"/>
    </row>
    <row r="633" spans="1:5">
      <c r="A633" s="4"/>
      <c r="B633" s="5"/>
      <c r="C633" s="4"/>
      <c r="D633" s="4"/>
      <c r="E633" s="4"/>
    </row>
    <row r="634" spans="1:5">
      <c r="A634" s="4"/>
      <c r="B634" s="5"/>
      <c r="C634" s="4"/>
      <c r="D634" s="4"/>
      <c r="E634" s="4"/>
    </row>
    <row r="635" spans="1:5">
      <c r="A635" s="4"/>
      <c r="B635" s="5"/>
      <c r="C635" s="4"/>
      <c r="D635" s="4"/>
      <c r="E635" s="4"/>
    </row>
    <row r="636" spans="1:5">
      <c r="A636" s="4"/>
      <c r="B636" s="5"/>
      <c r="C636" s="4"/>
      <c r="D636" s="4"/>
      <c r="E636" s="4"/>
    </row>
    <row r="637" spans="1:5">
      <c r="A637" s="4"/>
      <c r="B637" s="5"/>
      <c r="C637" s="4"/>
      <c r="D637" s="4"/>
      <c r="E637" s="4"/>
    </row>
    <row r="638" spans="1:5">
      <c r="A638" s="4"/>
      <c r="B638" s="5"/>
      <c r="C638" s="4"/>
      <c r="D638" s="4"/>
      <c r="E638" s="4"/>
    </row>
    <row r="639" spans="1:5">
      <c r="A639" s="4"/>
      <c r="B639" s="5"/>
      <c r="C639" s="4"/>
      <c r="D639" s="4"/>
      <c r="E639" s="4"/>
    </row>
    <row r="640" spans="1:5">
      <c r="A640" s="4"/>
      <c r="B640" s="5"/>
      <c r="C640" s="4"/>
      <c r="D640" s="4"/>
      <c r="E640" s="4"/>
    </row>
    <row r="641" spans="1:5">
      <c r="A641" s="4"/>
      <c r="B641" s="5"/>
      <c r="C641" s="4"/>
      <c r="D641" s="4"/>
      <c r="E641" s="4"/>
    </row>
    <row r="642" spans="1:5">
      <c r="A642" s="4"/>
      <c r="B642" s="5"/>
      <c r="C642" s="4"/>
      <c r="D642" s="4"/>
      <c r="E642" s="4"/>
    </row>
    <row r="643" spans="1:5">
      <c r="A643" s="4"/>
      <c r="B643" s="5"/>
      <c r="C643" s="4"/>
      <c r="D643" s="4"/>
      <c r="E643" s="4"/>
    </row>
    <row r="644" spans="1:5">
      <c r="A644" s="4"/>
      <c r="B644" s="5"/>
      <c r="C644" s="4"/>
      <c r="D644" s="4"/>
      <c r="E644" s="4"/>
    </row>
    <row r="645" spans="1:5">
      <c r="A645" s="4"/>
      <c r="B645" s="5"/>
      <c r="C645" s="4"/>
      <c r="D645" s="4"/>
      <c r="E645" s="4"/>
    </row>
    <row r="646" spans="1:5">
      <c r="A646" s="4"/>
      <c r="B646" s="5"/>
      <c r="C646" s="4"/>
      <c r="D646" s="4"/>
      <c r="E646" s="4"/>
    </row>
    <row r="647" spans="1:5">
      <c r="A647" s="4"/>
      <c r="B647" s="5"/>
      <c r="C647" s="4"/>
      <c r="D647" s="4"/>
      <c r="E647" s="4"/>
    </row>
    <row r="648" spans="1:5">
      <c r="A648" s="4"/>
      <c r="B648" s="5"/>
      <c r="C648" s="4"/>
      <c r="D648" s="4"/>
      <c r="E648" s="4"/>
    </row>
    <row r="649" spans="1:5">
      <c r="A649" s="4"/>
      <c r="B649" s="5"/>
      <c r="C649" s="4"/>
      <c r="D649" s="4"/>
      <c r="E649" s="4"/>
    </row>
    <row r="650" spans="1:5">
      <c r="A650" s="4"/>
      <c r="B650" s="5"/>
      <c r="C650" s="4"/>
      <c r="D650" s="4"/>
      <c r="E650" s="4"/>
    </row>
    <row r="651" spans="1:5">
      <c r="A651" s="4"/>
      <c r="B651" s="5"/>
      <c r="C651" s="4"/>
      <c r="D651" s="4"/>
      <c r="E651" s="4"/>
    </row>
    <row r="652" spans="1:5">
      <c r="A652" s="4"/>
      <c r="B652" s="5"/>
      <c r="C652" s="4"/>
      <c r="D652" s="4"/>
      <c r="E652" s="4"/>
    </row>
    <row r="653" spans="1:5">
      <c r="A653" s="4"/>
      <c r="B653" s="5"/>
      <c r="C653" s="4"/>
      <c r="D653" s="4"/>
      <c r="E653" s="4"/>
    </row>
    <row r="654" spans="1:5">
      <c r="A654" s="4"/>
      <c r="B654" s="5"/>
      <c r="C654" s="4"/>
      <c r="D654" s="4"/>
      <c r="E654" s="4"/>
    </row>
    <row r="655" spans="1:5">
      <c r="A655" s="4"/>
      <c r="B655" s="5"/>
      <c r="C655" s="4"/>
      <c r="D655" s="4"/>
      <c r="E655" s="4"/>
    </row>
    <row r="656" spans="1:5">
      <c r="A656" s="4"/>
      <c r="B656" s="5"/>
      <c r="C656" s="4"/>
      <c r="D656" s="4"/>
      <c r="E656" s="4"/>
    </row>
    <row r="657" spans="1:5">
      <c r="A657" s="4"/>
      <c r="B657" s="5"/>
      <c r="C657" s="4"/>
      <c r="D657" s="4"/>
      <c r="E657" s="4"/>
    </row>
    <row r="658" spans="1:5">
      <c r="A658" s="4"/>
      <c r="B658" s="5"/>
      <c r="C658" s="4"/>
      <c r="D658" s="4"/>
      <c r="E658" s="4"/>
    </row>
    <row r="659" spans="1:5">
      <c r="A659" s="4"/>
      <c r="B659" s="5"/>
      <c r="C659" s="4"/>
      <c r="D659" s="4"/>
      <c r="E659" s="4"/>
    </row>
    <row r="660" spans="1:5">
      <c r="A660" s="4"/>
      <c r="B660" s="5"/>
      <c r="C660" s="4"/>
      <c r="D660" s="4"/>
      <c r="E660" s="4"/>
    </row>
    <row r="661" spans="1:5">
      <c r="A661" s="4"/>
      <c r="B661" s="5"/>
      <c r="C661" s="4"/>
      <c r="D661" s="4"/>
      <c r="E661" s="4"/>
    </row>
    <row r="662" spans="1:5">
      <c r="A662" s="4"/>
      <c r="B662" s="5"/>
      <c r="C662" s="4"/>
      <c r="D662" s="4"/>
      <c r="E662" s="4"/>
    </row>
    <row r="663" spans="1:5">
      <c r="A663" s="4"/>
      <c r="B663" s="5"/>
      <c r="C663" s="4"/>
      <c r="D663" s="4"/>
      <c r="E663" s="4"/>
    </row>
    <row r="664" spans="1:5">
      <c r="A664" s="4"/>
      <c r="B664" s="5"/>
      <c r="C664" s="4"/>
      <c r="D664" s="4"/>
      <c r="E664" s="4"/>
    </row>
    <row r="665" spans="1:5">
      <c r="A665" s="4"/>
      <c r="B665" s="5"/>
      <c r="C665" s="4"/>
      <c r="D665" s="4"/>
      <c r="E665" s="4"/>
    </row>
    <row r="666" spans="1:5">
      <c r="A666" s="4"/>
      <c r="B666" s="5"/>
      <c r="C666" s="4"/>
      <c r="D666" s="4"/>
      <c r="E666" s="4"/>
    </row>
    <row r="667" spans="1:5">
      <c r="A667" s="4"/>
      <c r="B667" s="5"/>
      <c r="C667" s="4"/>
      <c r="D667" s="4"/>
      <c r="E667" s="4"/>
    </row>
    <row r="668" spans="1:5">
      <c r="A668" s="4"/>
      <c r="B668" s="5"/>
      <c r="C668" s="4"/>
      <c r="D668" s="4"/>
      <c r="E668" s="4"/>
    </row>
    <row r="669" spans="1:5">
      <c r="A669" s="4"/>
      <c r="B669" s="5"/>
      <c r="C669" s="4"/>
      <c r="D669" s="4"/>
      <c r="E669" s="4"/>
    </row>
    <row r="670" spans="1:5">
      <c r="A670" s="4"/>
      <c r="B670" s="5"/>
      <c r="C670" s="4"/>
      <c r="D670" s="4"/>
      <c r="E670" s="4"/>
    </row>
    <row r="671" spans="1:5">
      <c r="A671" s="4"/>
      <c r="B671" s="5"/>
      <c r="C671" s="4"/>
      <c r="D671" s="4"/>
      <c r="E671" s="4"/>
    </row>
    <row r="672" spans="1:5">
      <c r="A672" s="4"/>
      <c r="B672" s="5"/>
      <c r="C672" s="4"/>
      <c r="D672" s="4"/>
      <c r="E672" s="4"/>
    </row>
    <row r="673" spans="1:5">
      <c r="A673" s="4"/>
      <c r="B673" s="5"/>
      <c r="C673" s="4"/>
      <c r="D673" s="4"/>
      <c r="E673" s="4"/>
    </row>
    <row r="674" spans="1:5">
      <c r="A674" s="4"/>
      <c r="B674" s="5"/>
      <c r="C674" s="4"/>
      <c r="D674" s="4"/>
      <c r="E674" s="4"/>
    </row>
    <row r="675" spans="1:5">
      <c r="A675" s="4"/>
      <c r="B675" s="5"/>
      <c r="C675" s="4"/>
      <c r="D675" s="4"/>
      <c r="E675" s="4"/>
    </row>
    <row r="676" spans="1:5">
      <c r="A676" s="4"/>
      <c r="B676" s="5"/>
      <c r="C676" s="4"/>
      <c r="D676" s="4"/>
      <c r="E676" s="4"/>
    </row>
    <row r="677" spans="1:5">
      <c r="A677" s="4"/>
      <c r="B677" s="5"/>
      <c r="C677" s="4"/>
      <c r="D677" s="4"/>
      <c r="E677" s="4"/>
    </row>
    <row r="678" spans="1:5">
      <c r="A678" s="4"/>
      <c r="B678" s="5"/>
      <c r="C678" s="4"/>
      <c r="D678" s="4"/>
      <c r="E678" s="4"/>
    </row>
    <row r="679" spans="1:5">
      <c r="A679" s="4"/>
      <c r="B679" s="5"/>
      <c r="C679" s="4"/>
      <c r="D679" s="4"/>
      <c r="E679" s="4"/>
    </row>
    <row r="680" spans="1:5">
      <c r="A680" s="4"/>
      <c r="B680" s="5"/>
      <c r="C680" s="4"/>
      <c r="D680" s="4"/>
      <c r="E680" s="4"/>
    </row>
    <row r="681" spans="1:5">
      <c r="A681" s="4"/>
      <c r="B681" s="5"/>
      <c r="C681" s="4"/>
      <c r="D681" s="4"/>
      <c r="E681" s="4"/>
    </row>
    <row r="682" spans="1:5">
      <c r="A682" s="4"/>
      <c r="B682" s="5"/>
      <c r="C682" s="4"/>
      <c r="D682" s="4"/>
      <c r="E682" s="4"/>
    </row>
    <row r="683" spans="1:5">
      <c r="A683" s="4"/>
      <c r="B683" s="5"/>
      <c r="C683" s="4"/>
      <c r="D683" s="4"/>
      <c r="E683" s="4"/>
    </row>
    <row r="684" spans="1:5">
      <c r="A684" s="4"/>
      <c r="B684" s="5"/>
      <c r="C684" s="4"/>
      <c r="D684" s="4"/>
      <c r="E684" s="4"/>
    </row>
    <row r="685" spans="1:5">
      <c r="A685" s="4"/>
      <c r="B685" s="5"/>
      <c r="C685" s="4"/>
      <c r="D685" s="4"/>
      <c r="E685" s="4"/>
    </row>
    <row r="686" spans="1:5">
      <c r="A686" s="4"/>
      <c r="B686" s="5"/>
      <c r="C686" s="4"/>
      <c r="D686" s="4"/>
      <c r="E686" s="4"/>
    </row>
    <row r="687" spans="1:5">
      <c r="A687" s="4"/>
      <c r="B687" s="5"/>
      <c r="C687" s="4"/>
      <c r="D687" s="4"/>
      <c r="E687" s="4"/>
    </row>
    <row r="688" spans="1:5">
      <c r="A688" s="4"/>
      <c r="B688" s="5"/>
      <c r="C688" s="4"/>
      <c r="D688" s="4"/>
      <c r="E688" s="4"/>
    </row>
    <row r="689" spans="1:5">
      <c r="A689" s="4"/>
      <c r="B689" s="5"/>
      <c r="C689" s="4"/>
      <c r="D689" s="4"/>
      <c r="E689" s="4"/>
    </row>
    <row r="690" spans="1:5">
      <c r="A690" s="4"/>
      <c r="B690" s="5"/>
      <c r="C690" s="4"/>
      <c r="D690" s="4"/>
      <c r="E690" s="4"/>
    </row>
    <row r="691" spans="1:5">
      <c r="A691" s="4"/>
      <c r="B691" s="5"/>
      <c r="C691" s="4"/>
      <c r="D691" s="4"/>
      <c r="E691" s="4"/>
    </row>
    <row r="692" spans="1:5">
      <c r="A692" s="4"/>
      <c r="B692" s="5"/>
      <c r="C692" s="4"/>
      <c r="D692" s="4"/>
      <c r="E692" s="4"/>
    </row>
    <row r="693" spans="1:5">
      <c r="A693" s="4"/>
      <c r="B693" s="5"/>
      <c r="C693" s="4"/>
      <c r="D693" s="4"/>
      <c r="E693" s="4"/>
    </row>
    <row r="694" spans="1:5">
      <c r="A694" s="4"/>
      <c r="B694" s="5"/>
      <c r="C694" s="4"/>
      <c r="D694" s="4"/>
      <c r="E694" s="4"/>
    </row>
    <row r="695" spans="1:5">
      <c r="A695" s="4"/>
      <c r="B695" s="5"/>
      <c r="C695" s="4"/>
      <c r="D695" s="4"/>
      <c r="E695" s="4"/>
    </row>
    <row r="696" spans="1:5">
      <c r="A696" s="4"/>
      <c r="B696" s="5"/>
      <c r="C696" s="4"/>
      <c r="D696" s="4"/>
      <c r="E696" s="4"/>
    </row>
    <row r="697" spans="1:5">
      <c r="A697" s="4"/>
      <c r="B697" s="5"/>
      <c r="C697" s="4"/>
      <c r="D697" s="4"/>
      <c r="E697" s="4"/>
    </row>
    <row r="698" spans="1:5">
      <c r="A698" s="4"/>
      <c r="B698" s="5"/>
      <c r="C698" s="4"/>
      <c r="D698" s="4"/>
      <c r="E698" s="4"/>
    </row>
    <row r="699" spans="1:5">
      <c r="A699" s="4"/>
      <c r="B699" s="5"/>
      <c r="C699" s="4"/>
      <c r="D699" s="4"/>
      <c r="E699" s="4"/>
    </row>
    <row r="700" spans="1:5">
      <c r="A700" s="4"/>
      <c r="B700" s="5"/>
      <c r="C700" s="4"/>
      <c r="D700" s="4"/>
      <c r="E700" s="4"/>
    </row>
    <row r="701" spans="1:5">
      <c r="A701" s="4"/>
      <c r="B701" s="5"/>
      <c r="C701" s="4"/>
      <c r="D701" s="4"/>
      <c r="E701" s="4"/>
    </row>
    <row r="702" spans="1:5">
      <c r="A702" s="4"/>
      <c r="B702" s="5"/>
      <c r="C702" s="4"/>
      <c r="D702" s="4"/>
      <c r="E702" s="4"/>
    </row>
    <row r="703" spans="1:5">
      <c r="A703" s="4"/>
      <c r="B703" s="5"/>
      <c r="C703" s="4"/>
      <c r="D703" s="4"/>
      <c r="E703" s="4"/>
    </row>
    <row r="704" spans="1:5">
      <c r="A704" s="4"/>
      <c r="B704" s="5"/>
      <c r="C704" s="4"/>
      <c r="D704" s="4"/>
      <c r="E704" s="4"/>
    </row>
    <row r="705" spans="1:5">
      <c r="A705" s="4"/>
      <c r="B705" s="5"/>
      <c r="C705" s="4"/>
      <c r="D705" s="4"/>
      <c r="E705" s="4"/>
    </row>
    <row r="706" spans="1:5">
      <c r="A706" s="4"/>
      <c r="B706" s="5"/>
      <c r="C706" s="4"/>
      <c r="D706" s="4"/>
      <c r="E706" s="4"/>
    </row>
    <row r="707" spans="1:5">
      <c r="A707" s="4"/>
      <c r="B707" s="5"/>
      <c r="C707" s="4"/>
      <c r="D707" s="4"/>
      <c r="E707" s="4"/>
    </row>
    <row r="708" spans="1:5">
      <c r="A708" s="4"/>
      <c r="B708" s="5"/>
      <c r="C708" s="4"/>
      <c r="D708" s="4"/>
      <c r="E708" s="4"/>
    </row>
    <row r="709" spans="1:5">
      <c r="A709" s="4"/>
      <c r="B709" s="5"/>
      <c r="C709" s="4"/>
      <c r="D709" s="4"/>
      <c r="E709" s="4"/>
    </row>
    <row r="710" spans="1:5">
      <c r="A710" s="4"/>
      <c r="B710" s="5"/>
      <c r="C710" s="4"/>
      <c r="D710" s="4"/>
      <c r="E710" s="4"/>
    </row>
    <row r="711" spans="1:5">
      <c r="A711" s="4"/>
      <c r="B711" s="5"/>
      <c r="C711" s="4"/>
      <c r="D711" s="4"/>
      <c r="E711" s="4"/>
    </row>
    <row r="712" spans="1:5">
      <c r="A712" s="4"/>
      <c r="B712" s="5"/>
      <c r="C712" s="4"/>
      <c r="D712" s="4"/>
      <c r="E712" s="4"/>
    </row>
    <row r="713" spans="1:5">
      <c r="A713" s="4"/>
      <c r="B713" s="5"/>
      <c r="C713" s="4"/>
      <c r="D713" s="4"/>
      <c r="E713" s="4"/>
    </row>
  </sheetData>
  <autoFilter ref="A8:B33"/>
  <phoneticPr fontId="3"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2:B288"/>
  <sheetViews>
    <sheetView topLeftCell="A227" workbookViewId="0">
      <selection activeCell="N31" sqref="N31"/>
    </sheetView>
  </sheetViews>
  <sheetFormatPr defaultRowHeight="12.75"/>
  <cols>
    <col min="1" max="1" width="25.42578125" customWidth="1"/>
    <col min="2" max="2" width="63.28515625" customWidth="1"/>
  </cols>
  <sheetData>
    <row r="2" spans="1:2" ht="21">
      <c r="A2" s="268" t="s">
        <v>179</v>
      </c>
      <c r="B2" s="269" t="s">
        <v>622</v>
      </c>
    </row>
    <row r="3" spans="1:2" ht="21">
      <c r="A3" s="268" t="s">
        <v>624</v>
      </c>
      <c r="B3" s="269" t="s">
        <v>623</v>
      </c>
    </row>
    <row r="4" spans="1:2" ht="56.25">
      <c r="A4" s="270" t="s">
        <v>1116</v>
      </c>
      <c r="B4" s="271" t="s">
        <v>1117</v>
      </c>
    </row>
    <row r="5" spans="1:2" ht="67.5">
      <c r="A5" s="270" t="s">
        <v>1029</v>
      </c>
      <c r="B5" s="271" t="s">
        <v>579</v>
      </c>
    </row>
    <row r="6" spans="1:2" ht="67.5">
      <c r="A6" s="270" t="s">
        <v>1037</v>
      </c>
      <c r="B6" s="271" t="s">
        <v>582</v>
      </c>
    </row>
    <row r="7" spans="1:2" ht="67.5">
      <c r="A7" s="270" t="s">
        <v>1041</v>
      </c>
      <c r="B7" s="271" t="s">
        <v>583</v>
      </c>
    </row>
    <row r="8" spans="1:2" ht="67.5">
      <c r="A8" s="270" t="s">
        <v>1054</v>
      </c>
      <c r="B8" s="271" t="s">
        <v>586</v>
      </c>
    </row>
    <row r="9" spans="1:2" ht="78.75">
      <c r="A9" s="270" t="s">
        <v>1030</v>
      </c>
      <c r="B9" s="271" t="s">
        <v>799</v>
      </c>
    </row>
    <row r="10" spans="1:2" ht="90">
      <c r="A10" s="270" t="s">
        <v>1038</v>
      </c>
      <c r="B10" s="271" t="s">
        <v>584</v>
      </c>
    </row>
    <row r="11" spans="1:2" ht="90">
      <c r="A11" s="270" t="s">
        <v>1042</v>
      </c>
      <c r="B11" s="271" t="s">
        <v>803</v>
      </c>
    </row>
    <row r="12" spans="1:2" ht="90">
      <c r="A12" s="270" t="s">
        <v>1055</v>
      </c>
      <c r="B12" s="271" t="s">
        <v>587</v>
      </c>
    </row>
    <row r="13" spans="1:2" ht="78.75">
      <c r="A13" s="270" t="s">
        <v>1118</v>
      </c>
      <c r="B13" s="271" t="s">
        <v>1119</v>
      </c>
    </row>
    <row r="14" spans="1:2" ht="78.75">
      <c r="A14" s="270" t="s">
        <v>1044</v>
      </c>
      <c r="B14" s="271" t="s">
        <v>714</v>
      </c>
    </row>
    <row r="15" spans="1:2" ht="78.75">
      <c r="A15" s="270" t="s">
        <v>1120</v>
      </c>
      <c r="B15" s="271" t="s">
        <v>1121</v>
      </c>
    </row>
    <row r="16" spans="1:2" ht="67.5">
      <c r="A16" s="270" t="s">
        <v>1043</v>
      </c>
      <c r="B16" s="271" t="s">
        <v>804</v>
      </c>
    </row>
    <row r="17" spans="1:2" ht="67.5">
      <c r="A17" s="270" t="s">
        <v>1031</v>
      </c>
      <c r="B17" s="271" t="s">
        <v>800</v>
      </c>
    </row>
    <row r="18" spans="1:2" ht="67.5">
      <c r="A18" s="270" t="s">
        <v>1039</v>
      </c>
      <c r="B18" s="271" t="s">
        <v>805</v>
      </c>
    </row>
    <row r="19" spans="1:2" ht="67.5">
      <c r="A19" s="270" t="s">
        <v>1046</v>
      </c>
      <c r="B19" s="271" t="s">
        <v>806</v>
      </c>
    </row>
    <row r="20" spans="1:2" ht="67.5">
      <c r="A20" s="270" t="s">
        <v>1057</v>
      </c>
      <c r="B20" s="271" t="s">
        <v>1056</v>
      </c>
    </row>
    <row r="21" spans="1:2" ht="67.5">
      <c r="A21" s="270" t="s">
        <v>1032</v>
      </c>
      <c r="B21" s="271" t="s">
        <v>801</v>
      </c>
    </row>
    <row r="22" spans="1:2" ht="78.75">
      <c r="A22" s="270" t="s">
        <v>1040</v>
      </c>
      <c r="B22" s="271" t="s">
        <v>807</v>
      </c>
    </row>
    <row r="23" spans="1:2" ht="67.5">
      <c r="A23" s="270" t="s">
        <v>1047</v>
      </c>
      <c r="B23" s="271" t="s">
        <v>808</v>
      </c>
    </row>
    <row r="24" spans="1:2" ht="56.25">
      <c r="A24" s="270" t="s">
        <v>1033</v>
      </c>
      <c r="B24" s="271" t="s">
        <v>802</v>
      </c>
    </row>
    <row r="25" spans="1:2" ht="67.5">
      <c r="A25" s="270" t="s">
        <v>1045</v>
      </c>
      <c r="B25" s="271" t="s">
        <v>809</v>
      </c>
    </row>
    <row r="26" spans="1:2" ht="45">
      <c r="A26" s="270" t="s">
        <v>1122</v>
      </c>
      <c r="B26" s="271" t="s">
        <v>1123</v>
      </c>
    </row>
    <row r="27" spans="1:2" ht="56.25">
      <c r="A27" s="270" t="s">
        <v>1124</v>
      </c>
      <c r="B27" s="271" t="s">
        <v>1125</v>
      </c>
    </row>
    <row r="28" spans="1:2" ht="56.25">
      <c r="A28" s="270" t="s">
        <v>1126</v>
      </c>
      <c r="B28" s="271" t="s">
        <v>1127</v>
      </c>
    </row>
    <row r="29" spans="1:2" ht="90">
      <c r="A29" s="270" t="s">
        <v>1072</v>
      </c>
      <c r="B29" s="271" t="s">
        <v>718</v>
      </c>
    </row>
    <row r="30" spans="1:2" ht="67.5">
      <c r="A30" s="270" t="s">
        <v>1074</v>
      </c>
      <c r="B30" s="271" t="s">
        <v>593</v>
      </c>
    </row>
    <row r="31" spans="1:2" ht="67.5">
      <c r="A31" s="270" t="s">
        <v>1128</v>
      </c>
      <c r="B31" s="271" t="s">
        <v>1129</v>
      </c>
    </row>
    <row r="32" spans="1:2" ht="56.25">
      <c r="A32" s="270" t="s">
        <v>1130</v>
      </c>
      <c r="B32" s="271" t="s">
        <v>1131</v>
      </c>
    </row>
    <row r="33" spans="1:2" ht="90">
      <c r="A33" s="270" t="s">
        <v>1034</v>
      </c>
      <c r="B33" s="271" t="s">
        <v>581</v>
      </c>
    </row>
    <row r="34" spans="1:2" ht="67.5">
      <c r="A34" s="270" t="s">
        <v>1073</v>
      </c>
      <c r="B34" s="271" t="s">
        <v>591</v>
      </c>
    </row>
    <row r="35" spans="1:2" ht="67.5">
      <c r="A35" s="270" t="s">
        <v>1132</v>
      </c>
      <c r="B35" s="271" t="s">
        <v>1133</v>
      </c>
    </row>
    <row r="36" spans="1:2" ht="45">
      <c r="A36" s="270" t="s">
        <v>1134</v>
      </c>
      <c r="B36" s="271" t="s">
        <v>1135</v>
      </c>
    </row>
    <row r="37" spans="1:2" ht="78.75">
      <c r="A37" s="270" t="s">
        <v>1026</v>
      </c>
      <c r="B37" s="271" t="s">
        <v>578</v>
      </c>
    </row>
    <row r="38" spans="1:2" ht="56.25">
      <c r="A38" s="270" t="s">
        <v>1136</v>
      </c>
      <c r="B38" s="271" t="s">
        <v>1137</v>
      </c>
    </row>
    <row r="39" spans="1:2" ht="45">
      <c r="A39" s="270" t="s">
        <v>1138</v>
      </c>
      <c r="B39" s="272" t="s">
        <v>1139</v>
      </c>
    </row>
    <row r="40" spans="1:2" ht="33.75">
      <c r="A40" s="270" t="s">
        <v>1048</v>
      </c>
      <c r="B40" s="272" t="s">
        <v>580</v>
      </c>
    </row>
    <row r="41" spans="1:2" ht="33.75">
      <c r="A41" s="270" t="s">
        <v>1063</v>
      </c>
      <c r="B41" s="272" t="s">
        <v>561</v>
      </c>
    </row>
    <row r="42" spans="1:2" ht="67.5">
      <c r="A42" s="270" t="s">
        <v>1140</v>
      </c>
      <c r="B42" s="271" t="s">
        <v>1141</v>
      </c>
    </row>
    <row r="43" spans="1:2" ht="56.25">
      <c r="A43" s="270" t="s">
        <v>1142</v>
      </c>
      <c r="B43" s="271" t="s">
        <v>838</v>
      </c>
    </row>
    <row r="44" spans="1:2" ht="56.25">
      <c r="A44" s="270" t="s">
        <v>1143</v>
      </c>
      <c r="B44" s="271" t="s">
        <v>1144</v>
      </c>
    </row>
    <row r="45" spans="1:2" ht="56.25">
      <c r="A45" s="270" t="s">
        <v>1145</v>
      </c>
      <c r="B45" s="271" t="s">
        <v>1146</v>
      </c>
    </row>
    <row r="46" spans="1:2" ht="67.5">
      <c r="A46" s="270" t="s">
        <v>1147</v>
      </c>
      <c r="B46" s="271" t="s">
        <v>1148</v>
      </c>
    </row>
    <row r="47" spans="1:2" ht="56.25">
      <c r="A47" s="270" t="s">
        <v>983</v>
      </c>
      <c r="B47" s="271" t="s">
        <v>690</v>
      </c>
    </row>
    <row r="48" spans="1:2" ht="33.75">
      <c r="A48" s="270" t="s">
        <v>1050</v>
      </c>
      <c r="B48" s="272" t="s">
        <v>811</v>
      </c>
    </row>
    <row r="49" spans="1:2" ht="56.25">
      <c r="A49" s="270" t="s">
        <v>1058</v>
      </c>
      <c r="B49" s="271" t="s">
        <v>588</v>
      </c>
    </row>
    <row r="50" spans="1:2" ht="56.25">
      <c r="A50" s="270" t="s">
        <v>1059</v>
      </c>
      <c r="B50" s="271" t="s">
        <v>585</v>
      </c>
    </row>
    <row r="51" spans="1:2" ht="56.25">
      <c r="A51" s="270" t="s">
        <v>1149</v>
      </c>
      <c r="B51" s="271" t="s">
        <v>1150</v>
      </c>
    </row>
    <row r="52" spans="1:2" ht="21">
      <c r="A52" s="268" t="s">
        <v>626</v>
      </c>
      <c r="B52" s="269" t="s">
        <v>625</v>
      </c>
    </row>
    <row r="53" spans="1:2" ht="56.25">
      <c r="A53" s="270" t="s">
        <v>1064</v>
      </c>
      <c r="B53" s="271" t="s">
        <v>590</v>
      </c>
    </row>
    <row r="54" spans="1:2" ht="21">
      <c r="A54" s="268" t="s">
        <v>628</v>
      </c>
      <c r="B54" s="269" t="s">
        <v>847</v>
      </c>
    </row>
    <row r="55" spans="1:2" ht="45">
      <c r="A55" s="270" t="s">
        <v>1065</v>
      </c>
      <c r="B55" s="272" t="s">
        <v>841</v>
      </c>
    </row>
    <row r="56" spans="1:2" ht="67.5">
      <c r="A56" s="270" t="s">
        <v>1066</v>
      </c>
      <c r="B56" s="271" t="s">
        <v>856</v>
      </c>
    </row>
    <row r="57" spans="1:2" ht="45">
      <c r="A57" s="270" t="s">
        <v>1062</v>
      </c>
      <c r="B57" s="272" t="s">
        <v>839</v>
      </c>
    </row>
    <row r="58" spans="1:2" ht="45">
      <c r="A58" s="270" t="s">
        <v>1093</v>
      </c>
      <c r="B58" s="271" t="s">
        <v>840</v>
      </c>
    </row>
    <row r="59" spans="1:2" ht="21">
      <c r="A59" s="268" t="s">
        <v>292</v>
      </c>
      <c r="B59" s="269" t="s">
        <v>814</v>
      </c>
    </row>
    <row r="60" spans="1:2">
      <c r="A60" s="268" t="s">
        <v>1095</v>
      </c>
      <c r="B60" s="269" t="s">
        <v>816</v>
      </c>
    </row>
    <row r="61" spans="1:2" ht="45">
      <c r="A61" s="270" t="s">
        <v>985</v>
      </c>
      <c r="B61" s="272" t="s">
        <v>791</v>
      </c>
    </row>
    <row r="62" spans="1:2" ht="42">
      <c r="A62" s="268" t="s">
        <v>1096</v>
      </c>
      <c r="B62" s="269" t="s">
        <v>817</v>
      </c>
    </row>
    <row r="63" spans="1:2" ht="78.75">
      <c r="A63" s="270" t="s">
        <v>988</v>
      </c>
      <c r="B63" s="271" t="s">
        <v>792</v>
      </c>
    </row>
    <row r="64" spans="1:2">
      <c r="A64" s="268" t="s">
        <v>1151</v>
      </c>
      <c r="B64" s="269" t="s">
        <v>1152</v>
      </c>
    </row>
    <row r="65" spans="1:2" ht="101.25">
      <c r="A65" s="270" t="s">
        <v>1153</v>
      </c>
      <c r="B65" s="271" t="s">
        <v>1154</v>
      </c>
    </row>
    <row r="66" spans="1:2" ht="45">
      <c r="A66" s="270" t="s">
        <v>1155</v>
      </c>
      <c r="B66" s="272" t="s">
        <v>1156</v>
      </c>
    </row>
    <row r="67" spans="1:2" ht="112.5">
      <c r="A67" s="270" t="s">
        <v>1157</v>
      </c>
      <c r="B67" s="271" t="s">
        <v>1158</v>
      </c>
    </row>
    <row r="68" spans="1:2" ht="31.5">
      <c r="A68" s="268" t="s">
        <v>305</v>
      </c>
      <c r="B68" s="269" t="s">
        <v>632</v>
      </c>
    </row>
    <row r="69" spans="1:2" ht="21">
      <c r="A69" s="268" t="s">
        <v>1110</v>
      </c>
      <c r="B69" s="269" t="s">
        <v>1109</v>
      </c>
    </row>
    <row r="70" spans="1:2" ht="123.75">
      <c r="A70" s="270" t="s">
        <v>1159</v>
      </c>
      <c r="B70" s="271" t="s">
        <v>1160</v>
      </c>
    </row>
    <row r="71" spans="1:2" ht="123.75">
      <c r="A71" s="270" t="s">
        <v>1091</v>
      </c>
      <c r="B71" s="271" t="s">
        <v>689</v>
      </c>
    </row>
    <row r="72" spans="1:2" ht="21">
      <c r="A72" s="268" t="s">
        <v>633</v>
      </c>
      <c r="B72" s="269" t="s">
        <v>818</v>
      </c>
    </row>
    <row r="73" spans="1:2" ht="78.75">
      <c r="A73" s="270" t="s">
        <v>966</v>
      </c>
      <c r="B73" s="271" t="s">
        <v>789</v>
      </c>
    </row>
    <row r="74" spans="1:2" ht="90">
      <c r="A74" s="270" t="s">
        <v>965</v>
      </c>
      <c r="B74" s="271" t="s">
        <v>686</v>
      </c>
    </row>
    <row r="75" spans="1:2" ht="31.5">
      <c r="A75" s="268" t="s">
        <v>727</v>
      </c>
      <c r="B75" s="269" t="s">
        <v>819</v>
      </c>
    </row>
    <row r="76" spans="1:2" ht="56.25">
      <c r="A76" s="270" t="s">
        <v>1024</v>
      </c>
      <c r="B76" s="271" t="s">
        <v>713</v>
      </c>
    </row>
    <row r="77" spans="1:2" ht="21">
      <c r="A77" s="268" t="s">
        <v>635</v>
      </c>
      <c r="B77" s="269" t="s">
        <v>634</v>
      </c>
    </row>
    <row r="78" spans="1:2" ht="45">
      <c r="A78" s="270" t="s">
        <v>1052</v>
      </c>
      <c r="B78" s="271" t="s">
        <v>565</v>
      </c>
    </row>
    <row r="79" spans="1:2" ht="31.5">
      <c r="A79" s="268" t="s">
        <v>1097</v>
      </c>
      <c r="B79" s="269" t="s">
        <v>820</v>
      </c>
    </row>
    <row r="80" spans="1:2" ht="56.25">
      <c r="A80" s="270" t="s">
        <v>1161</v>
      </c>
      <c r="B80" s="271" t="s">
        <v>1162</v>
      </c>
    </row>
    <row r="81" spans="1:2" ht="56.25">
      <c r="A81" s="270" t="s">
        <v>980</v>
      </c>
      <c r="B81" s="271" t="s">
        <v>553</v>
      </c>
    </row>
    <row r="82" spans="1:2" ht="67.5">
      <c r="A82" s="270" t="s">
        <v>1163</v>
      </c>
      <c r="B82" s="271" t="s">
        <v>1164</v>
      </c>
    </row>
    <row r="83" spans="1:2" ht="21">
      <c r="A83" s="268" t="s">
        <v>1112</v>
      </c>
      <c r="B83" s="269" t="s">
        <v>1111</v>
      </c>
    </row>
    <row r="84" spans="1:2" ht="56.25">
      <c r="A84" s="270" t="s">
        <v>1165</v>
      </c>
      <c r="B84" s="271" t="s">
        <v>1115</v>
      </c>
    </row>
    <row r="85" spans="1:2" ht="45">
      <c r="A85" s="270" t="s">
        <v>1166</v>
      </c>
      <c r="B85" s="272" t="s">
        <v>1167</v>
      </c>
    </row>
    <row r="86" spans="1:2" ht="56.25">
      <c r="A86" s="270" t="s">
        <v>1168</v>
      </c>
      <c r="B86" s="271" t="s">
        <v>1169</v>
      </c>
    </row>
    <row r="87" spans="1:2" ht="31.5">
      <c r="A87" s="268" t="s">
        <v>307</v>
      </c>
      <c r="B87" s="269" t="s">
        <v>636</v>
      </c>
    </row>
    <row r="88" spans="1:2" ht="42">
      <c r="A88" s="268" t="s">
        <v>638</v>
      </c>
      <c r="B88" s="269" t="s">
        <v>637</v>
      </c>
    </row>
    <row r="89" spans="1:2" ht="78.75">
      <c r="A89" s="270" t="s">
        <v>943</v>
      </c>
      <c r="B89" s="271" t="s">
        <v>504</v>
      </c>
    </row>
    <row r="90" spans="1:2" ht="90">
      <c r="A90" s="270" t="s">
        <v>944</v>
      </c>
      <c r="B90" s="271" t="s">
        <v>863</v>
      </c>
    </row>
    <row r="91" spans="1:2" ht="67.5">
      <c r="A91" s="270" t="s">
        <v>954</v>
      </c>
      <c r="B91" s="271" t="s">
        <v>515</v>
      </c>
    </row>
    <row r="92" spans="1:2" ht="21">
      <c r="A92" s="268" t="s">
        <v>640</v>
      </c>
      <c r="B92" s="269" t="s">
        <v>639</v>
      </c>
    </row>
    <row r="93" spans="1:2" ht="56.25">
      <c r="A93" s="270" t="s">
        <v>948</v>
      </c>
      <c r="B93" s="271" t="s">
        <v>513</v>
      </c>
    </row>
    <row r="94" spans="1:2" ht="56.25">
      <c r="A94" s="270" t="s">
        <v>949</v>
      </c>
      <c r="B94" s="271" t="s">
        <v>514</v>
      </c>
    </row>
    <row r="95" spans="1:2" ht="56.25">
      <c r="A95" s="270" t="s">
        <v>932</v>
      </c>
      <c r="B95" s="271" t="s">
        <v>496</v>
      </c>
    </row>
    <row r="96" spans="1:2" ht="52.5">
      <c r="A96" s="268" t="s">
        <v>1170</v>
      </c>
      <c r="B96" s="273" t="s">
        <v>1171</v>
      </c>
    </row>
    <row r="97" spans="1:2" ht="45">
      <c r="A97" s="270" t="s">
        <v>1170</v>
      </c>
      <c r="B97" s="271" t="s">
        <v>1171</v>
      </c>
    </row>
    <row r="98" spans="1:2" ht="63">
      <c r="A98" s="268" t="s">
        <v>1172</v>
      </c>
      <c r="B98" s="273" t="s">
        <v>1173</v>
      </c>
    </row>
    <row r="99" spans="1:2" ht="56.25">
      <c r="A99" s="270" t="s">
        <v>1172</v>
      </c>
      <c r="B99" s="271" t="s">
        <v>1173</v>
      </c>
    </row>
    <row r="100" spans="1:2">
      <c r="A100" s="268" t="s">
        <v>296</v>
      </c>
      <c r="B100" s="269" t="s">
        <v>641</v>
      </c>
    </row>
    <row r="101" spans="1:2">
      <c r="A101" s="268" t="s">
        <v>643</v>
      </c>
      <c r="B101" s="269" t="s">
        <v>642</v>
      </c>
    </row>
    <row r="102" spans="1:2" ht="63">
      <c r="A102" s="268" t="s">
        <v>995</v>
      </c>
      <c r="B102" s="273" t="s">
        <v>566</v>
      </c>
    </row>
    <row r="103" spans="1:2" ht="56.25">
      <c r="A103" s="270" t="s">
        <v>995</v>
      </c>
      <c r="B103" s="271" t="s">
        <v>566</v>
      </c>
    </row>
    <row r="104" spans="1:2" ht="67.5">
      <c r="A104" s="270" t="s">
        <v>996</v>
      </c>
      <c r="B104" s="271" t="s">
        <v>567</v>
      </c>
    </row>
    <row r="105" spans="1:2" ht="56.25">
      <c r="A105" s="270" t="s">
        <v>998</v>
      </c>
      <c r="B105" s="271" t="s">
        <v>795</v>
      </c>
    </row>
    <row r="106" spans="1:2" ht="45">
      <c r="A106" s="270" t="s">
        <v>1174</v>
      </c>
      <c r="B106" s="272" t="s">
        <v>1175</v>
      </c>
    </row>
    <row r="107" spans="1:2" ht="33.75">
      <c r="A107" s="270" t="s">
        <v>1176</v>
      </c>
      <c r="B107" s="272" t="s">
        <v>1177</v>
      </c>
    </row>
    <row r="108" spans="1:2" ht="33.75">
      <c r="A108" s="270" t="s">
        <v>1004</v>
      </c>
      <c r="B108" s="272" t="s">
        <v>569</v>
      </c>
    </row>
    <row r="109" spans="1:2" ht="56.25">
      <c r="A109" s="270" t="s">
        <v>1178</v>
      </c>
      <c r="B109" s="271" t="s">
        <v>1179</v>
      </c>
    </row>
    <row r="110" spans="1:2" ht="33.75">
      <c r="A110" s="270" t="s">
        <v>1006</v>
      </c>
      <c r="B110" s="272" t="s">
        <v>849</v>
      </c>
    </row>
    <row r="111" spans="1:2" ht="33.75">
      <c r="A111" s="270" t="s">
        <v>1000</v>
      </c>
      <c r="B111" s="272" t="s">
        <v>568</v>
      </c>
    </row>
    <row r="112" spans="1:2" ht="67.5">
      <c r="A112" s="270" t="s">
        <v>1001</v>
      </c>
      <c r="B112" s="271" t="s">
        <v>864</v>
      </c>
    </row>
    <row r="113" spans="1:2">
      <c r="A113" s="268" t="s">
        <v>644</v>
      </c>
      <c r="B113" s="269" t="s">
        <v>821</v>
      </c>
    </row>
    <row r="114" spans="1:2" ht="56.25">
      <c r="A114" s="270" t="s">
        <v>1007</v>
      </c>
      <c r="B114" s="271" t="s">
        <v>700</v>
      </c>
    </row>
    <row r="115" spans="1:2" ht="78.75">
      <c r="A115" s="270" t="s">
        <v>1008</v>
      </c>
      <c r="B115" s="271" t="s">
        <v>701</v>
      </c>
    </row>
    <row r="116" spans="1:2" ht="56.25">
      <c r="A116" s="270" t="s">
        <v>1011</v>
      </c>
      <c r="B116" s="271" t="s">
        <v>797</v>
      </c>
    </row>
    <row r="117" spans="1:2" ht="33.75">
      <c r="A117" s="270" t="s">
        <v>989</v>
      </c>
      <c r="B117" s="272" t="s">
        <v>692</v>
      </c>
    </row>
    <row r="118" spans="1:2" ht="45">
      <c r="A118" s="270" t="s">
        <v>1012</v>
      </c>
      <c r="B118" s="272" t="s">
        <v>704</v>
      </c>
    </row>
    <row r="119" spans="1:2" ht="33.75">
      <c r="A119" s="270" t="s">
        <v>1180</v>
      </c>
      <c r="B119" s="272" t="s">
        <v>1181</v>
      </c>
    </row>
    <row r="120" spans="1:2" ht="78.75">
      <c r="A120" s="270" t="s">
        <v>1013</v>
      </c>
      <c r="B120" s="271" t="s">
        <v>705</v>
      </c>
    </row>
    <row r="121" spans="1:2" ht="21">
      <c r="A121" s="268" t="s">
        <v>645</v>
      </c>
      <c r="B121" s="269" t="s">
        <v>822</v>
      </c>
    </row>
    <row r="122" spans="1:2" ht="67.5">
      <c r="A122" s="270" t="s">
        <v>990</v>
      </c>
      <c r="B122" s="271" t="s">
        <v>693</v>
      </c>
    </row>
    <row r="123" spans="1:2" ht="78.75">
      <c r="A123" s="270" t="s">
        <v>991</v>
      </c>
      <c r="B123" s="271" t="s">
        <v>694</v>
      </c>
    </row>
    <row r="124" spans="1:2" ht="67.5">
      <c r="A124" s="270" t="s">
        <v>992</v>
      </c>
      <c r="B124" s="271" t="s">
        <v>793</v>
      </c>
    </row>
    <row r="125" spans="1:2" ht="56.25">
      <c r="A125" s="270" t="s">
        <v>993</v>
      </c>
      <c r="B125" s="271" t="s">
        <v>695</v>
      </c>
    </row>
    <row r="126" spans="1:2" ht="56.25">
      <c r="A126" s="270" t="s">
        <v>994</v>
      </c>
      <c r="B126" s="271" t="s">
        <v>794</v>
      </c>
    </row>
    <row r="127" spans="1:2" ht="56.25">
      <c r="A127" s="270" t="s">
        <v>1020</v>
      </c>
      <c r="B127" s="271" t="s">
        <v>710</v>
      </c>
    </row>
    <row r="128" spans="1:2" ht="45">
      <c r="A128" s="270" t="s">
        <v>1182</v>
      </c>
      <c r="B128" s="272" t="s">
        <v>1183</v>
      </c>
    </row>
    <row r="129" spans="1:2" ht="56.25">
      <c r="A129" s="270" t="s">
        <v>1184</v>
      </c>
      <c r="B129" s="271" t="s">
        <v>1185</v>
      </c>
    </row>
    <row r="130" spans="1:2" ht="45">
      <c r="A130" s="270" t="s">
        <v>1186</v>
      </c>
      <c r="B130" s="272" t="s">
        <v>1187</v>
      </c>
    </row>
    <row r="131" spans="1:2" ht="33.75">
      <c r="A131" s="270" t="s">
        <v>1188</v>
      </c>
      <c r="B131" s="272" t="s">
        <v>1189</v>
      </c>
    </row>
    <row r="132" spans="1:2" ht="67.5">
      <c r="A132" s="270" t="s">
        <v>1190</v>
      </c>
      <c r="B132" s="271" t="s">
        <v>708</v>
      </c>
    </row>
    <row r="133" spans="1:2" ht="45">
      <c r="A133" s="270" t="s">
        <v>1018</v>
      </c>
      <c r="B133" s="272" t="s">
        <v>696</v>
      </c>
    </row>
    <row r="134" spans="1:2" ht="56.25">
      <c r="A134" s="270" t="s">
        <v>1019</v>
      </c>
      <c r="B134" s="271" t="s">
        <v>709</v>
      </c>
    </row>
    <row r="135" spans="1:2">
      <c r="A135" s="268" t="s">
        <v>297</v>
      </c>
      <c r="B135" s="269" t="s">
        <v>646</v>
      </c>
    </row>
    <row r="136" spans="1:2" ht="21">
      <c r="A136" s="268" t="s">
        <v>648</v>
      </c>
      <c r="B136" s="269" t="s">
        <v>647</v>
      </c>
    </row>
    <row r="137" spans="1:2" ht="45">
      <c r="A137" s="270" t="s">
        <v>1086</v>
      </c>
      <c r="B137" s="272" t="s">
        <v>606</v>
      </c>
    </row>
    <row r="138" spans="1:2" ht="21">
      <c r="A138" s="268" t="s">
        <v>652</v>
      </c>
      <c r="B138" s="269" t="s">
        <v>651</v>
      </c>
    </row>
    <row r="139" spans="1:2" ht="45">
      <c r="A139" s="270" t="s">
        <v>1191</v>
      </c>
      <c r="B139" s="272" t="s">
        <v>1192</v>
      </c>
    </row>
    <row r="140" spans="1:2" ht="33.75">
      <c r="A140" s="270" t="s">
        <v>1193</v>
      </c>
      <c r="B140" s="272" t="s">
        <v>1194</v>
      </c>
    </row>
    <row r="141" spans="1:2" ht="21">
      <c r="A141" s="268" t="s">
        <v>653</v>
      </c>
      <c r="B141" s="269" t="s">
        <v>627</v>
      </c>
    </row>
    <row r="142" spans="1:2" ht="56.25">
      <c r="A142" s="270" t="s">
        <v>972</v>
      </c>
      <c r="B142" s="271" t="s">
        <v>536</v>
      </c>
    </row>
    <row r="143" spans="1:2" ht="78.75">
      <c r="A143" s="270" t="s">
        <v>973</v>
      </c>
      <c r="B143" s="271" t="s">
        <v>537</v>
      </c>
    </row>
    <row r="144" spans="1:2" ht="56.25">
      <c r="A144" s="270" t="s">
        <v>1195</v>
      </c>
      <c r="B144" s="271" t="s">
        <v>1196</v>
      </c>
    </row>
    <row r="145" spans="1:2" ht="45">
      <c r="A145" s="270" t="s">
        <v>975</v>
      </c>
      <c r="B145" s="272" t="s">
        <v>548</v>
      </c>
    </row>
    <row r="146" spans="1:2" ht="45">
      <c r="A146" s="270" t="s">
        <v>976</v>
      </c>
      <c r="B146" s="272" t="s">
        <v>549</v>
      </c>
    </row>
    <row r="147" spans="1:2" ht="31.5">
      <c r="A147" s="268" t="s">
        <v>44</v>
      </c>
      <c r="B147" s="269" t="s">
        <v>659</v>
      </c>
    </row>
    <row r="148" spans="1:2" ht="21">
      <c r="A148" s="268" t="s">
        <v>661</v>
      </c>
      <c r="B148" s="269" t="s">
        <v>660</v>
      </c>
    </row>
    <row r="149" spans="1:2" ht="67.5">
      <c r="A149" s="270" t="s">
        <v>1197</v>
      </c>
      <c r="B149" s="271" t="s">
        <v>1198</v>
      </c>
    </row>
    <row r="150" spans="1:2" ht="21">
      <c r="A150" s="268" t="s">
        <v>37</v>
      </c>
      <c r="B150" s="269" t="s">
        <v>663</v>
      </c>
    </row>
    <row r="151" spans="1:2">
      <c r="A151" s="268" t="s">
        <v>665</v>
      </c>
      <c r="B151" s="269" t="s">
        <v>664</v>
      </c>
    </row>
    <row r="152" spans="1:2" ht="56.25">
      <c r="A152" s="270" t="s">
        <v>1199</v>
      </c>
      <c r="B152" s="271" t="s">
        <v>1200</v>
      </c>
    </row>
    <row r="153" spans="1:2" ht="67.5">
      <c r="A153" s="270" t="s">
        <v>1201</v>
      </c>
      <c r="B153" s="271" t="s">
        <v>1202</v>
      </c>
    </row>
    <row r="154" spans="1:2" ht="33.75">
      <c r="A154" s="270" t="s">
        <v>958</v>
      </c>
      <c r="B154" s="272" t="s">
        <v>524</v>
      </c>
    </row>
    <row r="155" spans="1:2" ht="21">
      <c r="A155" s="268" t="s">
        <v>669</v>
      </c>
      <c r="B155" s="269" t="s">
        <v>668</v>
      </c>
    </row>
    <row r="156" spans="1:2" ht="33.75">
      <c r="A156" s="270" t="s">
        <v>1053</v>
      </c>
      <c r="B156" s="272" t="s">
        <v>576</v>
      </c>
    </row>
    <row r="157" spans="1:2" ht="21">
      <c r="A157" s="268" t="s">
        <v>255</v>
      </c>
      <c r="B157" s="269" t="s">
        <v>823</v>
      </c>
    </row>
    <row r="158" spans="1:2" ht="21">
      <c r="A158" s="268" t="s">
        <v>1203</v>
      </c>
      <c r="B158" s="269" t="s">
        <v>1204</v>
      </c>
    </row>
    <row r="159" spans="1:2" ht="56.25">
      <c r="A159" s="270" t="s">
        <v>1205</v>
      </c>
      <c r="B159" s="271" t="s">
        <v>1206</v>
      </c>
    </row>
    <row r="160" spans="1:2" ht="21">
      <c r="A160" s="268" t="s">
        <v>1207</v>
      </c>
      <c r="B160" s="269" t="s">
        <v>1208</v>
      </c>
    </row>
    <row r="161" spans="1:2" ht="90">
      <c r="A161" s="270" t="s">
        <v>1209</v>
      </c>
      <c r="B161" s="271" t="s">
        <v>1210</v>
      </c>
    </row>
    <row r="162" spans="1:2" ht="45">
      <c r="A162" s="270" t="s">
        <v>1211</v>
      </c>
      <c r="B162" s="272" t="s">
        <v>1212</v>
      </c>
    </row>
    <row r="163" spans="1:2" ht="101.25">
      <c r="A163" s="270" t="s">
        <v>1213</v>
      </c>
      <c r="B163" s="271" t="s">
        <v>1214</v>
      </c>
    </row>
    <row r="164" spans="1:2" ht="21">
      <c r="A164" s="268" t="s">
        <v>670</v>
      </c>
      <c r="B164" s="269" t="s">
        <v>824</v>
      </c>
    </row>
    <row r="165" spans="1:2" ht="45">
      <c r="A165" s="270" t="s">
        <v>1023</v>
      </c>
      <c r="B165" s="272" t="s">
        <v>712</v>
      </c>
    </row>
    <row r="166" spans="1:2">
      <c r="A166" s="268" t="s">
        <v>39</v>
      </c>
      <c r="B166" s="269" t="s">
        <v>671</v>
      </c>
    </row>
    <row r="167" spans="1:2" ht="31.5">
      <c r="A167" s="268" t="s">
        <v>506</v>
      </c>
      <c r="B167" s="269" t="s">
        <v>825</v>
      </c>
    </row>
    <row r="168" spans="1:2" ht="90">
      <c r="A168" s="270" t="s">
        <v>1215</v>
      </c>
      <c r="B168" s="271" t="s">
        <v>1216</v>
      </c>
    </row>
    <row r="169" spans="1:2" ht="67.5">
      <c r="A169" s="270" t="s">
        <v>1217</v>
      </c>
      <c r="B169" s="271" t="s">
        <v>1218</v>
      </c>
    </row>
    <row r="170" spans="1:2" ht="67.5">
      <c r="A170" s="270" t="s">
        <v>1083</v>
      </c>
      <c r="B170" s="271" t="s">
        <v>722</v>
      </c>
    </row>
    <row r="171" spans="1:2" ht="67.5">
      <c r="A171" s="270" t="s">
        <v>1081</v>
      </c>
      <c r="B171" s="271" t="s">
        <v>721</v>
      </c>
    </row>
    <row r="172" spans="1:2" ht="56.25">
      <c r="A172" s="270" t="s">
        <v>1219</v>
      </c>
      <c r="B172" s="271" t="s">
        <v>1220</v>
      </c>
    </row>
    <row r="173" spans="1:2" ht="56.25">
      <c r="A173" s="270" t="s">
        <v>1090</v>
      </c>
      <c r="B173" s="271" t="s">
        <v>725</v>
      </c>
    </row>
    <row r="174" spans="1:2">
      <c r="A174" s="268" t="s">
        <v>558</v>
      </c>
      <c r="B174" s="269" t="s">
        <v>672</v>
      </c>
    </row>
    <row r="175" spans="1:2" ht="45">
      <c r="A175" s="270" t="s">
        <v>1075</v>
      </c>
      <c r="B175" s="272" t="s">
        <v>594</v>
      </c>
    </row>
    <row r="176" spans="1:2" ht="56.25">
      <c r="A176" s="270" t="s">
        <v>1076</v>
      </c>
      <c r="B176" s="271" t="s">
        <v>719</v>
      </c>
    </row>
    <row r="177" spans="1:2" ht="56.25">
      <c r="A177" s="270" t="s">
        <v>1077</v>
      </c>
      <c r="B177" s="271" t="s">
        <v>812</v>
      </c>
    </row>
    <row r="178" spans="1:2" ht="45">
      <c r="A178" s="270" t="s">
        <v>1221</v>
      </c>
      <c r="B178" s="271" t="s">
        <v>1222</v>
      </c>
    </row>
    <row r="179" spans="1:2" ht="33.75">
      <c r="A179" s="270" t="s">
        <v>1078</v>
      </c>
      <c r="B179" s="272" t="s">
        <v>813</v>
      </c>
    </row>
    <row r="180" spans="1:2" ht="45">
      <c r="A180" s="270" t="s">
        <v>1079</v>
      </c>
      <c r="B180" s="272" t="s">
        <v>720</v>
      </c>
    </row>
    <row r="181" spans="1:2" ht="21">
      <c r="A181" s="268" t="s">
        <v>262</v>
      </c>
      <c r="B181" s="269" t="s">
        <v>673</v>
      </c>
    </row>
    <row r="182" spans="1:2">
      <c r="A182" s="268" t="s">
        <v>485</v>
      </c>
      <c r="B182" s="269" t="s">
        <v>674</v>
      </c>
    </row>
    <row r="183" spans="1:2" ht="67.5">
      <c r="A183" s="270" t="s">
        <v>955</v>
      </c>
      <c r="B183" s="271" t="s">
        <v>517</v>
      </c>
    </row>
    <row r="184" spans="1:2" ht="56.25">
      <c r="A184" s="270" t="s">
        <v>1223</v>
      </c>
      <c r="B184" s="271" t="s">
        <v>1224</v>
      </c>
    </row>
    <row r="185" spans="1:2">
      <c r="A185" s="268" t="s">
        <v>487</v>
      </c>
      <c r="B185" s="269" t="s">
        <v>675</v>
      </c>
    </row>
    <row r="186" spans="1:2" ht="33.75">
      <c r="A186" s="270" t="s">
        <v>1225</v>
      </c>
      <c r="B186" s="272" t="s">
        <v>1226</v>
      </c>
    </row>
    <row r="187" spans="1:2" ht="45">
      <c r="A187" s="270" t="s">
        <v>964</v>
      </c>
      <c r="B187" s="271" t="s">
        <v>528</v>
      </c>
    </row>
    <row r="188" spans="1:2" ht="21">
      <c r="A188" s="268" t="s">
        <v>676</v>
      </c>
      <c r="B188" s="269" t="s">
        <v>627</v>
      </c>
    </row>
    <row r="189" spans="1:2" ht="56.25">
      <c r="A189" s="270" t="s">
        <v>956</v>
      </c>
      <c r="B189" s="271" t="s">
        <v>520</v>
      </c>
    </row>
    <row r="190" spans="1:2" ht="21">
      <c r="A190" s="268" t="s">
        <v>1098</v>
      </c>
      <c r="B190" s="269" t="s">
        <v>826</v>
      </c>
    </row>
    <row r="191" spans="1:2" ht="31.5">
      <c r="A191" s="268" t="s">
        <v>235</v>
      </c>
      <c r="B191" s="269" t="s">
        <v>484</v>
      </c>
    </row>
    <row r="192" spans="1:2" ht="22.5">
      <c r="A192" s="270" t="s">
        <v>931</v>
      </c>
      <c r="B192" s="272" t="s">
        <v>484</v>
      </c>
    </row>
    <row r="193" spans="1:2" ht="21">
      <c r="A193" s="268" t="s">
        <v>236</v>
      </c>
      <c r="B193" s="269" t="s">
        <v>827</v>
      </c>
    </row>
    <row r="194" spans="1:2" ht="22.5">
      <c r="A194" s="270" t="s">
        <v>925</v>
      </c>
      <c r="B194" s="272" t="s">
        <v>489</v>
      </c>
    </row>
    <row r="195" spans="1:2" ht="45">
      <c r="A195" s="270" t="s">
        <v>935</v>
      </c>
      <c r="B195" s="272" t="s">
        <v>787</v>
      </c>
    </row>
    <row r="196" spans="1:2" ht="33.75">
      <c r="A196" s="270" t="s">
        <v>926</v>
      </c>
      <c r="B196" s="272" t="s">
        <v>785</v>
      </c>
    </row>
    <row r="197" spans="1:2" ht="33.75">
      <c r="A197" s="270" t="s">
        <v>936</v>
      </c>
      <c r="B197" s="272" t="s">
        <v>788</v>
      </c>
    </row>
    <row r="198" spans="1:2" ht="45">
      <c r="A198" s="270" t="s">
        <v>940</v>
      </c>
      <c r="B198" s="272" t="s">
        <v>726</v>
      </c>
    </row>
    <row r="199" spans="1:2" ht="45">
      <c r="A199" s="270" t="s">
        <v>933</v>
      </c>
      <c r="B199" s="272" t="s">
        <v>497</v>
      </c>
    </row>
    <row r="200" spans="1:2" ht="22.5">
      <c r="A200" s="270" t="s">
        <v>941</v>
      </c>
      <c r="B200" s="272" t="s">
        <v>500</v>
      </c>
    </row>
    <row r="201" spans="1:2" ht="33.75">
      <c r="A201" s="270" t="s">
        <v>934</v>
      </c>
      <c r="B201" s="272" t="s">
        <v>498</v>
      </c>
    </row>
    <row r="202" spans="1:2" ht="123.75">
      <c r="A202" s="270" t="s">
        <v>937</v>
      </c>
      <c r="B202" s="271" t="s">
        <v>681</v>
      </c>
    </row>
    <row r="203" spans="1:2" ht="22.5">
      <c r="A203" s="270" t="s">
        <v>1227</v>
      </c>
      <c r="B203" s="272" t="s">
        <v>1228</v>
      </c>
    </row>
    <row r="204" spans="1:2" ht="31.5">
      <c r="A204" s="268" t="s">
        <v>1100</v>
      </c>
      <c r="B204" s="269" t="s">
        <v>494</v>
      </c>
    </row>
    <row r="205" spans="1:2" ht="45">
      <c r="A205" s="270" t="s">
        <v>930</v>
      </c>
      <c r="B205" s="272" t="s">
        <v>786</v>
      </c>
    </row>
    <row r="206" spans="1:2" ht="42">
      <c r="A206" s="268" t="s">
        <v>1229</v>
      </c>
      <c r="B206" s="269" t="s">
        <v>1230</v>
      </c>
    </row>
    <row r="207" spans="1:2" ht="33.75">
      <c r="A207" s="270" t="s">
        <v>1231</v>
      </c>
      <c r="B207" s="272" t="s">
        <v>1230</v>
      </c>
    </row>
    <row r="208" spans="1:2" ht="45">
      <c r="A208" s="270" t="s">
        <v>1232</v>
      </c>
      <c r="B208" s="272" t="s">
        <v>1233</v>
      </c>
    </row>
    <row r="209" spans="1:2">
      <c r="A209" s="268" t="s">
        <v>1101</v>
      </c>
      <c r="B209" s="269" t="s">
        <v>828</v>
      </c>
    </row>
    <row r="210" spans="1:2" ht="21">
      <c r="A210" s="268" t="s">
        <v>1102</v>
      </c>
      <c r="B210" s="269" t="s">
        <v>596</v>
      </c>
    </row>
    <row r="211" spans="1:2" ht="22.5">
      <c r="A211" s="270" t="s">
        <v>1080</v>
      </c>
      <c r="B211" s="272" t="s">
        <v>596</v>
      </c>
    </row>
    <row r="212" spans="1:2" ht="21">
      <c r="A212" s="268" t="s">
        <v>1103</v>
      </c>
      <c r="B212" s="269" t="s">
        <v>683</v>
      </c>
    </row>
    <row r="213" spans="1:2" ht="22.5">
      <c r="A213" s="270" t="s">
        <v>939</v>
      </c>
      <c r="B213" s="272" t="s">
        <v>683</v>
      </c>
    </row>
    <row r="214" spans="1:2" ht="42">
      <c r="A214" s="268" t="s">
        <v>1104</v>
      </c>
      <c r="B214" s="269" t="s">
        <v>615</v>
      </c>
    </row>
    <row r="215" spans="1:2" ht="33.75">
      <c r="A215" s="270" t="s">
        <v>938</v>
      </c>
      <c r="B215" s="272" t="s">
        <v>615</v>
      </c>
    </row>
    <row r="216" spans="1:2" ht="21">
      <c r="A216" s="268" t="s">
        <v>1105</v>
      </c>
      <c r="B216" s="269" t="s">
        <v>556</v>
      </c>
    </row>
    <row r="217" spans="1:2" ht="22.5">
      <c r="A217" s="270" t="s">
        <v>981</v>
      </c>
      <c r="B217" s="272" t="s">
        <v>556</v>
      </c>
    </row>
    <row r="218" spans="1:2" ht="33.75">
      <c r="A218" s="270" t="s">
        <v>982</v>
      </c>
      <c r="B218" s="272" t="s">
        <v>790</v>
      </c>
    </row>
    <row r="219" spans="1:2" ht="21">
      <c r="A219" s="268" t="s">
        <v>1107</v>
      </c>
      <c r="B219" s="269" t="s">
        <v>600</v>
      </c>
    </row>
    <row r="220" spans="1:2" ht="22.5">
      <c r="A220" s="270" t="s">
        <v>1082</v>
      </c>
      <c r="B220" s="272" t="s">
        <v>600</v>
      </c>
    </row>
    <row r="221" spans="1:2" ht="45">
      <c r="A221" s="274" t="s">
        <v>1234</v>
      </c>
      <c r="B221" s="275" t="s">
        <v>1235</v>
      </c>
    </row>
    <row r="222" spans="1:2" ht="63.75">
      <c r="A222" s="276" t="s">
        <v>1085</v>
      </c>
      <c r="B222" s="277" t="s">
        <v>1084</v>
      </c>
    </row>
    <row r="223" spans="1:2" ht="102">
      <c r="A223" s="276" t="s">
        <v>947</v>
      </c>
      <c r="B223" s="278" t="s">
        <v>946</v>
      </c>
    </row>
    <row r="224" spans="1:2" ht="114.75">
      <c r="A224" s="276" t="s">
        <v>951</v>
      </c>
      <c r="B224" s="278" t="s">
        <v>950</v>
      </c>
    </row>
    <row r="225" spans="1:2" ht="127.5">
      <c r="A225" s="276" t="s">
        <v>953</v>
      </c>
      <c r="B225" s="278" t="s">
        <v>952</v>
      </c>
    </row>
    <row r="226" spans="1:2" ht="76.5">
      <c r="A226" s="276" t="s">
        <v>961</v>
      </c>
      <c r="B226" s="278" t="s">
        <v>960</v>
      </c>
    </row>
    <row r="227" spans="1:2" ht="38.25">
      <c r="A227" s="276" t="s">
        <v>927</v>
      </c>
      <c r="B227" s="278" t="s">
        <v>492</v>
      </c>
    </row>
    <row r="228" spans="1:2" ht="38.25">
      <c r="A228" s="276" t="s">
        <v>928</v>
      </c>
      <c r="B228" s="278" t="s">
        <v>492</v>
      </c>
    </row>
    <row r="229" spans="1:2" ht="38.25">
      <c r="A229" s="276" t="s">
        <v>929</v>
      </c>
      <c r="B229" s="278" t="s">
        <v>494</v>
      </c>
    </row>
    <row r="230" spans="1:2" ht="38.25">
      <c r="A230" s="276" t="s">
        <v>942</v>
      </c>
      <c r="B230" s="278" t="s">
        <v>684</v>
      </c>
    </row>
    <row r="231" spans="1:2" ht="38.25">
      <c r="A231" s="276" t="s">
        <v>1021</v>
      </c>
      <c r="B231" s="278" t="s">
        <v>711</v>
      </c>
    </row>
    <row r="232" spans="1:2" ht="102">
      <c r="A232" s="276" t="s">
        <v>945</v>
      </c>
      <c r="B232" s="278" t="s">
        <v>510</v>
      </c>
    </row>
    <row r="233" spans="1:2" ht="51">
      <c r="A233" s="276" t="s">
        <v>957</v>
      </c>
      <c r="B233" s="278" t="s">
        <v>522</v>
      </c>
    </row>
    <row r="234" spans="1:2" ht="76.5">
      <c r="A234" s="276" t="s">
        <v>959</v>
      </c>
      <c r="B234" s="278" t="s">
        <v>526</v>
      </c>
    </row>
    <row r="235" spans="1:2" ht="60">
      <c r="A235" s="279" t="s">
        <v>999</v>
      </c>
      <c r="B235" s="280" t="s">
        <v>698</v>
      </c>
    </row>
    <row r="236" spans="1:2" ht="45">
      <c r="A236" s="279" t="s">
        <v>1005</v>
      </c>
      <c r="B236" s="280" t="s">
        <v>570</v>
      </c>
    </row>
    <row r="237" spans="1:2" ht="90">
      <c r="A237" s="279" t="s">
        <v>1002</v>
      </c>
      <c r="B237" s="281" t="s">
        <v>699</v>
      </c>
    </row>
    <row r="238" spans="1:2" ht="90">
      <c r="A238" s="279" t="s">
        <v>1003</v>
      </c>
      <c r="B238" s="281" t="s">
        <v>796</v>
      </c>
    </row>
    <row r="239" spans="1:2" ht="105">
      <c r="A239" s="279" t="s">
        <v>1009</v>
      </c>
      <c r="B239" s="281" t="s">
        <v>702</v>
      </c>
    </row>
    <row r="240" spans="1:2" ht="90">
      <c r="A240" s="279" t="s">
        <v>1010</v>
      </c>
      <c r="B240" s="281" t="s">
        <v>703</v>
      </c>
    </row>
    <row r="241" spans="1:2" ht="105">
      <c r="A241" s="279" t="s">
        <v>1014</v>
      </c>
      <c r="B241" s="281" t="s">
        <v>706</v>
      </c>
    </row>
    <row r="242" spans="1:2" ht="90">
      <c r="A242" s="279" t="s">
        <v>1015</v>
      </c>
      <c r="B242" s="281" t="s">
        <v>707</v>
      </c>
    </row>
    <row r="243" spans="1:2" ht="90">
      <c r="A243" s="279" t="s">
        <v>1016</v>
      </c>
      <c r="B243" s="281" t="s">
        <v>798</v>
      </c>
    </row>
    <row r="244" spans="1:2" ht="105">
      <c r="A244" s="279" t="s">
        <v>1017</v>
      </c>
      <c r="B244" s="281" t="s">
        <v>708</v>
      </c>
    </row>
    <row r="245" spans="1:2" ht="45">
      <c r="A245" s="279" t="s">
        <v>1087</v>
      </c>
      <c r="B245" s="280" t="s">
        <v>540</v>
      </c>
    </row>
    <row r="246" spans="1:2" ht="105">
      <c r="A246" s="279" t="s">
        <v>974</v>
      </c>
      <c r="B246" s="281" t="s">
        <v>687</v>
      </c>
    </row>
    <row r="247" spans="1:2" ht="75">
      <c r="A247" s="279" t="s">
        <v>986</v>
      </c>
      <c r="B247" s="281" t="s">
        <v>691</v>
      </c>
    </row>
    <row r="248" spans="1:2" ht="75">
      <c r="A248" s="279" t="s">
        <v>1025</v>
      </c>
      <c r="B248" s="281" t="s">
        <v>575</v>
      </c>
    </row>
    <row r="249" spans="1:2" ht="75">
      <c r="A249" s="279" t="s">
        <v>977</v>
      </c>
      <c r="B249" s="281" t="s">
        <v>688</v>
      </c>
    </row>
    <row r="250" spans="1:2" ht="60">
      <c r="A250" s="279" t="s">
        <v>978</v>
      </c>
      <c r="B250" s="280" t="s">
        <v>550</v>
      </c>
    </row>
    <row r="251" spans="1:2" ht="90">
      <c r="A251" s="279" t="s">
        <v>979</v>
      </c>
      <c r="B251" s="281" t="s">
        <v>551</v>
      </c>
    </row>
    <row r="252" spans="1:2" ht="90">
      <c r="A252" s="279" t="s">
        <v>1088</v>
      </c>
      <c r="B252" s="281" t="s">
        <v>723</v>
      </c>
    </row>
    <row r="253" spans="1:2" ht="90">
      <c r="A253" s="279" t="s">
        <v>1089</v>
      </c>
      <c r="B253" s="281" t="s">
        <v>724</v>
      </c>
    </row>
    <row r="254" spans="1:2" ht="76.5">
      <c r="A254" s="276" t="s">
        <v>962</v>
      </c>
      <c r="B254" s="278" t="s">
        <v>685</v>
      </c>
    </row>
    <row r="255" spans="1:2" ht="63.75">
      <c r="A255" s="276" t="s">
        <v>964</v>
      </c>
      <c r="B255" s="278" t="s">
        <v>528</v>
      </c>
    </row>
    <row r="256" spans="1:2" ht="76.5">
      <c r="A256" s="276" t="s">
        <v>963</v>
      </c>
      <c r="B256" s="278" t="s">
        <v>527</v>
      </c>
    </row>
    <row r="257" spans="1:2" ht="38.25">
      <c r="A257" s="276" t="s">
        <v>1022</v>
      </c>
      <c r="B257" s="278" t="s">
        <v>572</v>
      </c>
    </row>
    <row r="258" spans="1:2" ht="38.25">
      <c r="A258" s="276" t="s">
        <v>968</v>
      </c>
      <c r="B258" s="278" t="s">
        <v>967</v>
      </c>
    </row>
    <row r="259" spans="1:2" ht="153">
      <c r="A259" s="276" t="s">
        <v>1028</v>
      </c>
      <c r="B259" s="278" t="s">
        <v>1027</v>
      </c>
    </row>
    <row r="260" spans="1:2" ht="89.25">
      <c r="A260" s="276" t="s">
        <v>984</v>
      </c>
      <c r="B260" s="278" t="s">
        <v>838</v>
      </c>
    </row>
    <row r="261" spans="1:2" ht="153">
      <c r="A261" s="276" t="s">
        <v>1036</v>
      </c>
      <c r="B261" s="278" t="s">
        <v>1035</v>
      </c>
    </row>
    <row r="262" spans="1:2" ht="51">
      <c r="A262" s="276" t="s">
        <v>1051</v>
      </c>
      <c r="B262" s="278" t="s">
        <v>717</v>
      </c>
    </row>
    <row r="263" spans="1:2" ht="51">
      <c r="A263" s="276" t="s">
        <v>1049</v>
      </c>
      <c r="B263" s="278" t="s">
        <v>810</v>
      </c>
    </row>
    <row r="264" spans="1:2" ht="63.75">
      <c r="A264" s="276" t="s">
        <v>1061</v>
      </c>
      <c r="B264" s="278" t="s">
        <v>1060</v>
      </c>
    </row>
    <row r="265" spans="1:2" ht="63.75">
      <c r="A265" s="276" t="s">
        <v>969</v>
      </c>
      <c r="B265" s="278" t="s">
        <v>533</v>
      </c>
    </row>
    <row r="266" spans="1:2" ht="38.25">
      <c r="A266" s="276" t="s">
        <v>970</v>
      </c>
      <c r="B266" s="278" t="s">
        <v>534</v>
      </c>
    </row>
    <row r="267" spans="1:2" ht="51">
      <c r="A267" s="276" t="s">
        <v>971</v>
      </c>
      <c r="B267" s="278" t="s">
        <v>535</v>
      </c>
    </row>
    <row r="268" spans="1:2" ht="63.75">
      <c r="A268" s="276" t="s">
        <v>1071</v>
      </c>
      <c r="B268" s="278" t="s">
        <v>842</v>
      </c>
    </row>
    <row r="269" spans="1:2" ht="76.5">
      <c r="A269" s="276" t="s">
        <v>1067</v>
      </c>
      <c r="B269" s="278" t="s">
        <v>843</v>
      </c>
    </row>
    <row r="270" spans="1:2" ht="63.75">
      <c r="A270" s="276" t="s">
        <v>1068</v>
      </c>
      <c r="B270" s="278" t="s">
        <v>844</v>
      </c>
    </row>
    <row r="271" spans="1:2" ht="63.75">
      <c r="A271" s="276" t="s">
        <v>1069</v>
      </c>
      <c r="B271" s="278" t="s">
        <v>845</v>
      </c>
    </row>
    <row r="272" spans="1:2" ht="76.5">
      <c r="A272" s="276" t="s">
        <v>1070</v>
      </c>
      <c r="B272" s="278" t="s">
        <v>846</v>
      </c>
    </row>
    <row r="273" spans="1:2" ht="63.75">
      <c r="A273" s="276" t="s">
        <v>997</v>
      </c>
      <c r="B273" s="278" t="s">
        <v>697</v>
      </c>
    </row>
    <row r="274" spans="1:2" ht="45">
      <c r="A274" s="279" t="s">
        <v>629</v>
      </c>
      <c r="B274" s="280" t="s">
        <v>815</v>
      </c>
    </row>
    <row r="275" spans="1:2" ht="30">
      <c r="A275" s="279" t="s">
        <v>631</v>
      </c>
      <c r="B275" s="280" t="s">
        <v>630</v>
      </c>
    </row>
    <row r="276" spans="1:2" ht="30">
      <c r="A276" s="279" t="s">
        <v>650</v>
      </c>
      <c r="B276" s="280" t="s">
        <v>649</v>
      </c>
    </row>
    <row r="277" spans="1:2" ht="30">
      <c r="A277" s="279" t="s">
        <v>33</v>
      </c>
      <c r="B277" s="280" t="s">
        <v>654</v>
      </c>
    </row>
    <row r="278" spans="1:2" ht="30">
      <c r="A278" s="279" t="s">
        <v>656</v>
      </c>
      <c r="B278" s="280" t="s">
        <v>655</v>
      </c>
    </row>
    <row r="279" spans="1:2" ht="30">
      <c r="A279" s="279" t="s">
        <v>658</v>
      </c>
      <c r="B279" s="280" t="s">
        <v>657</v>
      </c>
    </row>
    <row r="280" spans="1:2" ht="30">
      <c r="A280" s="279" t="s">
        <v>662</v>
      </c>
      <c r="B280" s="280" t="s">
        <v>627</v>
      </c>
    </row>
    <row r="281" spans="1:2" ht="30">
      <c r="A281" s="279" t="s">
        <v>667</v>
      </c>
      <c r="B281" s="280" t="s">
        <v>666</v>
      </c>
    </row>
    <row r="282" spans="1:2" ht="45">
      <c r="A282" s="279" t="s">
        <v>1099</v>
      </c>
      <c r="B282" s="280" t="s">
        <v>492</v>
      </c>
    </row>
    <row r="283" spans="1:2" ht="45">
      <c r="A283" s="279" t="s">
        <v>1106</v>
      </c>
      <c r="B283" s="280" t="s">
        <v>684</v>
      </c>
    </row>
    <row r="284" spans="1:2" ht="60">
      <c r="A284" s="282" t="s">
        <v>1113</v>
      </c>
      <c r="B284" s="283" t="s">
        <v>1114</v>
      </c>
    </row>
    <row r="285" spans="1:2" ht="75">
      <c r="A285" s="282" t="s">
        <v>1092</v>
      </c>
      <c r="B285" s="284" t="s">
        <v>1236</v>
      </c>
    </row>
    <row r="286" spans="1:2" ht="90">
      <c r="A286" s="282" t="s">
        <v>987</v>
      </c>
      <c r="B286" s="284" t="s">
        <v>1238</v>
      </c>
    </row>
    <row r="287" spans="1:2" ht="120">
      <c r="A287" s="282" t="s">
        <v>1237</v>
      </c>
      <c r="B287" s="284" t="s">
        <v>1239</v>
      </c>
    </row>
    <row r="288" spans="1:2">
      <c r="A288" s="282"/>
    </row>
  </sheetData>
  <autoFilter ref="A1:B21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theme="6" tint="-0.249977111117893"/>
  </sheetPr>
  <dimension ref="A1:E16"/>
  <sheetViews>
    <sheetView topLeftCell="A2" zoomScaleNormal="75" workbookViewId="0">
      <selection activeCell="N31" sqref="N31"/>
    </sheetView>
  </sheetViews>
  <sheetFormatPr defaultRowHeight="15"/>
  <cols>
    <col min="1" max="2" width="8" style="81" customWidth="1"/>
    <col min="3" max="3" width="25.42578125" style="84" customWidth="1"/>
    <col min="4" max="4" width="61" style="82" customWidth="1"/>
    <col min="5" max="5" width="9.140625" style="83"/>
    <col min="6" max="6" width="14.5703125" style="83" customWidth="1"/>
    <col min="7" max="16384" width="9.140625" style="83"/>
  </cols>
  <sheetData>
    <row r="1" spans="1:5" ht="45.75" hidden="1" customHeight="1">
      <c r="A1" s="382" t="str">
        <f>"Приложение №"&amp;Н2аист&amp;"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62"/>
    </row>
    <row r="2" spans="1:5" s="62" customFormat="1" ht="44.25" customHeight="1">
      <c r="A2" s="382" t="str">
        <f>"Приложение №"&amp;Н1аист&amp;" к решению
Богучанского районного Совета депутатов
от "&amp;Р1дата&amp;" года №"&amp;Р1номер</f>
        <v>Приложение №3 к решению
Богучанского районного Совета депутатов
от     "   "                     2016 года №</v>
      </c>
      <c r="B2" s="382"/>
      <c r="C2" s="382"/>
      <c r="D2" s="382"/>
    </row>
    <row r="3" spans="1:5" s="62" customFormat="1" ht="65.25" customHeight="1">
      <c r="A3" s="396"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2017 год и плановый период 2018-2019 годов</v>
      </c>
      <c r="B3" s="396"/>
      <c r="C3" s="396"/>
      <c r="D3" s="396"/>
    </row>
    <row r="4" spans="1:5" s="62" customFormat="1" ht="13.5" customHeight="1">
      <c r="A4" s="60"/>
      <c r="B4" s="60"/>
      <c r="C4" s="60"/>
      <c r="D4" s="61"/>
    </row>
    <row r="5" spans="1:5" s="66" customFormat="1" ht="15.75" customHeight="1">
      <c r="A5" s="63"/>
      <c r="B5" s="63"/>
      <c r="C5" s="64"/>
      <c r="D5" s="65"/>
    </row>
    <row r="6" spans="1:5" s="68" customFormat="1" ht="42.75">
      <c r="A6" s="67" t="s">
        <v>216</v>
      </c>
      <c r="B6" s="67" t="s">
        <v>221</v>
      </c>
      <c r="C6" s="67" t="s">
        <v>222</v>
      </c>
      <c r="D6" s="67" t="s">
        <v>223</v>
      </c>
    </row>
    <row r="7" spans="1:5" s="63" customFormat="1" ht="30">
      <c r="A7" s="183">
        <v>1</v>
      </c>
      <c r="B7" s="70" t="s">
        <v>273</v>
      </c>
      <c r="C7" s="71"/>
      <c r="D7" s="72" t="s">
        <v>346</v>
      </c>
    </row>
    <row r="8" spans="1:5" s="77" customFormat="1" ht="28.5">
      <c r="A8" s="73">
        <v>2</v>
      </c>
      <c r="B8" s="74" t="s">
        <v>273</v>
      </c>
      <c r="C8" s="75" t="s">
        <v>225</v>
      </c>
      <c r="D8" s="76" t="s">
        <v>144</v>
      </c>
    </row>
    <row r="9" spans="1:5" s="77" customFormat="1" ht="28.5">
      <c r="A9" s="73">
        <v>3</v>
      </c>
      <c r="B9" s="74" t="s">
        <v>273</v>
      </c>
      <c r="C9" s="75" t="s">
        <v>145</v>
      </c>
      <c r="D9" s="76" t="s">
        <v>146</v>
      </c>
    </row>
    <row r="10" spans="1:5" s="77" customFormat="1" ht="42.75">
      <c r="A10" s="73">
        <v>4</v>
      </c>
      <c r="B10" s="74" t="s">
        <v>273</v>
      </c>
      <c r="C10" s="75" t="s">
        <v>147</v>
      </c>
      <c r="D10" s="76" t="s">
        <v>90</v>
      </c>
    </row>
    <row r="11" spans="1:5" s="77" customFormat="1" ht="42.75">
      <c r="A11" s="73">
        <v>5</v>
      </c>
      <c r="B11" s="74" t="s">
        <v>273</v>
      </c>
      <c r="C11" s="75" t="s">
        <v>91</v>
      </c>
      <c r="D11" s="76" t="s">
        <v>92</v>
      </c>
    </row>
    <row r="12" spans="1:5" s="77" customFormat="1" ht="28.5">
      <c r="A12" s="73">
        <v>6</v>
      </c>
      <c r="B12" s="74" t="s">
        <v>273</v>
      </c>
      <c r="C12" s="78" t="s">
        <v>93</v>
      </c>
      <c r="D12" s="76" t="s">
        <v>94</v>
      </c>
    </row>
    <row r="13" spans="1:5" s="77" customFormat="1" ht="28.5">
      <c r="A13" s="73">
        <v>7</v>
      </c>
      <c r="B13" s="74" t="s">
        <v>273</v>
      </c>
      <c r="C13" s="78" t="s">
        <v>95</v>
      </c>
      <c r="D13" s="76" t="s">
        <v>96</v>
      </c>
    </row>
    <row r="14" spans="1:5" s="77" customFormat="1" ht="30">
      <c r="A14" s="69">
        <v>8</v>
      </c>
      <c r="B14" s="70" t="s">
        <v>97</v>
      </c>
      <c r="C14" s="79"/>
      <c r="D14" s="80" t="s">
        <v>98</v>
      </c>
    </row>
    <row r="15" spans="1:5" s="77" customFormat="1" ht="42.75">
      <c r="A15" s="73">
        <v>9</v>
      </c>
      <c r="B15" s="74" t="s">
        <v>97</v>
      </c>
      <c r="C15" s="78" t="s">
        <v>99</v>
      </c>
      <c r="D15" s="76" t="s">
        <v>113</v>
      </c>
    </row>
    <row r="16" spans="1:5">
      <c r="C16" s="8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sheetPr>
    <tabColor theme="6" tint="-0.249977111117893"/>
  </sheetPr>
  <dimension ref="A1:P57"/>
  <sheetViews>
    <sheetView topLeftCell="A38" workbookViewId="0">
      <selection activeCell="G18" sqref="G18"/>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398"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98"/>
      <c r="C1" s="398"/>
      <c r="D1" s="398"/>
      <c r="E1" s="398"/>
      <c r="F1" s="398"/>
      <c r="G1" s="398"/>
      <c r="H1" s="398"/>
    </row>
    <row r="2" spans="1:8" ht="54.75" customHeight="1">
      <c r="A2" s="398"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98"/>
      <c r="C2" s="398"/>
      <c r="D2" s="398"/>
      <c r="E2" s="398"/>
      <c r="F2" s="398"/>
      <c r="G2" s="398"/>
      <c r="H2" s="398"/>
    </row>
    <row r="3" spans="1:8" ht="58.5" customHeight="1">
      <c r="A3" s="381"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2017 год и плановый период 2018-2019 годов</v>
      </c>
      <c r="B3" s="381"/>
      <c r="C3" s="381"/>
      <c r="D3" s="381"/>
      <c r="E3" s="381"/>
      <c r="F3" s="381"/>
      <c r="G3" s="381"/>
      <c r="H3" s="381"/>
    </row>
    <row r="4" spans="1:8" ht="14.25" customHeight="1">
      <c r="A4" s="295"/>
      <c r="B4" s="295"/>
      <c r="C4" s="295"/>
      <c r="D4" s="295"/>
      <c r="E4" s="295"/>
      <c r="F4" s="295"/>
      <c r="G4" s="296" t="s">
        <v>1352</v>
      </c>
      <c r="H4" s="295"/>
    </row>
    <row r="5" spans="1:8" ht="25.5">
      <c r="A5" s="302" t="s">
        <v>1332</v>
      </c>
      <c r="B5" s="294" t="s">
        <v>1333</v>
      </c>
      <c r="C5" s="401" t="s">
        <v>780</v>
      </c>
      <c r="D5" s="402"/>
      <c r="E5" s="401" t="s">
        <v>866</v>
      </c>
      <c r="F5" s="402"/>
      <c r="G5" s="401" t="s">
        <v>1441</v>
      </c>
      <c r="H5" s="402"/>
    </row>
    <row r="6" spans="1:8" ht="38.25">
      <c r="A6" s="302"/>
      <c r="B6" s="294"/>
      <c r="C6" s="289" t="s">
        <v>1334</v>
      </c>
      <c r="D6" s="289" t="s">
        <v>1335</v>
      </c>
      <c r="E6" s="289" t="s">
        <v>1334</v>
      </c>
      <c r="F6" s="289" t="s">
        <v>1335</v>
      </c>
      <c r="G6" s="289" t="s">
        <v>1334</v>
      </c>
      <c r="H6" s="289" t="s">
        <v>1335</v>
      </c>
    </row>
    <row r="7" spans="1:8">
      <c r="A7" s="305">
        <v>1</v>
      </c>
      <c r="B7" s="290">
        <v>2</v>
      </c>
      <c r="C7" s="305">
        <v>3</v>
      </c>
      <c r="D7" s="290">
        <v>4</v>
      </c>
      <c r="E7" s="305">
        <v>5</v>
      </c>
      <c r="F7" s="290">
        <v>6</v>
      </c>
      <c r="G7" s="305">
        <v>7</v>
      </c>
      <c r="H7" s="290">
        <v>8</v>
      </c>
    </row>
    <row r="8" spans="1:8" ht="51">
      <c r="A8" s="291">
        <v>1</v>
      </c>
      <c r="B8" s="292" t="s">
        <v>1336</v>
      </c>
      <c r="C8" s="293">
        <v>5</v>
      </c>
      <c r="D8" s="293"/>
      <c r="E8" s="293">
        <v>5</v>
      </c>
      <c r="F8" s="293"/>
      <c r="G8" s="293">
        <v>5</v>
      </c>
      <c r="H8" s="293"/>
    </row>
    <row r="9" spans="1:8" ht="38.25">
      <c r="A9" s="291">
        <v>2</v>
      </c>
      <c r="B9" s="292" t="s">
        <v>1337</v>
      </c>
      <c r="C9" s="293">
        <v>5</v>
      </c>
      <c r="D9" s="293"/>
      <c r="E9" s="293">
        <v>5</v>
      </c>
      <c r="F9" s="293"/>
      <c r="G9" s="293">
        <v>5</v>
      </c>
      <c r="H9" s="293"/>
    </row>
    <row r="10" spans="1:8" ht="63.75">
      <c r="A10" s="291">
        <v>3</v>
      </c>
      <c r="B10" s="292" t="s">
        <v>1338</v>
      </c>
      <c r="C10" s="293">
        <v>20</v>
      </c>
      <c r="D10" s="293">
        <v>10</v>
      </c>
      <c r="E10" s="293">
        <v>20</v>
      </c>
      <c r="F10" s="293">
        <v>10</v>
      </c>
      <c r="G10" s="293">
        <v>20</v>
      </c>
      <c r="H10" s="293">
        <v>10</v>
      </c>
    </row>
    <row r="11" spans="1:8" ht="102">
      <c r="A11" s="291">
        <v>4</v>
      </c>
      <c r="B11" s="292" t="s">
        <v>1339</v>
      </c>
      <c r="C11" s="293">
        <v>20</v>
      </c>
      <c r="D11" s="293">
        <v>10</v>
      </c>
      <c r="E11" s="293">
        <v>20</v>
      </c>
      <c r="F11" s="293">
        <v>10</v>
      </c>
      <c r="G11" s="293">
        <v>20</v>
      </c>
      <c r="H11" s="293">
        <v>10</v>
      </c>
    </row>
    <row r="12" spans="1:8" ht="38.25">
      <c r="A12" s="291">
        <v>5</v>
      </c>
      <c r="B12" s="292" t="s">
        <v>1340</v>
      </c>
      <c r="C12" s="293">
        <v>20</v>
      </c>
      <c r="D12" s="293">
        <v>10</v>
      </c>
      <c r="E12" s="293">
        <v>20</v>
      </c>
      <c r="F12" s="293">
        <v>10</v>
      </c>
      <c r="G12" s="293">
        <v>20</v>
      </c>
      <c r="H12" s="293">
        <v>10</v>
      </c>
    </row>
    <row r="13" spans="1:8" ht="76.5">
      <c r="A13" s="291">
        <v>6</v>
      </c>
      <c r="B13" s="292" t="s">
        <v>1341</v>
      </c>
      <c r="C13" s="293">
        <v>15</v>
      </c>
      <c r="D13" s="293"/>
      <c r="E13" s="293">
        <v>15</v>
      </c>
      <c r="F13" s="293"/>
      <c r="G13" s="293">
        <v>15</v>
      </c>
      <c r="H13" s="293"/>
    </row>
    <row r="14" spans="1:8" ht="51">
      <c r="A14" s="291">
        <v>7</v>
      </c>
      <c r="B14" s="292" t="s">
        <v>1342</v>
      </c>
      <c r="C14" s="399" t="s">
        <v>1459</v>
      </c>
      <c r="D14" s="400"/>
      <c r="E14" s="399" t="s">
        <v>1459</v>
      </c>
      <c r="F14" s="400"/>
      <c r="G14" s="399" t="s">
        <v>1459</v>
      </c>
      <c r="H14" s="400"/>
    </row>
    <row r="15" spans="1:8" ht="76.5">
      <c r="A15" s="291">
        <v>8</v>
      </c>
      <c r="B15" s="292" t="s">
        <v>1343</v>
      </c>
      <c r="C15" s="399" t="s">
        <v>1459</v>
      </c>
      <c r="D15" s="400"/>
      <c r="E15" s="399" t="s">
        <v>1459</v>
      </c>
      <c r="F15" s="400"/>
      <c r="G15" s="399" t="s">
        <v>1459</v>
      </c>
      <c r="H15" s="400"/>
    </row>
    <row r="16" spans="1:8" ht="51">
      <c r="A16" s="291">
        <v>9</v>
      </c>
      <c r="B16" s="292" t="s">
        <v>1344</v>
      </c>
      <c r="C16" s="399" t="s">
        <v>1459</v>
      </c>
      <c r="D16" s="400"/>
      <c r="E16" s="399" t="s">
        <v>1459</v>
      </c>
      <c r="F16" s="400"/>
      <c r="G16" s="399" t="s">
        <v>1459</v>
      </c>
      <c r="H16" s="400"/>
    </row>
    <row r="17" spans="1:8" ht="51">
      <c r="A17" s="291">
        <v>10</v>
      </c>
      <c r="B17" s="292" t="s">
        <v>1345</v>
      </c>
      <c r="C17" s="399" t="s">
        <v>1459</v>
      </c>
      <c r="D17" s="400"/>
      <c r="E17" s="399" t="s">
        <v>1459</v>
      </c>
      <c r="F17" s="400"/>
      <c r="G17" s="399" t="s">
        <v>1459</v>
      </c>
      <c r="H17" s="400"/>
    </row>
    <row r="18" spans="1:8" ht="25.5">
      <c r="A18" s="291">
        <v>11</v>
      </c>
      <c r="B18" s="292" t="s">
        <v>129</v>
      </c>
      <c r="C18" s="293">
        <v>100</v>
      </c>
      <c r="D18" s="293"/>
      <c r="E18" s="293">
        <v>100</v>
      </c>
      <c r="F18" s="293"/>
      <c r="G18" s="293">
        <v>100</v>
      </c>
      <c r="H18" s="293"/>
    </row>
    <row r="19" spans="1:8" ht="25.5">
      <c r="A19" s="291">
        <v>12</v>
      </c>
      <c r="B19" s="292" t="s">
        <v>1346</v>
      </c>
      <c r="C19" s="293">
        <v>30</v>
      </c>
      <c r="D19" s="293">
        <v>30</v>
      </c>
      <c r="E19" s="293">
        <v>30</v>
      </c>
      <c r="F19" s="293">
        <v>30</v>
      </c>
      <c r="G19" s="293">
        <v>30</v>
      </c>
      <c r="H19" s="293">
        <v>30</v>
      </c>
    </row>
    <row r="20" spans="1:8" ht="25.5">
      <c r="A20" s="291">
        <v>13</v>
      </c>
      <c r="B20" s="292" t="s">
        <v>872</v>
      </c>
      <c r="C20" s="293">
        <v>100</v>
      </c>
      <c r="D20" s="293"/>
      <c r="E20" s="293">
        <v>100</v>
      </c>
      <c r="F20" s="293"/>
      <c r="G20" s="293">
        <v>100</v>
      </c>
      <c r="H20" s="293"/>
    </row>
    <row r="21" spans="1:8" ht="25.5">
      <c r="A21" s="291">
        <v>14</v>
      </c>
      <c r="B21" s="292" t="s">
        <v>1353</v>
      </c>
      <c r="C21" s="293">
        <v>100</v>
      </c>
      <c r="D21" s="293"/>
      <c r="E21" s="293">
        <v>100</v>
      </c>
      <c r="F21" s="293"/>
      <c r="G21" s="293">
        <v>100</v>
      </c>
      <c r="H21" s="293"/>
    </row>
    <row r="22" spans="1:8" ht="25.5">
      <c r="A22" s="291">
        <v>15</v>
      </c>
      <c r="B22" s="292" t="s">
        <v>1354</v>
      </c>
      <c r="C22" s="293"/>
      <c r="D22" s="293">
        <v>100</v>
      </c>
      <c r="E22" s="293"/>
      <c r="F22" s="293">
        <v>100</v>
      </c>
      <c r="G22" s="293"/>
      <c r="H22" s="293">
        <v>100</v>
      </c>
    </row>
    <row r="23" spans="1:8" ht="25.5">
      <c r="A23" s="291">
        <v>16</v>
      </c>
      <c r="B23" s="292" t="s">
        <v>1366</v>
      </c>
      <c r="C23" s="293">
        <v>100</v>
      </c>
      <c r="D23" s="293"/>
      <c r="E23" s="293">
        <v>100</v>
      </c>
      <c r="F23" s="293"/>
      <c r="G23" s="293">
        <v>100</v>
      </c>
      <c r="H23" s="293"/>
    </row>
    <row r="24" spans="1:8" ht="25.5">
      <c r="A24" s="291">
        <v>17</v>
      </c>
      <c r="B24" s="292" t="s">
        <v>1367</v>
      </c>
      <c r="C24" s="293">
        <v>100</v>
      </c>
      <c r="D24" s="293"/>
      <c r="E24" s="293">
        <v>100</v>
      </c>
      <c r="F24" s="293"/>
      <c r="G24" s="293">
        <v>100</v>
      </c>
      <c r="H24" s="293"/>
    </row>
    <row r="25" spans="1:8" ht="25.5">
      <c r="A25" s="291">
        <v>18</v>
      </c>
      <c r="B25" s="292" t="s">
        <v>132</v>
      </c>
      <c r="C25" s="293">
        <v>100</v>
      </c>
      <c r="D25" s="293"/>
      <c r="E25" s="293">
        <v>100</v>
      </c>
      <c r="F25" s="293"/>
      <c r="G25" s="293">
        <v>100</v>
      </c>
      <c r="H25" s="293"/>
    </row>
    <row r="26" spans="1:8" ht="38.25">
      <c r="A26" s="291">
        <v>19</v>
      </c>
      <c r="B26" s="292" t="s">
        <v>1355</v>
      </c>
      <c r="C26" s="293"/>
      <c r="D26" s="293">
        <v>100</v>
      </c>
      <c r="E26" s="293"/>
      <c r="F26" s="293">
        <v>100</v>
      </c>
      <c r="G26" s="293"/>
      <c r="H26" s="293">
        <v>100</v>
      </c>
    </row>
    <row r="27" spans="1:8" ht="25.5">
      <c r="A27" s="291">
        <v>20</v>
      </c>
      <c r="B27" s="292" t="s">
        <v>366</v>
      </c>
      <c r="C27" s="293">
        <v>100</v>
      </c>
      <c r="D27" s="293"/>
      <c r="E27" s="293">
        <v>100</v>
      </c>
      <c r="F27" s="293"/>
      <c r="G27" s="293">
        <v>100</v>
      </c>
      <c r="H27" s="293"/>
    </row>
    <row r="28" spans="1:8" ht="38.25">
      <c r="A28" s="291"/>
      <c r="B28" s="292" t="s">
        <v>1356</v>
      </c>
      <c r="C28" s="293"/>
      <c r="D28" s="293"/>
      <c r="E28" s="293"/>
      <c r="F28" s="293"/>
      <c r="G28" s="293"/>
      <c r="H28" s="293"/>
    </row>
    <row r="29" spans="1:8" ht="25.5">
      <c r="A29" s="291">
        <v>21</v>
      </c>
      <c r="B29" s="297" t="s">
        <v>141</v>
      </c>
      <c r="C29" s="293">
        <v>100</v>
      </c>
      <c r="D29" s="293"/>
      <c r="E29" s="293">
        <v>100</v>
      </c>
      <c r="F29" s="293"/>
      <c r="G29" s="293">
        <v>100</v>
      </c>
      <c r="H29" s="293"/>
    </row>
    <row r="30" spans="1:8" ht="89.25">
      <c r="A30" s="291">
        <v>22</v>
      </c>
      <c r="B30" s="298" t="s">
        <v>194</v>
      </c>
      <c r="C30" s="293">
        <v>100</v>
      </c>
      <c r="D30" s="293"/>
      <c r="E30" s="293">
        <v>100</v>
      </c>
      <c r="F30" s="293"/>
      <c r="G30" s="293">
        <v>100</v>
      </c>
      <c r="H30" s="293"/>
    </row>
    <row r="31" spans="1:8" ht="76.5">
      <c r="A31" s="291">
        <v>23</v>
      </c>
      <c r="B31" s="297" t="s">
        <v>282</v>
      </c>
      <c r="C31" s="293">
        <v>100</v>
      </c>
      <c r="D31" s="293"/>
      <c r="E31" s="293">
        <v>100</v>
      </c>
      <c r="F31" s="293"/>
      <c r="G31" s="293">
        <v>100</v>
      </c>
      <c r="H31" s="293"/>
    </row>
    <row r="32" spans="1:8" ht="63.75">
      <c r="A32" s="291">
        <v>24</v>
      </c>
      <c r="B32" s="297" t="s">
        <v>195</v>
      </c>
      <c r="C32" s="293">
        <v>100</v>
      </c>
      <c r="D32" s="293"/>
      <c r="E32" s="293">
        <v>100</v>
      </c>
      <c r="F32" s="293"/>
      <c r="G32" s="293">
        <v>100</v>
      </c>
      <c r="H32" s="293"/>
    </row>
    <row r="33" spans="1:8" ht="63.75">
      <c r="A33" s="291">
        <v>25</v>
      </c>
      <c r="B33" s="297" t="s">
        <v>264</v>
      </c>
      <c r="C33" s="293">
        <v>100</v>
      </c>
      <c r="D33" s="293"/>
      <c r="E33" s="293">
        <v>100</v>
      </c>
      <c r="F33" s="293"/>
      <c r="G33" s="293">
        <v>100</v>
      </c>
      <c r="H33" s="293"/>
    </row>
    <row r="34" spans="1:8" ht="63.75">
      <c r="A34" s="291">
        <v>26</v>
      </c>
      <c r="B34" s="297" t="s">
        <v>1357</v>
      </c>
      <c r="C34" s="293"/>
      <c r="D34" s="293">
        <v>100</v>
      </c>
      <c r="E34" s="293"/>
      <c r="F34" s="293">
        <v>100</v>
      </c>
      <c r="G34" s="293"/>
      <c r="H34" s="293">
        <v>100</v>
      </c>
    </row>
    <row r="35" spans="1:8" ht="51">
      <c r="A35" s="291">
        <v>27</v>
      </c>
      <c r="B35" s="297" t="s">
        <v>15</v>
      </c>
      <c r="C35" s="293">
        <v>100</v>
      </c>
      <c r="D35" s="293"/>
      <c r="E35" s="293">
        <v>100</v>
      </c>
      <c r="F35" s="293"/>
      <c r="G35" s="293">
        <v>100</v>
      </c>
      <c r="H35" s="293"/>
    </row>
    <row r="36" spans="1:8" ht="76.5">
      <c r="A36" s="291">
        <v>28</v>
      </c>
      <c r="B36" s="297" t="s">
        <v>877</v>
      </c>
      <c r="C36" s="293">
        <v>100</v>
      </c>
      <c r="D36" s="293"/>
      <c r="E36" s="293">
        <v>100</v>
      </c>
      <c r="F36" s="293"/>
      <c r="G36" s="293">
        <v>100</v>
      </c>
      <c r="H36" s="293"/>
    </row>
    <row r="37" spans="1:8" ht="25.5">
      <c r="A37" s="291">
        <v>29</v>
      </c>
      <c r="B37" s="292" t="s">
        <v>1347</v>
      </c>
      <c r="C37" s="293">
        <v>55</v>
      </c>
      <c r="D37" s="293"/>
      <c r="E37" s="293">
        <v>55</v>
      </c>
      <c r="F37" s="293"/>
      <c r="G37" s="293">
        <v>55</v>
      </c>
      <c r="H37" s="293"/>
    </row>
    <row r="38" spans="1:8" ht="25.5">
      <c r="A38" s="291">
        <v>30</v>
      </c>
      <c r="B38" s="292" t="s">
        <v>1348</v>
      </c>
      <c r="C38" s="293">
        <v>55</v>
      </c>
      <c r="D38" s="293"/>
      <c r="E38" s="293">
        <v>55</v>
      </c>
      <c r="F38" s="293"/>
      <c r="G38" s="293">
        <v>55</v>
      </c>
      <c r="H38" s="293"/>
    </row>
    <row r="39" spans="1:8" ht="25.5">
      <c r="A39" s="291">
        <v>31</v>
      </c>
      <c r="B39" s="292" t="s">
        <v>1349</v>
      </c>
      <c r="C39" s="293">
        <v>55</v>
      </c>
      <c r="D39" s="293"/>
      <c r="E39" s="293">
        <v>55</v>
      </c>
      <c r="F39" s="293"/>
      <c r="G39" s="293">
        <v>55</v>
      </c>
      <c r="H39" s="293"/>
    </row>
    <row r="40" spans="1:8" ht="25.5">
      <c r="A40" s="291">
        <v>32</v>
      </c>
      <c r="B40" s="292" t="s">
        <v>881</v>
      </c>
      <c r="C40" s="293">
        <v>55</v>
      </c>
      <c r="D40" s="293"/>
      <c r="E40" s="293">
        <v>55</v>
      </c>
      <c r="F40" s="293"/>
      <c r="G40" s="293">
        <v>55</v>
      </c>
      <c r="H40" s="293"/>
    </row>
    <row r="41" spans="1:8" ht="25.5">
      <c r="A41" s="291">
        <v>33</v>
      </c>
      <c r="B41" s="292" t="s">
        <v>1350</v>
      </c>
      <c r="C41" s="293">
        <v>55</v>
      </c>
      <c r="D41" s="293"/>
      <c r="E41" s="293">
        <v>55</v>
      </c>
      <c r="F41" s="293"/>
      <c r="G41" s="293">
        <v>55</v>
      </c>
      <c r="H41" s="293"/>
    </row>
    <row r="42" spans="1:8" ht="38.25">
      <c r="A42" s="291">
        <v>34</v>
      </c>
      <c r="B42" s="292" t="s">
        <v>1351</v>
      </c>
      <c r="C42" s="293">
        <v>55</v>
      </c>
      <c r="D42" s="293"/>
      <c r="E42" s="293">
        <v>55</v>
      </c>
      <c r="F42" s="293"/>
      <c r="G42" s="293">
        <v>55</v>
      </c>
      <c r="H42" s="293"/>
    </row>
    <row r="43" spans="1:8" ht="38.25">
      <c r="A43" s="291">
        <v>35</v>
      </c>
      <c r="B43" s="292" t="s">
        <v>315</v>
      </c>
      <c r="C43" s="293">
        <v>100</v>
      </c>
      <c r="D43" s="293"/>
      <c r="E43" s="293">
        <v>100</v>
      </c>
      <c r="F43" s="293"/>
      <c r="G43" s="293">
        <v>100</v>
      </c>
      <c r="H43" s="293"/>
    </row>
    <row r="44" spans="1:8" ht="38.25">
      <c r="A44" s="291">
        <v>36</v>
      </c>
      <c r="B44" s="292" t="s">
        <v>728</v>
      </c>
      <c r="C44" s="293">
        <v>100</v>
      </c>
      <c r="D44" s="293"/>
      <c r="E44" s="293">
        <v>100</v>
      </c>
      <c r="F44" s="293"/>
      <c r="G44" s="293">
        <v>100</v>
      </c>
      <c r="H44" s="293"/>
    </row>
    <row r="45" spans="1:8">
      <c r="A45" s="291">
        <v>37</v>
      </c>
      <c r="B45" s="292" t="s">
        <v>407</v>
      </c>
      <c r="C45" s="293">
        <v>100</v>
      </c>
      <c r="D45" s="293"/>
      <c r="E45" s="293">
        <v>100</v>
      </c>
      <c r="F45" s="293"/>
      <c r="G45" s="293">
        <v>100</v>
      </c>
      <c r="H45" s="293"/>
    </row>
    <row r="46" spans="1:8" ht="51">
      <c r="A46" s="291">
        <v>38</v>
      </c>
      <c r="B46" s="292" t="s">
        <v>110</v>
      </c>
      <c r="C46" s="293">
        <v>100</v>
      </c>
      <c r="D46" s="293"/>
      <c r="E46" s="293">
        <v>100</v>
      </c>
      <c r="F46" s="293"/>
      <c r="G46" s="293">
        <v>100</v>
      </c>
      <c r="H46" s="293"/>
    </row>
    <row r="47" spans="1:8" ht="51">
      <c r="A47" s="291">
        <v>39</v>
      </c>
      <c r="B47" s="292" t="s">
        <v>171</v>
      </c>
      <c r="C47" s="293">
        <v>100</v>
      </c>
      <c r="D47" s="293"/>
      <c r="E47" s="293">
        <v>100</v>
      </c>
      <c r="F47" s="293"/>
      <c r="G47" s="293">
        <v>100</v>
      </c>
      <c r="H47" s="293"/>
    </row>
    <row r="48" spans="1:8" ht="51">
      <c r="A48" s="291">
        <v>40</v>
      </c>
      <c r="B48" s="292" t="s">
        <v>1364</v>
      </c>
      <c r="C48" s="293">
        <v>100</v>
      </c>
      <c r="D48" s="293"/>
      <c r="E48" s="293">
        <v>100</v>
      </c>
      <c r="F48" s="293"/>
      <c r="G48" s="293">
        <v>100</v>
      </c>
      <c r="H48" s="293"/>
    </row>
    <row r="49" spans="1:16" ht="51">
      <c r="A49" s="291">
        <v>41</v>
      </c>
      <c r="B49" s="292" t="s">
        <v>1365</v>
      </c>
      <c r="C49" s="293"/>
      <c r="D49" s="293">
        <v>100</v>
      </c>
      <c r="E49" s="293"/>
      <c r="F49" s="293">
        <v>100</v>
      </c>
      <c r="G49" s="293"/>
      <c r="H49" s="293">
        <v>100</v>
      </c>
    </row>
    <row r="50" spans="1:16" ht="25.5">
      <c r="A50" s="291">
        <v>42</v>
      </c>
      <c r="B50" s="297" t="s">
        <v>462</v>
      </c>
      <c r="C50" s="300">
        <v>100</v>
      </c>
      <c r="D50" s="299"/>
      <c r="E50" s="300">
        <v>100</v>
      </c>
      <c r="F50" s="299"/>
      <c r="G50" s="300">
        <v>100</v>
      </c>
      <c r="H50" s="299"/>
    </row>
    <row r="51" spans="1:16" ht="25.5">
      <c r="A51" s="291">
        <v>43</v>
      </c>
      <c r="B51" s="301" t="s">
        <v>1359</v>
      </c>
      <c r="C51" s="300">
        <v>100</v>
      </c>
      <c r="D51" s="299"/>
      <c r="E51" s="300">
        <v>100</v>
      </c>
      <c r="F51" s="299"/>
      <c r="G51" s="300">
        <v>100</v>
      </c>
      <c r="H51" s="299"/>
    </row>
    <row r="52" spans="1:16">
      <c r="A52" s="291">
        <v>44</v>
      </c>
      <c r="B52" s="301" t="s">
        <v>1360</v>
      </c>
      <c r="C52" s="299"/>
      <c r="D52" s="303">
        <v>100</v>
      </c>
      <c r="E52" s="303"/>
      <c r="F52" s="303">
        <v>100</v>
      </c>
      <c r="G52" s="303"/>
      <c r="H52" s="303">
        <v>100</v>
      </c>
    </row>
    <row r="55" spans="1:16" ht="12.75" customHeight="1">
      <c r="A55" s="397" t="s">
        <v>1361</v>
      </c>
      <c r="B55" s="397"/>
      <c r="C55" s="397"/>
      <c r="D55" s="397"/>
      <c r="E55" s="397"/>
      <c r="F55" s="397"/>
      <c r="G55" s="397"/>
      <c r="H55" s="397"/>
      <c r="I55" s="304"/>
      <c r="J55" s="304"/>
      <c r="K55" s="304"/>
      <c r="L55" s="304"/>
      <c r="M55" s="304"/>
      <c r="N55" s="304"/>
      <c r="O55" s="304"/>
      <c r="P55" s="304"/>
    </row>
    <row r="56" spans="1:16">
      <c r="B56" s="210" t="s">
        <v>1363</v>
      </c>
    </row>
    <row r="57" spans="1:16">
      <c r="B57" s="210" t="s">
        <v>1362</v>
      </c>
    </row>
  </sheetData>
  <mergeCells count="19">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theme="6" tint="-0.249977111117893"/>
    <pageSetUpPr fitToPage="1"/>
  </sheetPr>
  <dimension ref="A1:O147"/>
  <sheetViews>
    <sheetView topLeftCell="A135" zoomScale="75" zoomScaleNormal="75" workbookViewId="0">
      <selection activeCell="J147" sqref="J147"/>
    </sheetView>
  </sheetViews>
  <sheetFormatPr defaultRowHeight="12.75"/>
  <cols>
    <col min="1" max="1" width="66.5703125" style="130" customWidth="1"/>
    <col min="2" max="2" width="4.42578125" style="130" customWidth="1"/>
    <col min="3" max="3" width="2.28515625" style="130" customWidth="1"/>
    <col min="4" max="4" width="3.42578125" style="130" customWidth="1"/>
    <col min="5" max="5" width="6.5703125" style="130" customWidth="1"/>
    <col min="6" max="6" width="3.42578125" style="130" bestFit="1" customWidth="1"/>
    <col min="7" max="7" width="5.5703125" style="130" customWidth="1"/>
    <col min="8" max="8" width="4.42578125" style="130" customWidth="1"/>
    <col min="9" max="9" width="17.5703125" style="130" customWidth="1"/>
    <col min="10" max="11" width="17.42578125" style="130" customWidth="1"/>
    <col min="12" max="12" width="19.85546875" style="130" customWidth="1"/>
    <col min="13" max="13" width="18.42578125" style="130" customWidth="1"/>
    <col min="14" max="14" width="17.140625" style="130" customWidth="1"/>
    <col min="15" max="15" width="18.28515625" style="130" customWidth="1"/>
    <col min="16" max="16384" width="9.140625" style="130"/>
  </cols>
  <sheetData>
    <row r="1" spans="1:15" ht="45.75" hidden="1" customHeight="1">
      <c r="A1" s="398"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98"/>
      <c r="C1" s="398"/>
      <c r="D1" s="398"/>
      <c r="E1" s="398"/>
      <c r="F1" s="398"/>
      <c r="G1" s="398"/>
      <c r="H1" s="398"/>
      <c r="I1" s="398"/>
      <c r="J1" s="398"/>
      <c r="K1" s="398"/>
    </row>
    <row r="2" spans="1:15" ht="54" customHeight="1">
      <c r="A2" s="398" t="str">
        <f>"Приложение №"&amp;Н1дох&amp;" к решению
Богучанского районного Совета депутатов
от "&amp;Р1дата&amp;" года №"&amp;Р1номер</f>
        <v>Приложение №4 к решению
Богучанского районного Совета депутатов
от     "   "                     2016 года №</v>
      </c>
      <c r="B2" s="398"/>
      <c r="C2" s="398"/>
      <c r="D2" s="398"/>
      <c r="E2" s="398"/>
      <c r="F2" s="398"/>
      <c r="G2" s="398"/>
      <c r="H2" s="398"/>
      <c r="I2" s="398"/>
      <c r="J2" s="398"/>
      <c r="K2" s="398"/>
    </row>
    <row r="3" spans="1:15" ht="20.25">
      <c r="A3" s="404" t="str">
        <f>"Доходы районного бюджета на "&amp;год&amp;" год и плановый период "&amp;ПлПер&amp;" годов"</f>
        <v>Доходы районного бюджета на 2017 год и плановый период 2018-2019 годов</v>
      </c>
      <c r="B3" s="404"/>
      <c r="C3" s="404"/>
      <c r="D3" s="404"/>
      <c r="E3" s="404"/>
      <c r="F3" s="404"/>
      <c r="G3" s="404"/>
      <c r="H3" s="404"/>
      <c r="I3" s="404"/>
      <c r="J3" s="404"/>
      <c r="K3" s="404"/>
    </row>
    <row r="4" spans="1:15">
      <c r="J4" s="131"/>
      <c r="K4" s="131" t="s">
        <v>103</v>
      </c>
    </row>
    <row r="5" spans="1:15">
      <c r="A5" s="405" t="s">
        <v>80</v>
      </c>
      <c r="B5" s="407" t="s">
        <v>81</v>
      </c>
      <c r="C5" s="407"/>
      <c r="D5" s="407"/>
      <c r="E5" s="407"/>
      <c r="F5" s="407"/>
      <c r="G5" s="407"/>
      <c r="H5" s="407"/>
      <c r="I5" s="403" t="s">
        <v>780</v>
      </c>
      <c r="J5" s="403" t="s">
        <v>866</v>
      </c>
      <c r="K5" s="403" t="s">
        <v>1441</v>
      </c>
    </row>
    <row r="6" spans="1:15">
      <c r="A6" s="405"/>
      <c r="B6" s="407"/>
      <c r="C6" s="407"/>
      <c r="D6" s="407"/>
      <c r="E6" s="407"/>
      <c r="F6" s="407"/>
      <c r="G6" s="407"/>
      <c r="H6" s="407"/>
      <c r="I6" s="403"/>
      <c r="J6" s="403"/>
      <c r="K6" s="403"/>
    </row>
    <row r="7" spans="1:15" ht="127.5" customHeight="1">
      <c r="A7" s="406"/>
      <c r="B7" s="186" t="s">
        <v>82</v>
      </c>
      <c r="C7" s="186" t="s">
        <v>83</v>
      </c>
      <c r="D7" s="186" t="s">
        <v>84</v>
      </c>
      <c r="E7" s="187" t="s">
        <v>85</v>
      </c>
      <c r="F7" s="186" t="s">
        <v>86</v>
      </c>
      <c r="G7" s="186" t="s">
        <v>87</v>
      </c>
      <c r="H7" s="187" t="s">
        <v>88</v>
      </c>
      <c r="I7" s="403"/>
      <c r="J7" s="403"/>
      <c r="K7" s="403"/>
      <c r="L7" s="132"/>
      <c r="M7" s="133"/>
    </row>
    <row r="8" spans="1:15">
      <c r="A8" s="188">
        <v>1</v>
      </c>
      <c r="B8" s="189" t="s">
        <v>224</v>
      </c>
      <c r="C8" s="189" t="s">
        <v>348</v>
      </c>
      <c r="D8" s="189" t="s">
        <v>349</v>
      </c>
      <c r="E8" s="190" t="s">
        <v>350</v>
      </c>
      <c r="F8" s="189" t="s">
        <v>351</v>
      </c>
      <c r="G8" s="189" t="s">
        <v>352</v>
      </c>
      <c r="H8" s="190" t="s">
        <v>34</v>
      </c>
      <c r="I8" s="191" t="s">
        <v>255</v>
      </c>
      <c r="J8" s="191" t="s">
        <v>39</v>
      </c>
      <c r="K8" s="191" t="s">
        <v>262</v>
      </c>
      <c r="L8" s="134"/>
    </row>
    <row r="9" spans="1:15">
      <c r="A9" s="195" t="s">
        <v>46</v>
      </c>
      <c r="B9" s="196" t="s">
        <v>213</v>
      </c>
      <c r="C9" s="196" t="s">
        <v>174</v>
      </c>
      <c r="D9" s="196" t="s">
        <v>175</v>
      </c>
      <c r="E9" s="196" t="s">
        <v>176</v>
      </c>
      <c r="F9" s="196" t="s">
        <v>175</v>
      </c>
      <c r="G9" s="196" t="s">
        <v>177</v>
      </c>
      <c r="H9" s="196" t="s">
        <v>213</v>
      </c>
      <c r="I9" s="181">
        <f>I10+I19+I24+I31+I37+I40+I44+I60+I64+I72+I81</f>
        <v>379590191</v>
      </c>
      <c r="J9" s="181">
        <f t="shared" ref="J9:K9" si="0">J10+J19+J24+J31+J37+J40+J44+J60+J64+J72+J81</f>
        <v>393486863</v>
      </c>
      <c r="K9" s="181">
        <f t="shared" si="0"/>
        <v>417015513</v>
      </c>
      <c r="M9" s="134">
        <f>-I9+318665168.55</f>
        <v>-60925022.449999988</v>
      </c>
      <c r="N9" s="134">
        <f>-J9+339792521.71</f>
        <v>-53694341.290000021</v>
      </c>
      <c r="O9" s="134">
        <f>-K9+371530238.68</f>
        <v>-45485274.319999993</v>
      </c>
    </row>
    <row r="10" spans="1:15">
      <c r="A10" s="195" t="s">
        <v>47</v>
      </c>
      <c r="B10" s="196" t="s">
        <v>178</v>
      </c>
      <c r="C10" s="196" t="s">
        <v>174</v>
      </c>
      <c r="D10" s="196" t="s">
        <v>179</v>
      </c>
      <c r="E10" s="196" t="s">
        <v>176</v>
      </c>
      <c r="F10" s="196" t="s">
        <v>175</v>
      </c>
      <c r="G10" s="196" t="s">
        <v>177</v>
      </c>
      <c r="H10" s="196" t="s">
        <v>213</v>
      </c>
      <c r="I10" s="181">
        <f t="shared" ref="I10:K10" si="1">I11+I14</f>
        <v>243655800</v>
      </c>
      <c r="J10" s="181">
        <f t="shared" si="1"/>
        <v>262572950</v>
      </c>
      <c r="K10" s="181">
        <f t="shared" si="1"/>
        <v>288293140</v>
      </c>
    </row>
    <row r="11" spans="1:15">
      <c r="A11" s="195" t="s">
        <v>48</v>
      </c>
      <c r="B11" s="196" t="s">
        <v>178</v>
      </c>
      <c r="C11" s="196" t="s">
        <v>174</v>
      </c>
      <c r="D11" s="196" t="s">
        <v>179</v>
      </c>
      <c r="E11" s="196" t="s">
        <v>180</v>
      </c>
      <c r="F11" s="196" t="s">
        <v>175</v>
      </c>
      <c r="G11" s="196" t="s">
        <v>177</v>
      </c>
      <c r="H11" s="196" t="s">
        <v>181</v>
      </c>
      <c r="I11" s="181">
        <f t="shared" ref="I11:K12" si="2">I12</f>
        <v>5500000</v>
      </c>
      <c r="J11" s="181">
        <f t="shared" si="2"/>
        <v>5841000</v>
      </c>
      <c r="K11" s="181">
        <f t="shared" si="2"/>
        <v>6144730</v>
      </c>
    </row>
    <row r="12" spans="1:15" ht="38.25">
      <c r="A12" s="195" t="s">
        <v>289</v>
      </c>
      <c r="B12" s="196" t="s">
        <v>178</v>
      </c>
      <c r="C12" s="196" t="s">
        <v>174</v>
      </c>
      <c r="D12" s="196" t="s">
        <v>179</v>
      </c>
      <c r="E12" s="196" t="s">
        <v>290</v>
      </c>
      <c r="F12" s="196" t="s">
        <v>175</v>
      </c>
      <c r="G12" s="196" t="s">
        <v>177</v>
      </c>
      <c r="H12" s="196" t="s">
        <v>181</v>
      </c>
      <c r="I12" s="181">
        <f t="shared" si="2"/>
        <v>5500000</v>
      </c>
      <c r="J12" s="181">
        <f t="shared" si="2"/>
        <v>5841000</v>
      </c>
      <c r="K12" s="181">
        <f t="shared" si="2"/>
        <v>6144730</v>
      </c>
    </row>
    <row r="13" spans="1:15" ht="25.5">
      <c r="A13" s="10" t="s">
        <v>300</v>
      </c>
      <c r="B13" s="197" t="s">
        <v>178</v>
      </c>
      <c r="C13" s="197" t="s">
        <v>174</v>
      </c>
      <c r="D13" s="197" t="s">
        <v>179</v>
      </c>
      <c r="E13" s="197" t="s">
        <v>291</v>
      </c>
      <c r="F13" s="197" t="s">
        <v>292</v>
      </c>
      <c r="G13" s="197" t="s">
        <v>177</v>
      </c>
      <c r="H13" s="197" t="s">
        <v>181</v>
      </c>
      <c r="I13" s="182">
        <v>5500000</v>
      </c>
      <c r="J13" s="182">
        <v>5841000</v>
      </c>
      <c r="K13" s="182">
        <v>6144730</v>
      </c>
    </row>
    <row r="14" spans="1:15">
      <c r="A14" s="195" t="s">
        <v>49</v>
      </c>
      <c r="B14" s="196" t="s">
        <v>178</v>
      </c>
      <c r="C14" s="196" t="s">
        <v>174</v>
      </c>
      <c r="D14" s="196" t="s">
        <v>179</v>
      </c>
      <c r="E14" s="196" t="s">
        <v>293</v>
      </c>
      <c r="F14" s="196" t="s">
        <v>179</v>
      </c>
      <c r="G14" s="196" t="s">
        <v>177</v>
      </c>
      <c r="H14" s="196" t="s">
        <v>181</v>
      </c>
      <c r="I14" s="181">
        <f>I15+I16+I17+I18</f>
        <v>238155800</v>
      </c>
      <c r="J14" s="181">
        <f t="shared" ref="J14:K14" si="3">J15+J16+J17+J18</f>
        <v>256731950</v>
      </c>
      <c r="K14" s="181">
        <f t="shared" si="3"/>
        <v>282148410</v>
      </c>
    </row>
    <row r="15" spans="1:15" ht="51">
      <c r="A15" s="155" t="s">
        <v>325</v>
      </c>
      <c r="B15" s="197" t="s">
        <v>178</v>
      </c>
      <c r="C15" s="197" t="s">
        <v>174</v>
      </c>
      <c r="D15" s="197" t="s">
        <v>179</v>
      </c>
      <c r="E15" s="197" t="s">
        <v>294</v>
      </c>
      <c r="F15" s="197" t="s">
        <v>179</v>
      </c>
      <c r="G15" s="197" t="s">
        <v>177</v>
      </c>
      <c r="H15" s="197" t="s">
        <v>181</v>
      </c>
      <c r="I15" s="182">
        <v>234550600</v>
      </c>
      <c r="J15" s="182">
        <v>252731950</v>
      </c>
      <c r="K15" s="182">
        <v>277798410</v>
      </c>
    </row>
    <row r="16" spans="1:15" ht="76.5">
      <c r="A16" s="198" t="s">
        <v>338</v>
      </c>
      <c r="B16" s="197" t="s">
        <v>178</v>
      </c>
      <c r="C16" s="197" t="s">
        <v>174</v>
      </c>
      <c r="D16" s="197" t="s">
        <v>179</v>
      </c>
      <c r="E16" s="197" t="s">
        <v>295</v>
      </c>
      <c r="F16" s="197" t="s">
        <v>179</v>
      </c>
      <c r="G16" s="197" t="s">
        <v>177</v>
      </c>
      <c r="H16" s="197" t="s">
        <v>181</v>
      </c>
      <c r="I16" s="182">
        <v>950000</v>
      </c>
      <c r="J16" s="182">
        <v>1050000</v>
      </c>
      <c r="K16" s="182">
        <v>1200000</v>
      </c>
    </row>
    <row r="17" spans="1:11" ht="25.5">
      <c r="A17" s="198" t="s">
        <v>339</v>
      </c>
      <c r="B17" s="197" t="s">
        <v>178</v>
      </c>
      <c r="C17" s="197" t="s">
        <v>174</v>
      </c>
      <c r="D17" s="197" t="s">
        <v>179</v>
      </c>
      <c r="E17" s="197" t="s">
        <v>337</v>
      </c>
      <c r="F17" s="197" t="s">
        <v>179</v>
      </c>
      <c r="G17" s="197" t="s">
        <v>177</v>
      </c>
      <c r="H17" s="197" t="s">
        <v>181</v>
      </c>
      <c r="I17" s="182">
        <v>655200</v>
      </c>
      <c r="J17" s="182">
        <v>850000</v>
      </c>
      <c r="K17" s="182">
        <v>950000</v>
      </c>
    </row>
    <row r="18" spans="1:11" ht="63.75">
      <c r="A18" s="198" t="s">
        <v>854</v>
      </c>
      <c r="B18" s="197" t="s">
        <v>178</v>
      </c>
      <c r="C18" s="197" t="s">
        <v>174</v>
      </c>
      <c r="D18" s="197" t="s">
        <v>179</v>
      </c>
      <c r="E18" s="197" t="s">
        <v>855</v>
      </c>
      <c r="F18" s="197" t="s">
        <v>179</v>
      </c>
      <c r="G18" s="197" t="s">
        <v>177</v>
      </c>
      <c r="H18" s="197" t="s">
        <v>181</v>
      </c>
      <c r="I18" s="182">
        <v>2000000</v>
      </c>
      <c r="J18" s="182">
        <v>2100000</v>
      </c>
      <c r="K18" s="182">
        <v>2200000</v>
      </c>
    </row>
    <row r="19" spans="1:11" ht="25.5">
      <c r="A19" s="198" t="s">
        <v>353</v>
      </c>
      <c r="B19" s="196" t="s">
        <v>354</v>
      </c>
      <c r="C19" s="196" t="s">
        <v>174</v>
      </c>
      <c r="D19" s="196" t="s">
        <v>305</v>
      </c>
      <c r="E19" s="196" t="s">
        <v>355</v>
      </c>
      <c r="F19" s="196" t="s">
        <v>179</v>
      </c>
      <c r="G19" s="196" t="s">
        <v>177</v>
      </c>
      <c r="H19" s="196" t="s">
        <v>181</v>
      </c>
      <c r="I19" s="181">
        <f>SUM(I20:I23)</f>
        <v>32700</v>
      </c>
      <c r="J19" s="181">
        <f>SUM(J20:J23)</f>
        <v>32700</v>
      </c>
      <c r="K19" s="181">
        <f>SUM(K20:K23)</f>
        <v>32700</v>
      </c>
    </row>
    <row r="20" spans="1:11" ht="51">
      <c r="A20" s="198" t="s">
        <v>356</v>
      </c>
      <c r="B20" s="197" t="s">
        <v>354</v>
      </c>
      <c r="C20" s="197" t="s">
        <v>174</v>
      </c>
      <c r="D20" s="197" t="s">
        <v>305</v>
      </c>
      <c r="E20" s="197" t="s">
        <v>357</v>
      </c>
      <c r="F20" s="197" t="s">
        <v>179</v>
      </c>
      <c r="G20" s="197" t="s">
        <v>177</v>
      </c>
      <c r="H20" s="197" t="s">
        <v>181</v>
      </c>
      <c r="I20" s="182">
        <v>13000</v>
      </c>
      <c r="J20" s="182">
        <v>13000</v>
      </c>
      <c r="K20" s="182">
        <v>13000</v>
      </c>
    </row>
    <row r="21" spans="1:11" ht="63.75">
      <c r="A21" s="198" t="s">
        <v>358</v>
      </c>
      <c r="B21" s="197" t="s">
        <v>354</v>
      </c>
      <c r="C21" s="197" t="s">
        <v>174</v>
      </c>
      <c r="D21" s="197" t="s">
        <v>305</v>
      </c>
      <c r="E21" s="197" t="s">
        <v>359</v>
      </c>
      <c r="F21" s="197" t="s">
        <v>179</v>
      </c>
      <c r="G21" s="197" t="s">
        <v>177</v>
      </c>
      <c r="H21" s="197" t="s">
        <v>181</v>
      </c>
      <c r="I21" s="182">
        <v>200</v>
      </c>
      <c r="J21" s="182">
        <v>200</v>
      </c>
      <c r="K21" s="182">
        <v>200</v>
      </c>
    </row>
    <row r="22" spans="1:11" ht="63.75">
      <c r="A22" s="198" t="s">
        <v>360</v>
      </c>
      <c r="B22" s="197" t="s">
        <v>354</v>
      </c>
      <c r="C22" s="197" t="s">
        <v>174</v>
      </c>
      <c r="D22" s="197" t="s">
        <v>305</v>
      </c>
      <c r="E22" s="197" t="s">
        <v>361</v>
      </c>
      <c r="F22" s="197" t="s">
        <v>179</v>
      </c>
      <c r="G22" s="197" t="s">
        <v>177</v>
      </c>
      <c r="H22" s="197" t="s">
        <v>181</v>
      </c>
      <c r="I22" s="182">
        <v>22300</v>
      </c>
      <c r="J22" s="182">
        <v>22300</v>
      </c>
      <c r="K22" s="182">
        <v>22300</v>
      </c>
    </row>
    <row r="23" spans="1:11" ht="76.5">
      <c r="A23" s="195" t="s">
        <v>362</v>
      </c>
      <c r="B23" s="197" t="s">
        <v>354</v>
      </c>
      <c r="C23" s="197" t="s">
        <v>174</v>
      </c>
      <c r="D23" s="197" t="s">
        <v>305</v>
      </c>
      <c r="E23" s="197" t="s">
        <v>363</v>
      </c>
      <c r="F23" s="197" t="s">
        <v>179</v>
      </c>
      <c r="G23" s="197" t="s">
        <v>177</v>
      </c>
      <c r="H23" s="197" t="s">
        <v>181</v>
      </c>
      <c r="I23" s="182">
        <v>-2800</v>
      </c>
      <c r="J23" s="182">
        <v>-2800</v>
      </c>
      <c r="K23" s="182">
        <v>-2800</v>
      </c>
    </row>
    <row r="24" spans="1:11">
      <c r="A24" s="195" t="s">
        <v>128</v>
      </c>
      <c r="B24" s="196" t="s">
        <v>178</v>
      </c>
      <c r="C24" s="196" t="s">
        <v>174</v>
      </c>
      <c r="D24" s="196" t="s">
        <v>296</v>
      </c>
      <c r="E24" s="196" t="s">
        <v>176</v>
      </c>
      <c r="F24" s="196" t="s">
        <v>175</v>
      </c>
      <c r="G24" s="196" t="s">
        <v>177</v>
      </c>
      <c r="H24" s="196" t="s">
        <v>213</v>
      </c>
      <c r="I24" s="181">
        <f>I25+I27+I29</f>
        <v>28154690</v>
      </c>
      <c r="J24" s="181">
        <f t="shared" ref="J24:K24" si="4">J25+J27+J30</f>
        <v>29479050</v>
      </c>
      <c r="K24" s="181">
        <f t="shared" si="4"/>
        <v>30746900</v>
      </c>
    </row>
    <row r="25" spans="1:11" ht="25.5">
      <c r="A25" s="207" t="s">
        <v>129</v>
      </c>
      <c r="B25" s="196" t="s">
        <v>178</v>
      </c>
      <c r="C25" s="196" t="s">
        <v>174</v>
      </c>
      <c r="D25" s="196" t="s">
        <v>296</v>
      </c>
      <c r="E25" s="196" t="s">
        <v>293</v>
      </c>
      <c r="F25" s="196" t="s">
        <v>175</v>
      </c>
      <c r="G25" s="196" t="s">
        <v>177</v>
      </c>
      <c r="H25" s="196" t="s">
        <v>181</v>
      </c>
      <c r="I25" s="181">
        <f t="shared" ref="I25:K25" si="5">SUM(I26:I26)</f>
        <v>28070000</v>
      </c>
      <c r="J25" s="181">
        <f t="shared" si="5"/>
        <v>29389300</v>
      </c>
      <c r="K25" s="181">
        <f t="shared" si="5"/>
        <v>30653000</v>
      </c>
    </row>
    <row r="26" spans="1:11">
      <c r="A26" s="10" t="s">
        <v>129</v>
      </c>
      <c r="B26" s="197" t="s">
        <v>178</v>
      </c>
      <c r="C26" s="197" t="s">
        <v>174</v>
      </c>
      <c r="D26" s="197" t="s">
        <v>296</v>
      </c>
      <c r="E26" s="197" t="s">
        <v>294</v>
      </c>
      <c r="F26" s="197" t="s">
        <v>292</v>
      </c>
      <c r="G26" s="197" t="s">
        <v>177</v>
      </c>
      <c r="H26" s="197" t="s">
        <v>181</v>
      </c>
      <c r="I26" s="182">
        <v>28070000</v>
      </c>
      <c r="J26" s="182">
        <v>29389300</v>
      </c>
      <c r="K26" s="182">
        <v>30653000</v>
      </c>
    </row>
    <row r="27" spans="1:11">
      <c r="A27" s="195" t="s">
        <v>28</v>
      </c>
      <c r="B27" s="196" t="s">
        <v>178</v>
      </c>
      <c r="C27" s="196" t="s">
        <v>174</v>
      </c>
      <c r="D27" s="196" t="s">
        <v>296</v>
      </c>
      <c r="E27" s="196" t="s">
        <v>45</v>
      </c>
      <c r="F27" s="196" t="s">
        <v>175</v>
      </c>
      <c r="G27" s="196" t="s">
        <v>177</v>
      </c>
      <c r="H27" s="196" t="s">
        <v>181</v>
      </c>
      <c r="I27" s="181">
        <f>I28</f>
        <v>9500</v>
      </c>
      <c r="J27" s="181">
        <f>J28</f>
        <v>9900</v>
      </c>
      <c r="K27" s="181">
        <f>K28</f>
        <v>9900</v>
      </c>
    </row>
    <row r="28" spans="1:11">
      <c r="A28" s="10" t="s">
        <v>28</v>
      </c>
      <c r="B28" s="197" t="s">
        <v>178</v>
      </c>
      <c r="C28" s="197" t="s">
        <v>174</v>
      </c>
      <c r="D28" s="197" t="s">
        <v>296</v>
      </c>
      <c r="E28" s="197" t="s">
        <v>270</v>
      </c>
      <c r="F28" s="197" t="s">
        <v>179</v>
      </c>
      <c r="G28" s="197" t="s">
        <v>177</v>
      </c>
      <c r="H28" s="197" t="s">
        <v>181</v>
      </c>
      <c r="I28" s="182">
        <v>9500</v>
      </c>
      <c r="J28" s="182">
        <v>9900</v>
      </c>
      <c r="K28" s="182">
        <v>9900</v>
      </c>
    </row>
    <row r="29" spans="1:11" ht="25.5">
      <c r="A29" s="195" t="s">
        <v>872</v>
      </c>
      <c r="B29" s="196" t="s">
        <v>178</v>
      </c>
      <c r="C29" s="196" t="s">
        <v>174</v>
      </c>
      <c r="D29" s="196" t="s">
        <v>296</v>
      </c>
      <c r="E29" s="196" t="s">
        <v>32</v>
      </c>
      <c r="F29" s="196" t="s">
        <v>292</v>
      </c>
      <c r="G29" s="196" t="s">
        <v>177</v>
      </c>
      <c r="H29" s="196" t="s">
        <v>181</v>
      </c>
      <c r="I29" s="181">
        <f>I30</f>
        <v>75190</v>
      </c>
      <c r="J29" s="181">
        <f t="shared" ref="J29:K29" si="6">J30</f>
        <v>79850</v>
      </c>
      <c r="K29" s="181">
        <f t="shared" si="6"/>
        <v>84000</v>
      </c>
    </row>
    <row r="30" spans="1:11" ht="38.25">
      <c r="A30" s="195" t="s">
        <v>364</v>
      </c>
      <c r="B30" s="196" t="s">
        <v>178</v>
      </c>
      <c r="C30" s="196" t="s">
        <v>174</v>
      </c>
      <c r="D30" s="196" t="s">
        <v>296</v>
      </c>
      <c r="E30" s="199" t="s">
        <v>365</v>
      </c>
      <c r="F30" s="196" t="s">
        <v>292</v>
      </c>
      <c r="G30" s="196" t="s">
        <v>177</v>
      </c>
      <c r="H30" s="196" t="s">
        <v>181</v>
      </c>
      <c r="I30" s="182">
        <v>75190</v>
      </c>
      <c r="J30" s="182">
        <v>79850</v>
      </c>
      <c r="K30" s="182">
        <v>84000</v>
      </c>
    </row>
    <row r="31" spans="1:11">
      <c r="A31" s="195" t="s">
        <v>130</v>
      </c>
      <c r="B31" s="196" t="s">
        <v>178</v>
      </c>
      <c r="C31" s="196" t="s">
        <v>174</v>
      </c>
      <c r="D31" s="196" t="s">
        <v>297</v>
      </c>
      <c r="E31" s="199" t="s">
        <v>176</v>
      </c>
      <c r="F31" s="196" t="s">
        <v>175</v>
      </c>
      <c r="G31" s="196" t="s">
        <v>177</v>
      </c>
      <c r="H31" s="196" t="s">
        <v>213</v>
      </c>
      <c r="I31" s="181">
        <f t="shared" ref="I31:K31" si="7">I34+I32</f>
        <v>155660</v>
      </c>
      <c r="J31" s="181">
        <f t="shared" si="7"/>
        <v>151210</v>
      </c>
      <c r="K31" s="181">
        <f t="shared" si="7"/>
        <v>146770</v>
      </c>
    </row>
    <row r="32" spans="1:11">
      <c r="A32" s="195" t="s">
        <v>310</v>
      </c>
      <c r="B32" s="196" t="s">
        <v>178</v>
      </c>
      <c r="C32" s="196" t="s">
        <v>174</v>
      </c>
      <c r="D32" s="196" t="s">
        <v>297</v>
      </c>
      <c r="E32" s="199" t="s">
        <v>180</v>
      </c>
      <c r="F32" s="196" t="s">
        <v>175</v>
      </c>
      <c r="G32" s="196" t="s">
        <v>177</v>
      </c>
      <c r="H32" s="196" t="s">
        <v>181</v>
      </c>
      <c r="I32" s="181">
        <f t="shared" ref="I32:K32" si="8">I33</f>
        <v>5000</v>
      </c>
      <c r="J32" s="181">
        <f t="shared" si="8"/>
        <v>5300</v>
      </c>
      <c r="K32" s="181">
        <f t="shared" si="8"/>
        <v>5550</v>
      </c>
    </row>
    <row r="33" spans="1:14" ht="38.25">
      <c r="A33" s="10" t="s">
        <v>311</v>
      </c>
      <c r="B33" s="197" t="s">
        <v>178</v>
      </c>
      <c r="C33" s="197" t="s">
        <v>174</v>
      </c>
      <c r="D33" s="197" t="s">
        <v>297</v>
      </c>
      <c r="E33" s="200" t="s">
        <v>312</v>
      </c>
      <c r="F33" s="197" t="s">
        <v>296</v>
      </c>
      <c r="G33" s="197" t="s">
        <v>177</v>
      </c>
      <c r="H33" s="197" t="s">
        <v>181</v>
      </c>
      <c r="I33" s="182">
        <v>5000</v>
      </c>
      <c r="J33" s="182">
        <v>5300</v>
      </c>
      <c r="K33" s="182">
        <v>5550</v>
      </c>
    </row>
    <row r="34" spans="1:14">
      <c r="A34" s="195" t="s">
        <v>131</v>
      </c>
      <c r="B34" s="196" t="s">
        <v>178</v>
      </c>
      <c r="C34" s="196" t="s">
        <v>174</v>
      </c>
      <c r="D34" s="196" t="s">
        <v>297</v>
      </c>
      <c r="E34" s="199" t="s">
        <v>298</v>
      </c>
      <c r="F34" s="196" t="s">
        <v>175</v>
      </c>
      <c r="G34" s="196" t="s">
        <v>177</v>
      </c>
      <c r="H34" s="196" t="s">
        <v>181</v>
      </c>
      <c r="I34" s="181">
        <f t="shared" ref="I34:K34" si="9">I35+I36</f>
        <v>150660</v>
      </c>
      <c r="J34" s="181">
        <f t="shared" si="9"/>
        <v>145910</v>
      </c>
      <c r="K34" s="181">
        <f t="shared" si="9"/>
        <v>141220</v>
      </c>
    </row>
    <row r="35" spans="1:14" ht="25.5">
      <c r="A35" s="10" t="s">
        <v>850</v>
      </c>
      <c r="B35" s="197" t="s">
        <v>178</v>
      </c>
      <c r="C35" s="197" t="s">
        <v>174</v>
      </c>
      <c r="D35" s="197" t="s">
        <v>297</v>
      </c>
      <c r="E35" s="200" t="s">
        <v>851</v>
      </c>
      <c r="F35" s="197" t="s">
        <v>296</v>
      </c>
      <c r="G35" s="197" t="s">
        <v>177</v>
      </c>
      <c r="H35" s="197" t="s">
        <v>181</v>
      </c>
      <c r="I35" s="182">
        <v>116970</v>
      </c>
      <c r="J35" s="182">
        <v>115220</v>
      </c>
      <c r="K35" s="182">
        <v>112530</v>
      </c>
    </row>
    <row r="36" spans="1:14" ht="38.25">
      <c r="A36" s="10" t="s">
        <v>853</v>
      </c>
      <c r="B36" s="197" t="s">
        <v>178</v>
      </c>
      <c r="C36" s="197" t="s">
        <v>174</v>
      </c>
      <c r="D36" s="197" t="s">
        <v>297</v>
      </c>
      <c r="E36" s="197" t="s">
        <v>852</v>
      </c>
      <c r="F36" s="197" t="s">
        <v>296</v>
      </c>
      <c r="G36" s="197" t="s">
        <v>177</v>
      </c>
      <c r="H36" s="197" t="s">
        <v>181</v>
      </c>
      <c r="I36" s="182">
        <v>33690</v>
      </c>
      <c r="J36" s="182">
        <v>30690</v>
      </c>
      <c r="K36" s="182">
        <v>28690</v>
      </c>
    </row>
    <row r="37" spans="1:14">
      <c r="A37" s="195" t="s">
        <v>29</v>
      </c>
      <c r="B37" s="196" t="s">
        <v>213</v>
      </c>
      <c r="C37" s="196" t="s">
        <v>174</v>
      </c>
      <c r="D37" s="196" t="s">
        <v>44</v>
      </c>
      <c r="E37" s="196" t="s">
        <v>176</v>
      </c>
      <c r="F37" s="196" t="s">
        <v>175</v>
      </c>
      <c r="G37" s="196" t="s">
        <v>177</v>
      </c>
      <c r="H37" s="196" t="s">
        <v>213</v>
      </c>
      <c r="I37" s="181">
        <f>I38</f>
        <v>5620450</v>
      </c>
      <c r="J37" s="181">
        <f t="shared" ref="J37:K37" si="10">J38</f>
        <v>5890230</v>
      </c>
      <c r="K37" s="181">
        <f t="shared" si="10"/>
        <v>6167070</v>
      </c>
    </row>
    <row r="38" spans="1:14" ht="25.5">
      <c r="A38" s="195" t="s">
        <v>132</v>
      </c>
      <c r="B38" s="196" t="s">
        <v>213</v>
      </c>
      <c r="C38" s="196" t="s">
        <v>174</v>
      </c>
      <c r="D38" s="196" t="s">
        <v>44</v>
      </c>
      <c r="E38" s="196" t="s">
        <v>45</v>
      </c>
      <c r="F38" s="196" t="s">
        <v>179</v>
      </c>
      <c r="G38" s="196" t="s">
        <v>177</v>
      </c>
      <c r="H38" s="196" t="s">
        <v>181</v>
      </c>
      <c r="I38" s="181">
        <f t="shared" ref="I38:K38" si="11">I39</f>
        <v>5620450</v>
      </c>
      <c r="J38" s="181">
        <f t="shared" si="11"/>
        <v>5890230</v>
      </c>
      <c r="K38" s="181">
        <f t="shared" si="11"/>
        <v>6167070</v>
      </c>
    </row>
    <row r="39" spans="1:14" ht="51">
      <c r="A39" s="10" t="s">
        <v>269</v>
      </c>
      <c r="B39" s="197" t="s">
        <v>213</v>
      </c>
      <c r="C39" s="197" t="s">
        <v>174</v>
      </c>
      <c r="D39" s="197" t="s">
        <v>44</v>
      </c>
      <c r="E39" s="197" t="s">
        <v>270</v>
      </c>
      <c r="F39" s="197" t="s">
        <v>179</v>
      </c>
      <c r="G39" s="197" t="s">
        <v>177</v>
      </c>
      <c r="H39" s="197" t="s">
        <v>181</v>
      </c>
      <c r="I39" s="182">
        <v>5620450</v>
      </c>
      <c r="J39" s="182">
        <v>5890230</v>
      </c>
      <c r="K39" s="182">
        <v>6167070</v>
      </c>
    </row>
    <row r="40" spans="1:14" ht="25.5" hidden="1">
      <c r="A40" s="195" t="s">
        <v>125</v>
      </c>
      <c r="B40" s="196" t="s">
        <v>178</v>
      </c>
      <c r="C40" s="196" t="s">
        <v>174</v>
      </c>
      <c r="D40" s="196" t="s">
        <v>37</v>
      </c>
      <c r="E40" s="199" t="s">
        <v>176</v>
      </c>
      <c r="F40" s="196" t="s">
        <v>175</v>
      </c>
      <c r="G40" s="196" t="s">
        <v>177</v>
      </c>
      <c r="H40" s="196" t="s">
        <v>213</v>
      </c>
      <c r="I40" s="181">
        <f>I41</f>
        <v>0</v>
      </c>
      <c r="J40" s="181">
        <f>J41</f>
        <v>0</v>
      </c>
      <c r="K40" s="181">
        <f>K41</f>
        <v>0</v>
      </c>
    </row>
    <row r="41" spans="1:14" ht="25.5" hidden="1">
      <c r="A41" s="195" t="s">
        <v>143</v>
      </c>
      <c r="B41" s="196" t="s">
        <v>178</v>
      </c>
      <c r="C41" s="196" t="s">
        <v>174</v>
      </c>
      <c r="D41" s="196" t="s">
        <v>37</v>
      </c>
      <c r="E41" s="199" t="s">
        <v>271</v>
      </c>
      <c r="F41" s="196" t="s">
        <v>175</v>
      </c>
      <c r="G41" s="196" t="s">
        <v>177</v>
      </c>
      <c r="H41" s="196" t="s">
        <v>181</v>
      </c>
      <c r="I41" s="181">
        <f>I43</f>
        <v>0</v>
      </c>
      <c r="J41" s="181">
        <f>J43</f>
        <v>0</v>
      </c>
      <c r="K41" s="181">
        <f>K43</f>
        <v>0</v>
      </c>
    </row>
    <row r="42" spans="1:14" hidden="1">
      <c r="A42" s="10" t="s">
        <v>140</v>
      </c>
      <c r="B42" s="197" t="s">
        <v>178</v>
      </c>
      <c r="C42" s="197" t="s">
        <v>174</v>
      </c>
      <c r="D42" s="197" t="s">
        <v>37</v>
      </c>
      <c r="E42" s="200" t="s">
        <v>38</v>
      </c>
      <c r="F42" s="197" t="s">
        <v>175</v>
      </c>
      <c r="G42" s="197" t="s">
        <v>177</v>
      </c>
      <c r="H42" s="197" t="s">
        <v>181</v>
      </c>
      <c r="I42" s="182">
        <f>I43</f>
        <v>0</v>
      </c>
      <c r="J42" s="182">
        <f>J43</f>
        <v>0</v>
      </c>
      <c r="K42" s="182">
        <f>K43</f>
        <v>0</v>
      </c>
    </row>
    <row r="43" spans="1:14" ht="25.5" hidden="1">
      <c r="A43" s="10" t="s">
        <v>141</v>
      </c>
      <c r="B43" s="197" t="s">
        <v>178</v>
      </c>
      <c r="C43" s="197" t="s">
        <v>174</v>
      </c>
      <c r="D43" s="197" t="s">
        <v>37</v>
      </c>
      <c r="E43" s="200" t="s">
        <v>313</v>
      </c>
      <c r="F43" s="197" t="s">
        <v>296</v>
      </c>
      <c r="G43" s="197" t="s">
        <v>177</v>
      </c>
      <c r="H43" s="197" t="s">
        <v>181</v>
      </c>
      <c r="I43" s="182">
        <v>0</v>
      </c>
      <c r="J43" s="182">
        <v>0</v>
      </c>
      <c r="K43" s="182">
        <v>0</v>
      </c>
      <c r="L43" s="134">
        <f>-I43+65022564</f>
        <v>65022564</v>
      </c>
      <c r="M43" s="134">
        <f>-J43+45084084</f>
        <v>45084084</v>
      </c>
      <c r="N43" s="134">
        <f>-K43+45797584</f>
        <v>45797584</v>
      </c>
    </row>
    <row r="44" spans="1:14" ht="25.5">
      <c r="A44" s="195" t="s">
        <v>142</v>
      </c>
      <c r="B44" s="196" t="s">
        <v>213</v>
      </c>
      <c r="C44" s="196" t="s">
        <v>174</v>
      </c>
      <c r="D44" s="196" t="s">
        <v>39</v>
      </c>
      <c r="E44" s="199" t="s">
        <v>176</v>
      </c>
      <c r="F44" s="196" t="s">
        <v>175</v>
      </c>
      <c r="G44" s="196" t="s">
        <v>177</v>
      </c>
      <c r="H44" s="196" t="s">
        <v>213</v>
      </c>
      <c r="I44" s="181">
        <f>I45+I54+I57</f>
        <v>51209348</v>
      </c>
      <c r="J44" s="181">
        <f t="shared" ref="J44:K44" si="12">J45+J54+J57</f>
        <v>49934680</v>
      </c>
      <c r="K44" s="181">
        <f t="shared" si="12"/>
        <v>46944890</v>
      </c>
    </row>
    <row r="45" spans="1:14" ht="63.75">
      <c r="A45" s="201" t="s">
        <v>30</v>
      </c>
      <c r="B45" s="196" t="s">
        <v>213</v>
      </c>
      <c r="C45" s="196" t="s">
        <v>174</v>
      </c>
      <c r="D45" s="196" t="s">
        <v>39</v>
      </c>
      <c r="E45" s="199" t="s">
        <v>41</v>
      </c>
      <c r="F45" s="196" t="s">
        <v>175</v>
      </c>
      <c r="G45" s="196" t="s">
        <v>177</v>
      </c>
      <c r="H45" s="196" t="s">
        <v>40</v>
      </c>
      <c r="I45" s="181">
        <f t="shared" ref="I45:K45" si="13">I46+I51+I49</f>
        <v>51061960</v>
      </c>
      <c r="J45" s="181">
        <f t="shared" si="13"/>
        <v>49790880</v>
      </c>
      <c r="K45" s="181">
        <f t="shared" si="13"/>
        <v>46832090</v>
      </c>
    </row>
    <row r="46" spans="1:14" ht="51">
      <c r="A46" s="202" t="s">
        <v>281</v>
      </c>
      <c r="B46" s="197" t="s">
        <v>213</v>
      </c>
      <c r="C46" s="197" t="s">
        <v>174</v>
      </c>
      <c r="D46" s="197" t="s">
        <v>39</v>
      </c>
      <c r="E46" s="200" t="s">
        <v>280</v>
      </c>
      <c r="F46" s="197" t="s">
        <v>175</v>
      </c>
      <c r="G46" s="197" t="s">
        <v>177</v>
      </c>
      <c r="H46" s="197" t="s">
        <v>40</v>
      </c>
      <c r="I46" s="182">
        <f t="shared" ref="I46:K46" si="14">I47+I48</f>
        <v>21980930</v>
      </c>
      <c r="J46" s="182">
        <f t="shared" si="14"/>
        <v>20715380</v>
      </c>
      <c r="K46" s="182">
        <f t="shared" si="14"/>
        <v>17775070</v>
      </c>
    </row>
    <row r="47" spans="1:14" ht="63.75">
      <c r="A47" s="202" t="s">
        <v>194</v>
      </c>
      <c r="B47" s="197" t="s">
        <v>97</v>
      </c>
      <c r="C47" s="197" t="s">
        <v>174</v>
      </c>
      <c r="D47" s="197" t="s">
        <v>39</v>
      </c>
      <c r="E47" s="200" t="s">
        <v>314</v>
      </c>
      <c r="F47" s="197" t="s">
        <v>296</v>
      </c>
      <c r="G47" s="197" t="s">
        <v>177</v>
      </c>
      <c r="H47" s="197" t="s">
        <v>40</v>
      </c>
      <c r="I47" s="182">
        <v>2249180</v>
      </c>
      <c r="J47" s="182">
        <v>2112040</v>
      </c>
      <c r="K47" s="182">
        <v>1678980</v>
      </c>
    </row>
    <row r="48" spans="1:14" ht="51">
      <c r="A48" s="10" t="s">
        <v>282</v>
      </c>
      <c r="B48" s="197" t="s">
        <v>97</v>
      </c>
      <c r="C48" s="197" t="s">
        <v>174</v>
      </c>
      <c r="D48" s="197" t="s">
        <v>39</v>
      </c>
      <c r="E48" s="200" t="s">
        <v>314</v>
      </c>
      <c r="F48" s="197" t="s">
        <v>255</v>
      </c>
      <c r="G48" s="197" t="s">
        <v>177</v>
      </c>
      <c r="H48" s="197" t="s">
        <v>40</v>
      </c>
      <c r="I48" s="182">
        <v>19731750</v>
      </c>
      <c r="J48" s="182">
        <v>18603340</v>
      </c>
      <c r="K48" s="182">
        <v>16096090</v>
      </c>
    </row>
    <row r="49" spans="1:14" ht="63.75">
      <c r="A49" s="195" t="s">
        <v>195</v>
      </c>
      <c r="B49" s="196" t="s">
        <v>97</v>
      </c>
      <c r="C49" s="196" t="s">
        <v>174</v>
      </c>
      <c r="D49" s="196" t="s">
        <v>39</v>
      </c>
      <c r="E49" s="199" t="s">
        <v>256</v>
      </c>
      <c r="F49" s="196" t="s">
        <v>175</v>
      </c>
      <c r="G49" s="196" t="s">
        <v>177</v>
      </c>
      <c r="H49" s="196" t="s">
        <v>40</v>
      </c>
      <c r="I49" s="181">
        <f t="shared" ref="I49:K49" si="15">I50</f>
        <v>205210</v>
      </c>
      <c r="J49" s="181">
        <f t="shared" si="15"/>
        <v>199680</v>
      </c>
      <c r="K49" s="181">
        <f t="shared" si="15"/>
        <v>181200</v>
      </c>
    </row>
    <row r="50" spans="1:14" ht="51">
      <c r="A50" s="10" t="s">
        <v>195</v>
      </c>
      <c r="B50" s="197" t="s">
        <v>97</v>
      </c>
      <c r="C50" s="197" t="s">
        <v>174</v>
      </c>
      <c r="D50" s="197" t="s">
        <v>39</v>
      </c>
      <c r="E50" s="200" t="s">
        <v>257</v>
      </c>
      <c r="F50" s="197" t="s">
        <v>296</v>
      </c>
      <c r="G50" s="197" t="s">
        <v>177</v>
      </c>
      <c r="H50" s="197" t="s">
        <v>40</v>
      </c>
      <c r="I50" s="182">
        <v>205210</v>
      </c>
      <c r="J50" s="182">
        <v>199680</v>
      </c>
      <c r="K50" s="182">
        <v>181200</v>
      </c>
    </row>
    <row r="51" spans="1:14" ht="63.75">
      <c r="A51" s="195" t="s">
        <v>53</v>
      </c>
      <c r="B51" s="196" t="s">
        <v>213</v>
      </c>
      <c r="C51" s="196" t="s">
        <v>174</v>
      </c>
      <c r="D51" s="196" t="s">
        <v>39</v>
      </c>
      <c r="E51" s="199" t="s">
        <v>258</v>
      </c>
      <c r="F51" s="196" t="s">
        <v>175</v>
      </c>
      <c r="G51" s="196" t="s">
        <v>177</v>
      </c>
      <c r="H51" s="196" t="s">
        <v>40</v>
      </c>
      <c r="I51" s="181">
        <f t="shared" ref="I51:K51" si="16">I53+I52</f>
        <v>28875820</v>
      </c>
      <c r="J51" s="181">
        <f t="shared" si="16"/>
        <v>28875820</v>
      </c>
      <c r="K51" s="181">
        <f t="shared" si="16"/>
        <v>28875820</v>
      </c>
    </row>
    <row r="52" spans="1:14" ht="51">
      <c r="A52" s="10" t="s">
        <v>264</v>
      </c>
      <c r="B52" s="197" t="s">
        <v>5</v>
      </c>
      <c r="C52" s="197" t="s">
        <v>174</v>
      </c>
      <c r="D52" s="197" t="s">
        <v>39</v>
      </c>
      <c r="E52" s="200" t="s">
        <v>259</v>
      </c>
      <c r="F52" s="197" t="s">
        <v>296</v>
      </c>
      <c r="G52" s="197" t="s">
        <v>177</v>
      </c>
      <c r="H52" s="197" t="s">
        <v>40</v>
      </c>
      <c r="I52" s="182">
        <v>75820</v>
      </c>
      <c r="J52" s="182">
        <v>75820</v>
      </c>
      <c r="K52" s="182">
        <v>75820</v>
      </c>
    </row>
    <row r="53" spans="1:14" ht="51">
      <c r="A53" s="10" t="s">
        <v>264</v>
      </c>
      <c r="B53" s="197" t="s">
        <v>97</v>
      </c>
      <c r="C53" s="197" t="s">
        <v>174</v>
      </c>
      <c r="D53" s="197" t="s">
        <v>39</v>
      </c>
      <c r="E53" s="200" t="s">
        <v>259</v>
      </c>
      <c r="F53" s="197" t="s">
        <v>296</v>
      </c>
      <c r="G53" s="197" t="s">
        <v>177</v>
      </c>
      <c r="H53" s="197" t="s">
        <v>40</v>
      </c>
      <c r="I53" s="182">
        <v>28800000</v>
      </c>
      <c r="J53" s="182">
        <v>28800000</v>
      </c>
      <c r="K53" s="182">
        <v>28800000</v>
      </c>
    </row>
    <row r="54" spans="1:14" ht="25.5">
      <c r="A54" s="195" t="s">
        <v>14</v>
      </c>
      <c r="B54" s="196" t="s">
        <v>97</v>
      </c>
      <c r="C54" s="196" t="s">
        <v>174</v>
      </c>
      <c r="D54" s="196" t="s">
        <v>39</v>
      </c>
      <c r="E54" s="199" t="s">
        <v>271</v>
      </c>
      <c r="F54" s="196" t="s">
        <v>175</v>
      </c>
      <c r="G54" s="196" t="s">
        <v>177</v>
      </c>
      <c r="H54" s="196" t="s">
        <v>40</v>
      </c>
      <c r="I54" s="181">
        <f t="shared" ref="I54:K55" si="17">I55</f>
        <v>34588</v>
      </c>
      <c r="J54" s="181">
        <f t="shared" si="17"/>
        <v>31000</v>
      </c>
      <c r="K54" s="181">
        <f t="shared" si="17"/>
        <v>0</v>
      </c>
    </row>
    <row r="55" spans="1:14" ht="38.25">
      <c r="A55" s="195" t="s">
        <v>15</v>
      </c>
      <c r="B55" s="196" t="s">
        <v>97</v>
      </c>
      <c r="C55" s="196" t="s">
        <v>174</v>
      </c>
      <c r="D55" s="196" t="s">
        <v>39</v>
      </c>
      <c r="E55" s="199" t="s">
        <v>260</v>
      </c>
      <c r="F55" s="196" t="s">
        <v>175</v>
      </c>
      <c r="G55" s="196" t="s">
        <v>177</v>
      </c>
      <c r="H55" s="196" t="s">
        <v>40</v>
      </c>
      <c r="I55" s="181">
        <f t="shared" si="17"/>
        <v>34588</v>
      </c>
      <c r="J55" s="181">
        <f t="shared" si="17"/>
        <v>31000</v>
      </c>
      <c r="K55" s="181">
        <f t="shared" si="17"/>
        <v>0</v>
      </c>
    </row>
    <row r="56" spans="1:14" ht="38.25">
      <c r="A56" s="10" t="s">
        <v>168</v>
      </c>
      <c r="B56" s="197" t="s">
        <v>97</v>
      </c>
      <c r="C56" s="197" t="s">
        <v>174</v>
      </c>
      <c r="D56" s="197" t="s">
        <v>39</v>
      </c>
      <c r="E56" s="200" t="s">
        <v>261</v>
      </c>
      <c r="F56" s="197" t="s">
        <v>296</v>
      </c>
      <c r="G56" s="197" t="s">
        <v>177</v>
      </c>
      <c r="H56" s="197" t="s">
        <v>40</v>
      </c>
      <c r="I56" s="182">
        <v>34588</v>
      </c>
      <c r="J56" s="182">
        <v>31000</v>
      </c>
      <c r="K56" s="182">
        <v>0</v>
      </c>
    </row>
    <row r="57" spans="1:14" ht="75">
      <c r="A57" s="217" t="s">
        <v>873</v>
      </c>
      <c r="B57" s="218" t="s">
        <v>97</v>
      </c>
      <c r="C57" s="218" t="s">
        <v>174</v>
      </c>
      <c r="D57" s="218" t="s">
        <v>39</v>
      </c>
      <c r="E57" s="219" t="s">
        <v>874</v>
      </c>
      <c r="F57" s="218" t="s">
        <v>296</v>
      </c>
      <c r="G57" s="218" t="s">
        <v>177</v>
      </c>
      <c r="H57" s="218" t="s">
        <v>40</v>
      </c>
      <c r="I57" s="181">
        <f>I58</f>
        <v>112800</v>
      </c>
      <c r="J57" s="181">
        <f t="shared" ref="J57:K57" si="18">J58</f>
        <v>112800</v>
      </c>
      <c r="K57" s="181">
        <f t="shared" si="18"/>
        <v>112800</v>
      </c>
    </row>
    <row r="58" spans="1:14" ht="75">
      <c r="A58" s="217" t="s">
        <v>875</v>
      </c>
      <c r="B58" s="218" t="s">
        <v>97</v>
      </c>
      <c r="C58" s="218" t="s">
        <v>174</v>
      </c>
      <c r="D58" s="218" t="s">
        <v>39</v>
      </c>
      <c r="E58" s="219" t="s">
        <v>876</v>
      </c>
      <c r="F58" s="218" t="s">
        <v>296</v>
      </c>
      <c r="G58" s="218" t="s">
        <v>177</v>
      </c>
      <c r="H58" s="218" t="s">
        <v>40</v>
      </c>
      <c r="I58" s="181">
        <f>I59</f>
        <v>112800</v>
      </c>
      <c r="J58" s="181">
        <f t="shared" ref="J58:K58" si="19">J59</f>
        <v>112800</v>
      </c>
      <c r="K58" s="181">
        <f t="shared" si="19"/>
        <v>112800</v>
      </c>
    </row>
    <row r="59" spans="1:14" ht="75">
      <c r="A59" s="220" t="s">
        <v>877</v>
      </c>
      <c r="B59" s="221" t="s">
        <v>97</v>
      </c>
      <c r="C59" s="221" t="s">
        <v>174</v>
      </c>
      <c r="D59" s="221" t="s">
        <v>39</v>
      </c>
      <c r="E59" s="222" t="s">
        <v>878</v>
      </c>
      <c r="F59" s="221" t="s">
        <v>296</v>
      </c>
      <c r="G59" s="221" t="s">
        <v>177</v>
      </c>
      <c r="H59" s="221" t="s">
        <v>40</v>
      </c>
      <c r="I59" s="182">
        <v>112800</v>
      </c>
      <c r="J59" s="182">
        <v>112800</v>
      </c>
      <c r="K59" s="182">
        <v>112800</v>
      </c>
    </row>
    <row r="60" spans="1:14">
      <c r="A60" s="195" t="s">
        <v>169</v>
      </c>
      <c r="B60" s="196" t="s">
        <v>112</v>
      </c>
      <c r="C60" s="196" t="s">
        <v>174</v>
      </c>
      <c r="D60" s="196" t="s">
        <v>262</v>
      </c>
      <c r="E60" s="199" t="s">
        <v>176</v>
      </c>
      <c r="F60" s="196" t="s">
        <v>175</v>
      </c>
      <c r="G60" s="196" t="s">
        <v>177</v>
      </c>
      <c r="H60" s="196" t="s">
        <v>213</v>
      </c>
      <c r="I60" s="181">
        <f t="shared" ref="I60:K60" si="20">SUM(I61:I63)</f>
        <v>3904100</v>
      </c>
      <c r="J60" s="181">
        <f t="shared" si="20"/>
        <v>3904100</v>
      </c>
      <c r="K60" s="181">
        <f t="shared" si="20"/>
        <v>3904100</v>
      </c>
    </row>
    <row r="61" spans="1:14" ht="31.5">
      <c r="A61" s="223" t="s">
        <v>879</v>
      </c>
      <c r="B61" s="197" t="s">
        <v>112</v>
      </c>
      <c r="C61" s="197" t="s">
        <v>174</v>
      </c>
      <c r="D61" s="197" t="s">
        <v>262</v>
      </c>
      <c r="E61" s="200" t="s">
        <v>290</v>
      </c>
      <c r="F61" s="197" t="s">
        <v>179</v>
      </c>
      <c r="G61" s="197" t="s">
        <v>177</v>
      </c>
      <c r="H61" s="197" t="s">
        <v>40</v>
      </c>
      <c r="I61" s="182">
        <v>1134100</v>
      </c>
      <c r="J61" s="182">
        <v>1134100</v>
      </c>
      <c r="K61" s="182">
        <v>1134100</v>
      </c>
    </row>
    <row r="62" spans="1:14" ht="15.75">
      <c r="A62" s="224" t="s">
        <v>880</v>
      </c>
      <c r="B62" s="197" t="s">
        <v>112</v>
      </c>
      <c r="C62" s="197" t="s">
        <v>174</v>
      </c>
      <c r="D62" s="197" t="s">
        <v>262</v>
      </c>
      <c r="E62" s="200" t="s">
        <v>312</v>
      </c>
      <c r="F62" s="197" t="s">
        <v>179</v>
      </c>
      <c r="G62" s="197" t="s">
        <v>177</v>
      </c>
      <c r="H62" s="197" t="s">
        <v>40</v>
      </c>
      <c r="I62" s="182">
        <v>397900</v>
      </c>
      <c r="J62" s="182">
        <v>397900</v>
      </c>
      <c r="K62" s="182">
        <v>397900</v>
      </c>
    </row>
    <row r="63" spans="1:14" ht="15.75">
      <c r="A63" s="224" t="s">
        <v>881</v>
      </c>
      <c r="B63" s="197" t="s">
        <v>112</v>
      </c>
      <c r="C63" s="197" t="s">
        <v>174</v>
      </c>
      <c r="D63" s="197" t="s">
        <v>262</v>
      </c>
      <c r="E63" s="200" t="s">
        <v>367</v>
      </c>
      <c r="F63" s="197" t="s">
        <v>179</v>
      </c>
      <c r="G63" s="197" t="s">
        <v>177</v>
      </c>
      <c r="H63" s="197" t="s">
        <v>40</v>
      </c>
      <c r="I63" s="182">
        <v>2372100</v>
      </c>
      <c r="J63" s="182">
        <v>2372100</v>
      </c>
      <c r="K63" s="182">
        <v>2372100</v>
      </c>
      <c r="L63" s="134"/>
      <c r="M63" s="134"/>
      <c r="N63" s="134"/>
    </row>
    <row r="64" spans="1:14" ht="25.5">
      <c r="A64" s="195" t="s">
        <v>263</v>
      </c>
      <c r="B64" s="196" t="s">
        <v>213</v>
      </c>
      <c r="C64" s="196" t="s">
        <v>174</v>
      </c>
      <c r="D64" s="196" t="s">
        <v>105</v>
      </c>
      <c r="E64" s="199" t="s">
        <v>176</v>
      </c>
      <c r="F64" s="196" t="s">
        <v>175</v>
      </c>
      <c r="G64" s="196" t="s">
        <v>177</v>
      </c>
      <c r="H64" s="196" t="s">
        <v>213</v>
      </c>
      <c r="I64" s="181">
        <f>I65+I70</f>
        <v>30432243</v>
      </c>
      <c r="J64" s="181">
        <f t="shared" ref="J64:K64" si="21">J65+J70</f>
        <v>30208743</v>
      </c>
      <c r="K64" s="181">
        <f t="shared" si="21"/>
        <v>30256743</v>
      </c>
    </row>
    <row r="65" spans="1:11" ht="25.5">
      <c r="A65" s="195" t="s">
        <v>106</v>
      </c>
      <c r="B65" s="196" t="s">
        <v>213</v>
      </c>
      <c r="C65" s="196" t="s">
        <v>174</v>
      </c>
      <c r="D65" s="196" t="s">
        <v>105</v>
      </c>
      <c r="E65" s="199" t="s">
        <v>316</v>
      </c>
      <c r="F65" s="196" t="s">
        <v>175</v>
      </c>
      <c r="G65" s="196" t="s">
        <v>177</v>
      </c>
      <c r="H65" s="196" t="s">
        <v>107</v>
      </c>
      <c r="I65" s="181">
        <f>I68+I69+I66+I67</f>
        <v>29029313</v>
      </c>
      <c r="J65" s="181">
        <f t="shared" ref="J65:K65" si="22">J68+J69+J66+J67</f>
        <v>28805813</v>
      </c>
      <c r="K65" s="181">
        <f t="shared" si="22"/>
        <v>28853813</v>
      </c>
    </row>
    <row r="66" spans="1:11" ht="25.5">
      <c r="A66" s="10" t="s">
        <v>315</v>
      </c>
      <c r="B66" s="197" t="s">
        <v>299</v>
      </c>
      <c r="C66" s="197" t="s">
        <v>174</v>
      </c>
      <c r="D66" s="197" t="s">
        <v>105</v>
      </c>
      <c r="E66" s="200" t="s">
        <v>316</v>
      </c>
      <c r="F66" s="197" t="s">
        <v>296</v>
      </c>
      <c r="G66" s="197" t="s">
        <v>177</v>
      </c>
      <c r="H66" s="197" t="s">
        <v>107</v>
      </c>
      <c r="I66" s="182">
        <v>736113</v>
      </c>
      <c r="J66" s="182">
        <v>536113</v>
      </c>
      <c r="K66" s="182">
        <v>536113</v>
      </c>
    </row>
    <row r="67" spans="1:11" ht="25.5">
      <c r="A67" s="10" t="s">
        <v>315</v>
      </c>
      <c r="B67" s="197" t="s">
        <v>1242</v>
      </c>
      <c r="C67" s="197" t="s">
        <v>174</v>
      </c>
      <c r="D67" s="197" t="s">
        <v>105</v>
      </c>
      <c r="E67" s="200" t="s">
        <v>316</v>
      </c>
      <c r="F67" s="197" t="s">
        <v>296</v>
      </c>
      <c r="G67" s="197" t="s">
        <v>177</v>
      </c>
      <c r="H67" s="197" t="s">
        <v>107</v>
      </c>
      <c r="I67" s="182">
        <v>3787500</v>
      </c>
      <c r="J67" s="182">
        <v>3764000</v>
      </c>
      <c r="K67" s="182">
        <v>3812000</v>
      </c>
    </row>
    <row r="68" spans="1:11" ht="25.5">
      <c r="A68" s="10" t="s">
        <v>315</v>
      </c>
      <c r="B68" s="197" t="s">
        <v>272</v>
      </c>
      <c r="C68" s="197" t="s">
        <v>174</v>
      </c>
      <c r="D68" s="197" t="s">
        <v>105</v>
      </c>
      <c r="E68" s="200" t="s">
        <v>316</v>
      </c>
      <c r="F68" s="197" t="s">
        <v>296</v>
      </c>
      <c r="G68" s="197" t="s">
        <v>8</v>
      </c>
      <c r="H68" s="197" t="s">
        <v>107</v>
      </c>
      <c r="I68" s="180">
        <v>19953100</v>
      </c>
      <c r="J68" s="180">
        <v>19953100</v>
      </c>
      <c r="K68" s="180">
        <v>19953100</v>
      </c>
    </row>
    <row r="69" spans="1:11" ht="38.25">
      <c r="A69" s="10" t="s">
        <v>12</v>
      </c>
      <c r="B69" s="197" t="s">
        <v>272</v>
      </c>
      <c r="C69" s="197" t="s">
        <v>174</v>
      </c>
      <c r="D69" s="197" t="s">
        <v>105</v>
      </c>
      <c r="E69" s="200" t="s">
        <v>316</v>
      </c>
      <c r="F69" s="197" t="s">
        <v>296</v>
      </c>
      <c r="G69" s="197" t="s">
        <v>333</v>
      </c>
      <c r="H69" s="197" t="s">
        <v>107</v>
      </c>
      <c r="I69" s="180">
        <v>4552600</v>
      </c>
      <c r="J69" s="180">
        <v>4552600</v>
      </c>
      <c r="K69" s="180">
        <v>4552600</v>
      </c>
    </row>
    <row r="70" spans="1:11" ht="38.25">
      <c r="A70" s="195" t="s">
        <v>728</v>
      </c>
      <c r="B70" s="196" t="s">
        <v>5</v>
      </c>
      <c r="C70" s="196" t="s">
        <v>174</v>
      </c>
      <c r="D70" s="196" t="s">
        <v>105</v>
      </c>
      <c r="E70" s="199" t="s">
        <v>729</v>
      </c>
      <c r="F70" s="196" t="s">
        <v>296</v>
      </c>
      <c r="G70" s="196" t="s">
        <v>177</v>
      </c>
      <c r="H70" s="196" t="s">
        <v>107</v>
      </c>
      <c r="I70" s="179">
        <f t="shared" ref="I70:K70" si="23">I71</f>
        <v>1402930</v>
      </c>
      <c r="J70" s="179">
        <f t="shared" si="23"/>
        <v>1402930</v>
      </c>
      <c r="K70" s="179">
        <f t="shared" si="23"/>
        <v>1402930</v>
      </c>
    </row>
    <row r="71" spans="1:11" ht="38.25">
      <c r="A71" s="10" t="s">
        <v>450</v>
      </c>
      <c r="B71" s="197" t="s">
        <v>5</v>
      </c>
      <c r="C71" s="197" t="s">
        <v>174</v>
      </c>
      <c r="D71" s="197" t="s">
        <v>105</v>
      </c>
      <c r="E71" s="200" t="s">
        <v>729</v>
      </c>
      <c r="F71" s="197" t="s">
        <v>296</v>
      </c>
      <c r="G71" s="197" t="s">
        <v>730</v>
      </c>
      <c r="H71" s="197" t="s">
        <v>107</v>
      </c>
      <c r="I71" s="180">
        <v>1402930</v>
      </c>
      <c r="J71" s="180">
        <v>1402930</v>
      </c>
      <c r="K71" s="180">
        <v>1402930</v>
      </c>
    </row>
    <row r="72" spans="1:11" ht="25.5">
      <c r="A72" s="195" t="s">
        <v>170</v>
      </c>
      <c r="B72" s="196" t="s">
        <v>97</v>
      </c>
      <c r="C72" s="196" t="s">
        <v>174</v>
      </c>
      <c r="D72" s="196" t="s">
        <v>108</v>
      </c>
      <c r="E72" s="199" t="s">
        <v>176</v>
      </c>
      <c r="F72" s="196" t="s">
        <v>175</v>
      </c>
      <c r="G72" s="196" t="s">
        <v>177</v>
      </c>
      <c r="H72" s="196" t="s">
        <v>213</v>
      </c>
      <c r="I72" s="181">
        <f t="shared" ref="I72:K72" si="24">I73+I76</f>
        <v>10825100</v>
      </c>
      <c r="J72" s="181">
        <f t="shared" si="24"/>
        <v>5755100</v>
      </c>
      <c r="K72" s="181">
        <f t="shared" si="24"/>
        <v>4955100</v>
      </c>
    </row>
    <row r="73" spans="1:11" ht="63.75">
      <c r="A73" s="195" t="s">
        <v>109</v>
      </c>
      <c r="B73" s="196" t="s">
        <v>97</v>
      </c>
      <c r="C73" s="196" t="s">
        <v>174</v>
      </c>
      <c r="D73" s="196" t="s">
        <v>108</v>
      </c>
      <c r="E73" s="199" t="s">
        <v>293</v>
      </c>
      <c r="F73" s="196" t="s">
        <v>175</v>
      </c>
      <c r="G73" s="196" t="s">
        <v>177</v>
      </c>
      <c r="H73" s="196" t="s">
        <v>213</v>
      </c>
      <c r="I73" s="181">
        <f t="shared" ref="I73:K74" si="25">I74</f>
        <v>6170000</v>
      </c>
      <c r="J73" s="181">
        <f t="shared" si="25"/>
        <v>1100000</v>
      </c>
      <c r="K73" s="181">
        <f t="shared" si="25"/>
        <v>300000</v>
      </c>
    </row>
    <row r="74" spans="1:11" ht="38.25">
      <c r="A74" s="195" t="s">
        <v>110</v>
      </c>
      <c r="B74" s="196" t="s">
        <v>97</v>
      </c>
      <c r="C74" s="196" t="s">
        <v>174</v>
      </c>
      <c r="D74" s="196" t="s">
        <v>108</v>
      </c>
      <c r="E74" s="199" t="s">
        <v>334</v>
      </c>
      <c r="F74" s="196" t="s">
        <v>296</v>
      </c>
      <c r="G74" s="196" t="s">
        <v>177</v>
      </c>
      <c r="H74" s="196" t="s">
        <v>111</v>
      </c>
      <c r="I74" s="181">
        <f t="shared" si="25"/>
        <v>6170000</v>
      </c>
      <c r="J74" s="181">
        <f t="shared" si="25"/>
        <v>1100000</v>
      </c>
      <c r="K74" s="181">
        <f t="shared" si="25"/>
        <v>300000</v>
      </c>
    </row>
    <row r="75" spans="1:11" ht="63.75">
      <c r="A75" s="10" t="s">
        <v>42</v>
      </c>
      <c r="B75" s="197" t="s">
        <v>97</v>
      </c>
      <c r="C75" s="197" t="s">
        <v>174</v>
      </c>
      <c r="D75" s="197" t="s">
        <v>108</v>
      </c>
      <c r="E75" s="200" t="s">
        <v>317</v>
      </c>
      <c r="F75" s="197" t="s">
        <v>296</v>
      </c>
      <c r="G75" s="197" t="s">
        <v>177</v>
      </c>
      <c r="H75" s="197" t="s">
        <v>111</v>
      </c>
      <c r="I75" s="182">
        <v>6170000</v>
      </c>
      <c r="J75" s="182">
        <v>1100000</v>
      </c>
      <c r="K75" s="182">
        <v>300000</v>
      </c>
    </row>
    <row r="76" spans="1:11" ht="38.25">
      <c r="A76" s="195" t="s">
        <v>214</v>
      </c>
      <c r="B76" s="196" t="s">
        <v>97</v>
      </c>
      <c r="C76" s="196" t="s">
        <v>174</v>
      </c>
      <c r="D76" s="196" t="s">
        <v>108</v>
      </c>
      <c r="E76" s="199" t="s">
        <v>298</v>
      </c>
      <c r="F76" s="196" t="s">
        <v>175</v>
      </c>
      <c r="G76" s="196" t="s">
        <v>177</v>
      </c>
      <c r="H76" s="196" t="s">
        <v>1</v>
      </c>
      <c r="I76" s="181">
        <f>I77+I80</f>
        <v>4655100</v>
      </c>
      <c r="J76" s="181">
        <f t="shared" ref="J76:K76" si="26">J77+J80</f>
        <v>4655100</v>
      </c>
      <c r="K76" s="181">
        <f t="shared" si="26"/>
        <v>4655100</v>
      </c>
    </row>
    <row r="77" spans="1:11" ht="25.5">
      <c r="A77" s="195" t="s">
        <v>283</v>
      </c>
      <c r="B77" s="196" t="s">
        <v>97</v>
      </c>
      <c r="C77" s="196" t="s">
        <v>174</v>
      </c>
      <c r="D77" s="196" t="s">
        <v>108</v>
      </c>
      <c r="E77" s="199" t="s">
        <v>284</v>
      </c>
      <c r="F77" s="196" t="s">
        <v>175</v>
      </c>
      <c r="G77" s="196" t="s">
        <v>177</v>
      </c>
      <c r="H77" s="196" t="s">
        <v>1</v>
      </c>
      <c r="I77" s="181">
        <f>I79+I78</f>
        <v>4653600</v>
      </c>
      <c r="J77" s="181">
        <f t="shared" ref="J77:K77" si="27">J79+J78</f>
        <v>4653600</v>
      </c>
      <c r="K77" s="181">
        <f t="shared" si="27"/>
        <v>4653600</v>
      </c>
    </row>
    <row r="78" spans="1:11" ht="38.25">
      <c r="A78" s="10" t="s">
        <v>413</v>
      </c>
      <c r="B78" s="197" t="s">
        <v>97</v>
      </c>
      <c r="C78" s="197" t="s">
        <v>174</v>
      </c>
      <c r="D78" s="197" t="s">
        <v>108</v>
      </c>
      <c r="E78" s="200" t="s">
        <v>326</v>
      </c>
      <c r="F78" s="197" t="s">
        <v>296</v>
      </c>
      <c r="G78" s="197" t="s">
        <v>177</v>
      </c>
      <c r="H78" s="197" t="s">
        <v>1</v>
      </c>
      <c r="I78" s="182">
        <v>198060</v>
      </c>
      <c r="J78" s="182">
        <v>198060</v>
      </c>
      <c r="K78" s="182">
        <v>198060</v>
      </c>
    </row>
    <row r="79" spans="1:11" ht="38.25">
      <c r="A79" s="10" t="s">
        <v>171</v>
      </c>
      <c r="B79" s="197" t="s">
        <v>97</v>
      </c>
      <c r="C79" s="197" t="s">
        <v>174</v>
      </c>
      <c r="D79" s="197" t="s">
        <v>108</v>
      </c>
      <c r="E79" s="200" t="s">
        <v>326</v>
      </c>
      <c r="F79" s="197" t="s">
        <v>255</v>
      </c>
      <c r="G79" s="197" t="s">
        <v>177</v>
      </c>
      <c r="H79" s="197" t="s">
        <v>1</v>
      </c>
      <c r="I79" s="182">
        <v>4455540</v>
      </c>
      <c r="J79" s="182">
        <v>4455540</v>
      </c>
      <c r="K79" s="182">
        <v>4455540</v>
      </c>
    </row>
    <row r="80" spans="1:11" ht="38.25">
      <c r="A80" s="10" t="s">
        <v>1444</v>
      </c>
      <c r="B80" s="197" t="s">
        <v>97</v>
      </c>
      <c r="C80" s="197" t="s">
        <v>174</v>
      </c>
      <c r="D80" s="197" t="s">
        <v>108</v>
      </c>
      <c r="E80" s="200" t="s">
        <v>1445</v>
      </c>
      <c r="F80" s="197" t="s">
        <v>296</v>
      </c>
      <c r="G80" s="197" t="s">
        <v>177</v>
      </c>
      <c r="H80" s="197" t="s">
        <v>1</v>
      </c>
      <c r="I80" s="182">
        <v>1500</v>
      </c>
      <c r="J80" s="182">
        <v>1500</v>
      </c>
      <c r="K80" s="182">
        <v>1500</v>
      </c>
    </row>
    <row r="81" spans="1:11">
      <c r="A81" s="195" t="s">
        <v>2</v>
      </c>
      <c r="B81" s="196" t="s">
        <v>213</v>
      </c>
      <c r="C81" s="196" t="s">
        <v>174</v>
      </c>
      <c r="D81" s="196" t="s">
        <v>172</v>
      </c>
      <c r="E81" s="199" t="s">
        <v>176</v>
      </c>
      <c r="F81" s="196" t="s">
        <v>175</v>
      </c>
      <c r="G81" s="196" t="s">
        <v>177</v>
      </c>
      <c r="H81" s="196" t="s">
        <v>213</v>
      </c>
      <c r="I81" s="181">
        <f>SUM(I82:I97)</f>
        <v>5600100</v>
      </c>
      <c r="J81" s="181">
        <f t="shared" ref="J81:K81" si="28">SUM(J82:J97)</f>
        <v>5558100</v>
      </c>
      <c r="K81" s="181">
        <f t="shared" si="28"/>
        <v>5568100</v>
      </c>
    </row>
    <row r="82" spans="1:11" ht="51">
      <c r="A82" s="10" t="s">
        <v>882</v>
      </c>
      <c r="B82" s="225" t="s">
        <v>178</v>
      </c>
      <c r="C82" s="225" t="s">
        <v>174</v>
      </c>
      <c r="D82" s="225" t="s">
        <v>172</v>
      </c>
      <c r="E82" s="226" t="s">
        <v>270</v>
      </c>
      <c r="F82" s="225" t="s">
        <v>179</v>
      </c>
      <c r="G82" s="225" t="s">
        <v>177</v>
      </c>
      <c r="H82" s="225" t="s">
        <v>173</v>
      </c>
      <c r="I82" s="182">
        <v>2000</v>
      </c>
      <c r="J82" s="182">
        <v>0</v>
      </c>
      <c r="K82" s="182">
        <v>0</v>
      </c>
    </row>
    <row r="83" spans="1:11" ht="38.25">
      <c r="A83" s="10" t="s">
        <v>13</v>
      </c>
      <c r="B83" s="197" t="s">
        <v>178</v>
      </c>
      <c r="C83" s="197" t="s">
        <v>174</v>
      </c>
      <c r="D83" s="197" t="s">
        <v>172</v>
      </c>
      <c r="E83" s="200" t="s">
        <v>76</v>
      </c>
      <c r="F83" s="197" t="s">
        <v>179</v>
      </c>
      <c r="G83" s="197" t="s">
        <v>177</v>
      </c>
      <c r="H83" s="197" t="s">
        <v>173</v>
      </c>
      <c r="I83" s="182">
        <v>10000</v>
      </c>
      <c r="J83" s="182">
        <v>0</v>
      </c>
      <c r="K83" s="182">
        <v>0</v>
      </c>
    </row>
    <row r="84" spans="1:11" ht="51">
      <c r="A84" s="10" t="s">
        <v>742</v>
      </c>
      <c r="B84" s="225" t="s">
        <v>213</v>
      </c>
      <c r="C84" s="225" t="s">
        <v>174</v>
      </c>
      <c r="D84" s="225" t="s">
        <v>172</v>
      </c>
      <c r="E84" s="226" t="s">
        <v>883</v>
      </c>
      <c r="F84" s="225" t="s">
        <v>179</v>
      </c>
      <c r="G84" s="225" t="s">
        <v>177</v>
      </c>
      <c r="H84" s="225" t="s">
        <v>173</v>
      </c>
      <c r="I84" s="182">
        <v>330000</v>
      </c>
      <c r="J84" s="182">
        <v>300000</v>
      </c>
      <c r="K84" s="182">
        <v>300000</v>
      </c>
    </row>
    <row r="85" spans="1:11" ht="25.5">
      <c r="A85" s="10" t="s">
        <v>884</v>
      </c>
      <c r="B85" s="225" t="s">
        <v>213</v>
      </c>
      <c r="C85" s="225" t="s">
        <v>174</v>
      </c>
      <c r="D85" s="225" t="s">
        <v>172</v>
      </c>
      <c r="E85" s="226" t="s">
        <v>885</v>
      </c>
      <c r="F85" s="225" t="s">
        <v>179</v>
      </c>
      <c r="G85" s="225" t="s">
        <v>177</v>
      </c>
      <c r="H85" s="225" t="s">
        <v>173</v>
      </c>
      <c r="I85" s="182">
        <v>10000</v>
      </c>
      <c r="J85" s="182">
        <v>10000</v>
      </c>
      <c r="K85" s="182">
        <v>10000</v>
      </c>
    </row>
    <row r="86" spans="1:11" ht="25.5">
      <c r="A86" s="10" t="s">
        <v>429</v>
      </c>
      <c r="B86" s="197" t="s">
        <v>213</v>
      </c>
      <c r="C86" s="197" t="s">
        <v>174</v>
      </c>
      <c r="D86" s="197" t="s">
        <v>172</v>
      </c>
      <c r="E86" s="200" t="s">
        <v>731</v>
      </c>
      <c r="F86" s="197" t="s">
        <v>179</v>
      </c>
      <c r="G86" s="197" t="s">
        <v>177</v>
      </c>
      <c r="H86" s="197" t="s">
        <v>173</v>
      </c>
      <c r="I86" s="182">
        <v>200000</v>
      </c>
      <c r="J86" s="182">
        <v>200000</v>
      </c>
      <c r="K86" s="182">
        <v>200000</v>
      </c>
    </row>
    <row r="87" spans="1:11" ht="25.5">
      <c r="A87" s="10" t="s">
        <v>886</v>
      </c>
      <c r="B87" s="225" t="s">
        <v>213</v>
      </c>
      <c r="C87" s="225" t="s">
        <v>174</v>
      </c>
      <c r="D87" s="225" t="s">
        <v>172</v>
      </c>
      <c r="E87" s="226" t="s">
        <v>887</v>
      </c>
      <c r="F87" s="225" t="s">
        <v>179</v>
      </c>
      <c r="G87" s="225" t="s">
        <v>177</v>
      </c>
      <c r="H87" s="225" t="s">
        <v>173</v>
      </c>
      <c r="I87" s="182">
        <v>400000</v>
      </c>
      <c r="J87" s="182">
        <v>400000</v>
      </c>
      <c r="K87" s="182">
        <v>400000</v>
      </c>
    </row>
    <row r="88" spans="1:11" ht="30" customHeight="1">
      <c r="A88" s="10" t="s">
        <v>1442</v>
      </c>
      <c r="B88" s="225" t="s">
        <v>213</v>
      </c>
      <c r="C88" s="225" t="s">
        <v>174</v>
      </c>
      <c r="D88" s="225" t="s">
        <v>172</v>
      </c>
      <c r="E88" s="226" t="s">
        <v>1443</v>
      </c>
      <c r="F88" s="225" t="s">
        <v>296</v>
      </c>
      <c r="G88" s="225" t="s">
        <v>177</v>
      </c>
      <c r="H88" s="225" t="s">
        <v>173</v>
      </c>
      <c r="I88" s="182">
        <v>10000</v>
      </c>
      <c r="J88" s="182">
        <v>10000</v>
      </c>
      <c r="K88" s="182">
        <v>10000</v>
      </c>
    </row>
    <row r="89" spans="1:11" ht="38.25">
      <c r="A89" s="57" t="s">
        <v>215</v>
      </c>
      <c r="B89" s="197" t="s">
        <v>213</v>
      </c>
      <c r="C89" s="197" t="s">
        <v>174</v>
      </c>
      <c r="D89" s="197" t="s">
        <v>172</v>
      </c>
      <c r="E89" s="200" t="s">
        <v>182</v>
      </c>
      <c r="F89" s="197" t="s">
        <v>179</v>
      </c>
      <c r="G89" s="197" t="s">
        <v>177</v>
      </c>
      <c r="H89" s="197" t="s">
        <v>173</v>
      </c>
      <c r="I89" s="182">
        <v>530000</v>
      </c>
      <c r="J89" s="182">
        <v>530000</v>
      </c>
      <c r="K89" s="182">
        <v>530000</v>
      </c>
    </row>
    <row r="90" spans="1:11" ht="26.25">
      <c r="A90" s="227" t="s">
        <v>888</v>
      </c>
      <c r="B90" s="216" t="s">
        <v>213</v>
      </c>
      <c r="C90" s="216" t="s">
        <v>174</v>
      </c>
      <c r="D90" s="216" t="s">
        <v>172</v>
      </c>
      <c r="E90" s="222" t="s">
        <v>889</v>
      </c>
      <c r="F90" s="216" t="s">
        <v>179</v>
      </c>
      <c r="G90" s="216" t="s">
        <v>177</v>
      </c>
      <c r="H90" s="216" t="s">
        <v>173</v>
      </c>
      <c r="I90" s="182">
        <v>10000</v>
      </c>
      <c r="J90" s="182">
        <v>10000</v>
      </c>
      <c r="K90" s="182">
        <v>10000</v>
      </c>
    </row>
    <row r="91" spans="1:11" ht="60">
      <c r="A91" s="336" t="s">
        <v>461</v>
      </c>
      <c r="B91" s="216" t="s">
        <v>236</v>
      </c>
      <c r="C91" s="216" t="s">
        <v>174</v>
      </c>
      <c r="D91" s="216" t="s">
        <v>172</v>
      </c>
      <c r="E91" s="222" t="s">
        <v>1404</v>
      </c>
      <c r="F91" s="216" t="s">
        <v>296</v>
      </c>
      <c r="G91" s="216" t="s">
        <v>177</v>
      </c>
      <c r="H91" s="216" t="s">
        <v>173</v>
      </c>
      <c r="I91" s="182">
        <v>188260</v>
      </c>
      <c r="J91" s="182">
        <v>188260</v>
      </c>
      <c r="K91" s="182">
        <v>188260</v>
      </c>
    </row>
    <row r="92" spans="1:11" ht="60">
      <c r="A92" s="335" t="s">
        <v>1405</v>
      </c>
      <c r="B92" s="216" t="s">
        <v>213</v>
      </c>
      <c r="C92" s="216" t="s">
        <v>174</v>
      </c>
      <c r="D92" s="216" t="s">
        <v>172</v>
      </c>
      <c r="E92" s="222" t="s">
        <v>1406</v>
      </c>
      <c r="F92" s="216" t="s">
        <v>296</v>
      </c>
      <c r="G92" s="216" t="s">
        <v>177</v>
      </c>
      <c r="H92" s="216" t="s">
        <v>173</v>
      </c>
      <c r="I92" s="182">
        <v>225000</v>
      </c>
      <c r="J92" s="182">
        <v>225000</v>
      </c>
      <c r="K92" s="182">
        <v>225000</v>
      </c>
    </row>
    <row r="93" spans="1:11" s="135" customFormat="1" ht="25.5">
      <c r="A93" s="10" t="s">
        <v>344</v>
      </c>
      <c r="B93" s="197" t="s">
        <v>213</v>
      </c>
      <c r="C93" s="197" t="s">
        <v>174</v>
      </c>
      <c r="D93" s="197" t="s">
        <v>172</v>
      </c>
      <c r="E93" s="200" t="s">
        <v>345</v>
      </c>
      <c r="F93" s="197" t="s">
        <v>296</v>
      </c>
      <c r="G93" s="197" t="s">
        <v>177</v>
      </c>
      <c r="H93" s="197" t="s">
        <v>173</v>
      </c>
      <c r="I93" s="182">
        <v>330000</v>
      </c>
      <c r="J93" s="182">
        <v>330000</v>
      </c>
      <c r="K93" s="182">
        <v>330000</v>
      </c>
    </row>
    <row r="94" spans="1:11" ht="51">
      <c r="A94" s="10" t="s">
        <v>744</v>
      </c>
      <c r="B94" s="197" t="s">
        <v>213</v>
      </c>
      <c r="C94" s="197" t="s">
        <v>174</v>
      </c>
      <c r="D94" s="197" t="s">
        <v>172</v>
      </c>
      <c r="E94" s="200" t="s">
        <v>732</v>
      </c>
      <c r="F94" s="197" t="s">
        <v>179</v>
      </c>
      <c r="G94" s="197" t="s">
        <v>177</v>
      </c>
      <c r="H94" s="197" t="s">
        <v>173</v>
      </c>
      <c r="I94" s="182">
        <v>811000</v>
      </c>
      <c r="J94" s="182">
        <v>811000</v>
      </c>
      <c r="K94" s="182">
        <v>811000</v>
      </c>
    </row>
    <row r="95" spans="1:11" ht="25.5">
      <c r="A95" s="10" t="s">
        <v>1358</v>
      </c>
      <c r="B95" s="225" t="s">
        <v>213</v>
      </c>
      <c r="C95" s="225" t="s">
        <v>174</v>
      </c>
      <c r="D95" s="225" t="s">
        <v>172</v>
      </c>
      <c r="E95" s="226" t="s">
        <v>890</v>
      </c>
      <c r="F95" s="225" t="s">
        <v>179</v>
      </c>
      <c r="G95" s="225" t="s">
        <v>177</v>
      </c>
      <c r="H95" s="225" t="s">
        <v>173</v>
      </c>
      <c r="I95" s="182">
        <v>450000</v>
      </c>
      <c r="J95" s="182">
        <v>450000</v>
      </c>
      <c r="K95" s="182">
        <v>450000</v>
      </c>
    </row>
    <row r="96" spans="1:11" ht="25.5">
      <c r="A96" s="10" t="s">
        <v>9</v>
      </c>
      <c r="B96" s="197" t="s">
        <v>213</v>
      </c>
      <c r="C96" s="197" t="s">
        <v>174</v>
      </c>
      <c r="D96" s="197" t="s">
        <v>172</v>
      </c>
      <c r="E96" s="200" t="s">
        <v>10</v>
      </c>
      <c r="F96" s="197" t="s">
        <v>296</v>
      </c>
      <c r="G96" s="197" t="s">
        <v>177</v>
      </c>
      <c r="H96" s="197" t="s">
        <v>173</v>
      </c>
      <c r="I96" s="182">
        <v>2023000</v>
      </c>
      <c r="J96" s="182">
        <v>2023000</v>
      </c>
      <c r="K96" s="182">
        <v>2033000</v>
      </c>
    </row>
    <row r="97" spans="1:11" ht="25.5">
      <c r="A97" s="10" t="s">
        <v>9</v>
      </c>
      <c r="B97" s="197" t="s">
        <v>5</v>
      </c>
      <c r="C97" s="197" t="s">
        <v>174</v>
      </c>
      <c r="D97" s="197" t="s">
        <v>172</v>
      </c>
      <c r="E97" s="200" t="s">
        <v>10</v>
      </c>
      <c r="F97" s="197" t="s">
        <v>296</v>
      </c>
      <c r="G97" s="197" t="s">
        <v>177</v>
      </c>
      <c r="H97" s="197" t="s">
        <v>173</v>
      </c>
      <c r="I97" s="182">
        <v>70840</v>
      </c>
      <c r="J97" s="182">
        <v>70840</v>
      </c>
      <c r="K97" s="182">
        <v>70840</v>
      </c>
    </row>
    <row r="98" spans="1:11">
      <c r="A98" s="228" t="s">
        <v>127</v>
      </c>
      <c r="B98" s="229" t="s">
        <v>273</v>
      </c>
      <c r="C98" s="229" t="s">
        <v>224</v>
      </c>
      <c r="D98" s="229" t="s">
        <v>175</v>
      </c>
      <c r="E98" s="230" t="s">
        <v>176</v>
      </c>
      <c r="F98" s="229" t="s">
        <v>175</v>
      </c>
      <c r="G98" s="229" t="s">
        <v>177</v>
      </c>
      <c r="H98" s="229" t="s">
        <v>213</v>
      </c>
      <c r="I98" s="231">
        <f>I99+I143</f>
        <v>1399576927</v>
      </c>
      <c r="J98" s="231">
        <f t="shared" ref="J98:K98" si="29">J99+J143</f>
        <v>1409350827</v>
      </c>
      <c r="K98" s="231">
        <f t="shared" si="29"/>
        <v>1306350527</v>
      </c>
    </row>
    <row r="99" spans="1:11" ht="25.5">
      <c r="A99" s="228" t="s">
        <v>191</v>
      </c>
      <c r="B99" s="229" t="s">
        <v>273</v>
      </c>
      <c r="C99" s="229" t="s">
        <v>224</v>
      </c>
      <c r="D99" s="229" t="s">
        <v>292</v>
      </c>
      <c r="E99" s="230" t="s">
        <v>176</v>
      </c>
      <c r="F99" s="229" t="s">
        <v>175</v>
      </c>
      <c r="G99" s="229" t="s">
        <v>177</v>
      </c>
      <c r="H99" s="229" t="s">
        <v>213</v>
      </c>
      <c r="I99" s="231">
        <f>I100+I103+I109+I140</f>
        <v>1397776927</v>
      </c>
      <c r="J99" s="231">
        <f t="shared" ref="J99:K99" si="30">J100+J103+J109+J140</f>
        <v>1306350827</v>
      </c>
      <c r="K99" s="231">
        <f t="shared" si="30"/>
        <v>1306350527</v>
      </c>
    </row>
    <row r="100" spans="1:11" ht="25.5">
      <c r="A100" s="195" t="s">
        <v>734</v>
      </c>
      <c r="B100" s="241" t="s">
        <v>273</v>
      </c>
      <c r="C100" s="241" t="s">
        <v>224</v>
      </c>
      <c r="D100" s="241" t="s">
        <v>292</v>
      </c>
      <c r="E100" s="242" t="s">
        <v>1446</v>
      </c>
      <c r="F100" s="241" t="s">
        <v>175</v>
      </c>
      <c r="G100" s="241" t="s">
        <v>177</v>
      </c>
      <c r="H100" s="241" t="s">
        <v>11</v>
      </c>
      <c r="I100" s="231">
        <f>I101</f>
        <v>412575900</v>
      </c>
      <c r="J100" s="231">
        <f t="shared" ref="J100:K101" si="31">J101</f>
        <v>330060700</v>
      </c>
      <c r="K100" s="231">
        <f t="shared" si="31"/>
        <v>330060700</v>
      </c>
    </row>
    <row r="101" spans="1:11">
      <c r="A101" s="201" t="s">
        <v>735</v>
      </c>
      <c r="B101" s="241" t="s">
        <v>273</v>
      </c>
      <c r="C101" s="241" t="s">
        <v>224</v>
      </c>
      <c r="D101" s="241" t="s">
        <v>292</v>
      </c>
      <c r="E101" s="242" t="s">
        <v>1446</v>
      </c>
      <c r="F101" s="241" t="s">
        <v>296</v>
      </c>
      <c r="G101" s="241" t="s">
        <v>177</v>
      </c>
      <c r="H101" s="241" t="s">
        <v>11</v>
      </c>
      <c r="I101" s="231">
        <f>I102</f>
        <v>412575900</v>
      </c>
      <c r="J101" s="231">
        <f t="shared" si="31"/>
        <v>330060700</v>
      </c>
      <c r="K101" s="231">
        <f t="shared" si="31"/>
        <v>330060700</v>
      </c>
    </row>
    <row r="102" spans="1:11" ht="25.5">
      <c r="A102" s="202" t="s">
        <v>474</v>
      </c>
      <c r="B102" s="239" t="s">
        <v>273</v>
      </c>
      <c r="C102" s="239" t="s">
        <v>224</v>
      </c>
      <c r="D102" s="239" t="s">
        <v>292</v>
      </c>
      <c r="E102" s="240" t="s">
        <v>1446</v>
      </c>
      <c r="F102" s="239" t="s">
        <v>296</v>
      </c>
      <c r="G102" s="239" t="s">
        <v>736</v>
      </c>
      <c r="H102" s="239" t="s">
        <v>11</v>
      </c>
      <c r="I102" s="233">
        <v>412575900</v>
      </c>
      <c r="J102" s="233">
        <v>330060700</v>
      </c>
      <c r="K102" s="233">
        <v>330060700</v>
      </c>
    </row>
    <row r="103" spans="1:11" ht="25.5">
      <c r="A103" s="205" t="s">
        <v>183</v>
      </c>
      <c r="B103" s="241" t="s">
        <v>273</v>
      </c>
      <c r="C103" s="241" t="s">
        <v>224</v>
      </c>
      <c r="D103" s="241" t="s">
        <v>292</v>
      </c>
      <c r="E103" s="242" t="s">
        <v>1447</v>
      </c>
      <c r="F103" s="241" t="s">
        <v>175</v>
      </c>
      <c r="G103" s="241" t="s">
        <v>177</v>
      </c>
      <c r="H103" s="241" t="s">
        <v>11</v>
      </c>
      <c r="I103" s="231">
        <f>I104</f>
        <v>7282300</v>
      </c>
      <c r="J103" s="231">
        <f t="shared" ref="J103:K104" si="32">J104</f>
        <v>7282300</v>
      </c>
      <c r="K103" s="231">
        <f t="shared" si="32"/>
        <v>7282300</v>
      </c>
    </row>
    <row r="104" spans="1:11" ht="15">
      <c r="A104" s="339" t="s">
        <v>78</v>
      </c>
      <c r="B104" s="241" t="s">
        <v>273</v>
      </c>
      <c r="C104" s="241" t="s">
        <v>224</v>
      </c>
      <c r="D104" s="241" t="s">
        <v>292</v>
      </c>
      <c r="E104" s="242">
        <v>29999</v>
      </c>
      <c r="F104" s="241" t="s">
        <v>175</v>
      </c>
      <c r="G104" s="241" t="s">
        <v>177</v>
      </c>
      <c r="H104" s="241" t="s">
        <v>11</v>
      </c>
      <c r="I104" s="231">
        <f>I105</f>
        <v>7282300</v>
      </c>
      <c r="J104" s="231">
        <f t="shared" si="32"/>
        <v>7282300</v>
      </c>
      <c r="K104" s="231">
        <f t="shared" si="32"/>
        <v>7282300</v>
      </c>
    </row>
    <row r="105" spans="1:11" ht="15">
      <c r="A105" s="340" t="s">
        <v>79</v>
      </c>
      <c r="B105" s="241" t="s">
        <v>273</v>
      </c>
      <c r="C105" s="241" t="s">
        <v>224</v>
      </c>
      <c r="D105" s="241" t="s">
        <v>292</v>
      </c>
      <c r="E105" s="242" t="s">
        <v>1448</v>
      </c>
      <c r="F105" s="241" t="s">
        <v>296</v>
      </c>
      <c r="G105" s="241" t="s">
        <v>177</v>
      </c>
      <c r="H105" s="241" t="s">
        <v>11</v>
      </c>
      <c r="I105" s="231">
        <f>SUM(I106:I108)</f>
        <v>7282300</v>
      </c>
      <c r="J105" s="231">
        <f t="shared" ref="J105:K105" si="33">SUM(J106:J108)</f>
        <v>7282300</v>
      </c>
      <c r="K105" s="231">
        <f t="shared" si="33"/>
        <v>7282300</v>
      </c>
    </row>
    <row r="106" spans="1:11" ht="84" customHeight="1">
      <c r="A106" s="307" t="s">
        <v>922</v>
      </c>
      <c r="B106" s="239" t="s">
        <v>273</v>
      </c>
      <c r="C106" s="239" t="s">
        <v>224</v>
      </c>
      <c r="D106" s="239" t="s">
        <v>292</v>
      </c>
      <c r="E106" s="240" t="s">
        <v>1448</v>
      </c>
      <c r="F106" s="239" t="s">
        <v>296</v>
      </c>
      <c r="G106" s="239" t="s">
        <v>1368</v>
      </c>
      <c r="H106" s="239" t="s">
        <v>11</v>
      </c>
      <c r="I106" s="233">
        <v>6423600</v>
      </c>
      <c r="J106" s="233">
        <v>6423600</v>
      </c>
      <c r="K106" s="233">
        <v>6423600</v>
      </c>
    </row>
    <row r="107" spans="1:11" ht="63.75">
      <c r="A107" s="243" t="s">
        <v>891</v>
      </c>
      <c r="B107" s="239" t="s">
        <v>273</v>
      </c>
      <c r="C107" s="239" t="s">
        <v>224</v>
      </c>
      <c r="D107" s="239" t="s">
        <v>292</v>
      </c>
      <c r="E107" s="240" t="s">
        <v>1448</v>
      </c>
      <c r="F107" s="239" t="s">
        <v>296</v>
      </c>
      <c r="G107" s="239" t="s">
        <v>369</v>
      </c>
      <c r="H107" s="239" t="s">
        <v>11</v>
      </c>
      <c r="I107" s="236">
        <v>794700</v>
      </c>
      <c r="J107" s="234">
        <v>794700</v>
      </c>
      <c r="K107" s="234">
        <v>794700</v>
      </c>
    </row>
    <row r="108" spans="1:11" ht="82.5" customHeight="1">
      <c r="A108" s="243" t="s">
        <v>902</v>
      </c>
      <c r="B108" s="239" t="s">
        <v>273</v>
      </c>
      <c r="C108" s="239" t="s">
        <v>224</v>
      </c>
      <c r="D108" s="239" t="s">
        <v>292</v>
      </c>
      <c r="E108" s="240" t="s">
        <v>1448</v>
      </c>
      <c r="F108" s="239" t="s">
        <v>296</v>
      </c>
      <c r="G108" s="239" t="s">
        <v>368</v>
      </c>
      <c r="H108" s="239" t="s">
        <v>11</v>
      </c>
      <c r="I108" s="236">
        <v>64000</v>
      </c>
      <c r="J108" s="234">
        <v>64000</v>
      </c>
      <c r="K108" s="234">
        <v>64000</v>
      </c>
    </row>
    <row r="109" spans="1:11" ht="25.5">
      <c r="A109" s="206" t="s">
        <v>100</v>
      </c>
      <c r="B109" s="241" t="s">
        <v>273</v>
      </c>
      <c r="C109" s="241" t="s">
        <v>224</v>
      </c>
      <c r="D109" s="241" t="s">
        <v>292</v>
      </c>
      <c r="E109" s="242" t="s">
        <v>1449</v>
      </c>
      <c r="F109" s="241" t="s">
        <v>175</v>
      </c>
      <c r="G109" s="241" t="s">
        <v>177</v>
      </c>
      <c r="H109" s="241" t="s">
        <v>11</v>
      </c>
      <c r="I109" s="237">
        <f>I110+I112+I132+I134+I136</f>
        <v>951161500</v>
      </c>
      <c r="J109" s="237">
        <f t="shared" ref="J109:K109" si="34">J110+J112+J132+J134+J136</f>
        <v>942271600</v>
      </c>
      <c r="K109" s="237">
        <f t="shared" si="34"/>
        <v>942271300</v>
      </c>
    </row>
    <row r="110" spans="1:11" ht="76.5">
      <c r="A110" s="195" t="s">
        <v>370</v>
      </c>
      <c r="B110" s="241" t="s">
        <v>273</v>
      </c>
      <c r="C110" s="241" t="s">
        <v>224</v>
      </c>
      <c r="D110" s="241" t="s">
        <v>292</v>
      </c>
      <c r="E110" s="242" t="s">
        <v>1450</v>
      </c>
      <c r="F110" s="241" t="s">
        <v>175</v>
      </c>
      <c r="G110" s="241" t="s">
        <v>177</v>
      </c>
      <c r="H110" s="241" t="s">
        <v>11</v>
      </c>
      <c r="I110" s="237">
        <f>I111</f>
        <v>4226600</v>
      </c>
      <c r="J110" s="237">
        <f t="shared" ref="J110:K110" si="35">J111</f>
        <v>0</v>
      </c>
      <c r="K110" s="237">
        <f t="shared" si="35"/>
        <v>0</v>
      </c>
    </row>
    <row r="111" spans="1:11" ht="76.5">
      <c r="A111" s="10" t="s">
        <v>848</v>
      </c>
      <c r="B111" s="239" t="s">
        <v>273</v>
      </c>
      <c r="C111" s="239" t="s">
        <v>224</v>
      </c>
      <c r="D111" s="239" t="s">
        <v>292</v>
      </c>
      <c r="E111" s="240" t="s">
        <v>1450</v>
      </c>
      <c r="F111" s="239" t="s">
        <v>296</v>
      </c>
      <c r="G111" s="239" t="s">
        <v>177</v>
      </c>
      <c r="H111" s="239" t="s">
        <v>11</v>
      </c>
      <c r="I111" s="234">
        <v>4226600</v>
      </c>
      <c r="J111" s="234">
        <v>0</v>
      </c>
      <c r="K111" s="234">
        <v>0</v>
      </c>
    </row>
    <row r="112" spans="1:11" ht="25.5">
      <c r="A112" s="203" t="s">
        <v>6</v>
      </c>
      <c r="B112" s="241" t="s">
        <v>273</v>
      </c>
      <c r="C112" s="241" t="s">
        <v>224</v>
      </c>
      <c r="D112" s="241" t="s">
        <v>292</v>
      </c>
      <c r="E112" s="242" t="s">
        <v>1451</v>
      </c>
      <c r="F112" s="241" t="s">
        <v>175</v>
      </c>
      <c r="G112" s="241" t="s">
        <v>177</v>
      </c>
      <c r="H112" s="241" t="s">
        <v>11</v>
      </c>
      <c r="I112" s="235">
        <f>I113</f>
        <v>804136100</v>
      </c>
      <c r="J112" s="235">
        <f t="shared" ref="J112:K112" si="36">J113</f>
        <v>799478200</v>
      </c>
      <c r="K112" s="235">
        <f t="shared" si="36"/>
        <v>799478200</v>
      </c>
    </row>
    <row r="113" spans="1:11" ht="25.5">
      <c r="A113" s="203" t="s">
        <v>7</v>
      </c>
      <c r="B113" s="241" t="s">
        <v>273</v>
      </c>
      <c r="C113" s="241" t="s">
        <v>224</v>
      </c>
      <c r="D113" s="241" t="s">
        <v>292</v>
      </c>
      <c r="E113" s="242" t="s">
        <v>1451</v>
      </c>
      <c r="F113" s="241" t="s">
        <v>296</v>
      </c>
      <c r="G113" s="241" t="s">
        <v>177</v>
      </c>
      <c r="H113" s="241" t="s">
        <v>11</v>
      </c>
      <c r="I113" s="235">
        <f>SUM(I114:I131)</f>
        <v>804136100</v>
      </c>
      <c r="J113" s="235">
        <f t="shared" ref="J113:K113" si="37">SUM(J114:J131)</f>
        <v>799478200</v>
      </c>
      <c r="K113" s="235">
        <f t="shared" si="37"/>
        <v>799478200</v>
      </c>
    </row>
    <row r="114" spans="1:11" ht="114.75">
      <c r="A114" s="243" t="s">
        <v>892</v>
      </c>
      <c r="B114" s="239" t="s">
        <v>273</v>
      </c>
      <c r="C114" s="239" t="s">
        <v>224</v>
      </c>
      <c r="D114" s="239" t="s">
        <v>292</v>
      </c>
      <c r="E114" s="244" t="s">
        <v>1451</v>
      </c>
      <c r="F114" s="239" t="s">
        <v>296</v>
      </c>
      <c r="G114" s="239" t="s">
        <v>371</v>
      </c>
      <c r="H114" s="239" t="s">
        <v>11</v>
      </c>
      <c r="I114" s="236">
        <v>38038600</v>
      </c>
      <c r="J114" s="234">
        <v>38038600</v>
      </c>
      <c r="K114" s="234">
        <v>38038600</v>
      </c>
    </row>
    <row r="115" spans="1:11" ht="102">
      <c r="A115" s="243" t="s">
        <v>1403</v>
      </c>
      <c r="B115" s="239" t="s">
        <v>273</v>
      </c>
      <c r="C115" s="239" t="s">
        <v>224</v>
      </c>
      <c r="D115" s="239" t="s">
        <v>292</v>
      </c>
      <c r="E115" s="244" t="s">
        <v>1451</v>
      </c>
      <c r="F115" s="239" t="s">
        <v>296</v>
      </c>
      <c r="G115" s="239" t="s">
        <v>1452</v>
      </c>
      <c r="H115" s="239" t="s">
        <v>11</v>
      </c>
      <c r="I115" s="236">
        <v>337500</v>
      </c>
      <c r="J115" s="234">
        <v>337500</v>
      </c>
      <c r="K115" s="234">
        <v>337500</v>
      </c>
    </row>
    <row r="116" spans="1:11" ht="76.5">
      <c r="A116" s="243" t="s">
        <v>893</v>
      </c>
      <c r="B116" s="239" t="s">
        <v>273</v>
      </c>
      <c r="C116" s="239" t="s">
        <v>224</v>
      </c>
      <c r="D116" s="239" t="s">
        <v>292</v>
      </c>
      <c r="E116" s="244" t="s">
        <v>1451</v>
      </c>
      <c r="F116" s="239" t="s">
        <v>296</v>
      </c>
      <c r="G116" s="239" t="s">
        <v>739</v>
      </c>
      <c r="H116" s="239" t="s">
        <v>11</v>
      </c>
      <c r="I116" s="236">
        <v>51000</v>
      </c>
      <c r="J116" s="234">
        <v>51000</v>
      </c>
      <c r="K116" s="234">
        <v>51000</v>
      </c>
    </row>
    <row r="117" spans="1:11" ht="114.75">
      <c r="A117" s="243" t="s">
        <v>894</v>
      </c>
      <c r="B117" s="239" t="s">
        <v>273</v>
      </c>
      <c r="C117" s="239" t="s">
        <v>224</v>
      </c>
      <c r="D117" s="239" t="s">
        <v>292</v>
      </c>
      <c r="E117" s="244" t="s">
        <v>1451</v>
      </c>
      <c r="F117" s="239" t="s">
        <v>296</v>
      </c>
      <c r="G117" s="239" t="s">
        <v>384</v>
      </c>
      <c r="H117" s="239" t="s">
        <v>11</v>
      </c>
      <c r="I117" s="236">
        <v>525200</v>
      </c>
      <c r="J117" s="234">
        <v>525200</v>
      </c>
      <c r="K117" s="234">
        <v>525200</v>
      </c>
    </row>
    <row r="118" spans="1:11" ht="140.25">
      <c r="A118" s="243" t="s">
        <v>895</v>
      </c>
      <c r="B118" s="239" t="s">
        <v>273</v>
      </c>
      <c r="C118" s="239" t="s">
        <v>224</v>
      </c>
      <c r="D118" s="239" t="s">
        <v>292</v>
      </c>
      <c r="E118" s="244" t="s">
        <v>1451</v>
      </c>
      <c r="F118" s="239" t="s">
        <v>296</v>
      </c>
      <c r="G118" s="239" t="s">
        <v>377</v>
      </c>
      <c r="H118" s="239" t="s">
        <v>11</v>
      </c>
      <c r="I118" s="236">
        <v>18139300</v>
      </c>
      <c r="J118" s="236">
        <v>17532700</v>
      </c>
      <c r="K118" s="234">
        <v>17532700</v>
      </c>
    </row>
    <row r="119" spans="1:11" ht="51">
      <c r="A119" s="243" t="s">
        <v>896</v>
      </c>
      <c r="B119" s="239" t="s">
        <v>273</v>
      </c>
      <c r="C119" s="239" t="s">
        <v>224</v>
      </c>
      <c r="D119" s="239" t="s">
        <v>292</v>
      </c>
      <c r="E119" s="244" t="s">
        <v>1451</v>
      </c>
      <c r="F119" s="239" t="s">
        <v>296</v>
      </c>
      <c r="G119" s="239" t="s">
        <v>380</v>
      </c>
      <c r="H119" s="239" t="s">
        <v>11</v>
      </c>
      <c r="I119" s="236">
        <v>178100</v>
      </c>
      <c r="J119" s="234">
        <v>178100</v>
      </c>
      <c r="K119" s="234">
        <v>178100</v>
      </c>
    </row>
    <row r="120" spans="1:11" ht="89.25">
      <c r="A120" s="243" t="s">
        <v>897</v>
      </c>
      <c r="B120" s="239" t="s">
        <v>273</v>
      </c>
      <c r="C120" s="239" t="s">
        <v>224</v>
      </c>
      <c r="D120" s="239" t="s">
        <v>292</v>
      </c>
      <c r="E120" s="244" t="s">
        <v>1451</v>
      </c>
      <c r="F120" s="239" t="s">
        <v>296</v>
      </c>
      <c r="G120" s="239" t="s">
        <v>383</v>
      </c>
      <c r="H120" s="239" t="s">
        <v>11</v>
      </c>
      <c r="I120" s="236">
        <v>1160800</v>
      </c>
      <c r="J120" s="234">
        <v>1161500</v>
      </c>
      <c r="K120" s="234">
        <v>1161500</v>
      </c>
    </row>
    <row r="121" spans="1:11" ht="102">
      <c r="A121" s="243" t="s">
        <v>898</v>
      </c>
      <c r="B121" s="245" t="s">
        <v>273</v>
      </c>
      <c r="C121" s="245" t="s">
        <v>224</v>
      </c>
      <c r="D121" s="245" t="s">
        <v>292</v>
      </c>
      <c r="E121" s="245" t="s">
        <v>1451</v>
      </c>
      <c r="F121" s="245" t="s">
        <v>296</v>
      </c>
      <c r="G121" s="245" t="s">
        <v>382</v>
      </c>
      <c r="H121" s="245" t="s">
        <v>11</v>
      </c>
      <c r="I121" s="236">
        <v>617800</v>
      </c>
      <c r="J121" s="236">
        <v>617800</v>
      </c>
      <c r="K121" s="234">
        <v>617800</v>
      </c>
    </row>
    <row r="122" spans="1:11" ht="76.5">
      <c r="A122" s="243" t="s">
        <v>899</v>
      </c>
      <c r="B122" s="245" t="s">
        <v>273</v>
      </c>
      <c r="C122" s="245" t="s">
        <v>224</v>
      </c>
      <c r="D122" s="245" t="s">
        <v>292</v>
      </c>
      <c r="E122" s="245" t="s">
        <v>1451</v>
      </c>
      <c r="F122" s="245" t="s">
        <v>296</v>
      </c>
      <c r="G122" s="245" t="s">
        <v>378</v>
      </c>
      <c r="H122" s="245" t="s">
        <v>11</v>
      </c>
      <c r="I122" s="236">
        <v>69600</v>
      </c>
      <c r="J122" s="236">
        <v>69600</v>
      </c>
      <c r="K122" s="234">
        <v>69600</v>
      </c>
    </row>
    <row r="123" spans="1:11" ht="89.25">
      <c r="A123" s="243" t="s">
        <v>900</v>
      </c>
      <c r="B123" s="245" t="s">
        <v>273</v>
      </c>
      <c r="C123" s="245" t="s">
        <v>224</v>
      </c>
      <c r="D123" s="245" t="s">
        <v>292</v>
      </c>
      <c r="E123" s="245" t="s">
        <v>1451</v>
      </c>
      <c r="F123" s="245" t="s">
        <v>296</v>
      </c>
      <c r="G123" s="245" t="s">
        <v>376</v>
      </c>
      <c r="H123" s="245" t="s">
        <v>11</v>
      </c>
      <c r="I123" s="236">
        <v>1362700</v>
      </c>
      <c r="J123" s="234">
        <v>1362700</v>
      </c>
      <c r="K123" s="234">
        <v>1362700</v>
      </c>
    </row>
    <row r="124" spans="1:11" ht="127.5">
      <c r="A124" s="243" t="s">
        <v>901</v>
      </c>
      <c r="B124" s="245" t="s">
        <v>273</v>
      </c>
      <c r="C124" s="245" t="s">
        <v>224</v>
      </c>
      <c r="D124" s="245" t="s">
        <v>292</v>
      </c>
      <c r="E124" s="245" t="s">
        <v>1451</v>
      </c>
      <c r="F124" s="245" t="s">
        <v>296</v>
      </c>
      <c r="G124" s="245" t="s">
        <v>372</v>
      </c>
      <c r="H124" s="245" t="s">
        <v>11</v>
      </c>
      <c r="I124" s="236">
        <v>543100</v>
      </c>
      <c r="J124" s="234">
        <v>543100</v>
      </c>
      <c r="K124" s="234">
        <v>543100</v>
      </c>
    </row>
    <row r="125" spans="1:11" ht="140.25">
      <c r="A125" s="243" t="s">
        <v>903</v>
      </c>
      <c r="B125" s="245" t="s">
        <v>273</v>
      </c>
      <c r="C125" s="245" t="s">
        <v>224</v>
      </c>
      <c r="D125" s="245" t="s">
        <v>292</v>
      </c>
      <c r="E125" s="245" t="s">
        <v>1451</v>
      </c>
      <c r="F125" s="245" t="s">
        <v>296</v>
      </c>
      <c r="G125" s="245" t="s">
        <v>373</v>
      </c>
      <c r="H125" s="245" t="s">
        <v>11</v>
      </c>
      <c r="I125" s="236">
        <v>351836600</v>
      </c>
      <c r="J125" s="234">
        <v>350917300</v>
      </c>
      <c r="K125" s="234">
        <v>350917300</v>
      </c>
    </row>
    <row r="126" spans="1:11" ht="89.25">
      <c r="A126" s="243" t="s">
        <v>904</v>
      </c>
      <c r="B126" s="245" t="s">
        <v>273</v>
      </c>
      <c r="C126" s="245" t="s">
        <v>224</v>
      </c>
      <c r="D126" s="245" t="s">
        <v>292</v>
      </c>
      <c r="E126" s="245" t="s">
        <v>1451</v>
      </c>
      <c r="F126" s="245" t="s">
        <v>296</v>
      </c>
      <c r="G126" s="245" t="s">
        <v>374</v>
      </c>
      <c r="H126" s="245" t="s">
        <v>11</v>
      </c>
      <c r="I126" s="236">
        <v>25003900</v>
      </c>
      <c r="J126" s="234">
        <v>27568300</v>
      </c>
      <c r="K126" s="234">
        <v>27568300</v>
      </c>
    </row>
    <row r="127" spans="1:11" ht="76.5">
      <c r="A127" s="243" t="s">
        <v>905</v>
      </c>
      <c r="B127" s="245" t="s">
        <v>273</v>
      </c>
      <c r="C127" s="245" t="s">
        <v>224</v>
      </c>
      <c r="D127" s="245" t="s">
        <v>292</v>
      </c>
      <c r="E127" s="245" t="s">
        <v>1451</v>
      </c>
      <c r="F127" s="245" t="s">
        <v>296</v>
      </c>
      <c r="G127" s="245" t="s">
        <v>740</v>
      </c>
      <c r="H127" s="245" t="s">
        <v>11</v>
      </c>
      <c r="I127" s="236">
        <v>192759900</v>
      </c>
      <c r="J127" s="234">
        <v>192759900</v>
      </c>
      <c r="K127" s="234">
        <v>192759900</v>
      </c>
    </row>
    <row r="128" spans="1:11" ht="102">
      <c r="A128" s="243" t="s">
        <v>906</v>
      </c>
      <c r="B128" s="245" t="s">
        <v>273</v>
      </c>
      <c r="C128" s="245" t="s">
        <v>224</v>
      </c>
      <c r="D128" s="245" t="s">
        <v>292</v>
      </c>
      <c r="E128" s="245" t="s">
        <v>1451</v>
      </c>
      <c r="F128" s="245" t="s">
        <v>296</v>
      </c>
      <c r="G128" s="245" t="s">
        <v>381</v>
      </c>
      <c r="H128" s="245" t="s">
        <v>11</v>
      </c>
      <c r="I128" s="236">
        <v>19890000</v>
      </c>
      <c r="J128" s="234">
        <v>19890000</v>
      </c>
      <c r="K128" s="234">
        <v>19890000</v>
      </c>
    </row>
    <row r="129" spans="1:11" ht="153">
      <c r="A129" s="243" t="s">
        <v>907</v>
      </c>
      <c r="B129" s="245" t="s">
        <v>273</v>
      </c>
      <c r="C129" s="245" t="s">
        <v>224</v>
      </c>
      <c r="D129" s="245" t="s">
        <v>292</v>
      </c>
      <c r="E129" s="245" t="s">
        <v>1451</v>
      </c>
      <c r="F129" s="245" t="s">
        <v>296</v>
      </c>
      <c r="G129" s="245" t="s">
        <v>375</v>
      </c>
      <c r="H129" s="245" t="s">
        <v>11</v>
      </c>
      <c r="I129" s="236">
        <v>125931800</v>
      </c>
      <c r="J129" s="236">
        <v>125931800</v>
      </c>
      <c r="K129" s="236">
        <v>125931800</v>
      </c>
    </row>
    <row r="130" spans="1:11" ht="102">
      <c r="A130" s="243" t="s">
        <v>908</v>
      </c>
      <c r="B130" s="245" t="s">
        <v>273</v>
      </c>
      <c r="C130" s="245" t="s">
        <v>224</v>
      </c>
      <c r="D130" s="245" t="s">
        <v>292</v>
      </c>
      <c r="E130" s="245" t="s">
        <v>1451</v>
      </c>
      <c r="F130" s="245" t="s">
        <v>296</v>
      </c>
      <c r="G130" s="245" t="s">
        <v>385</v>
      </c>
      <c r="H130" s="245" t="s">
        <v>11</v>
      </c>
      <c r="I130" s="236">
        <v>26666200</v>
      </c>
      <c r="J130" s="236">
        <v>20969100</v>
      </c>
      <c r="K130" s="234">
        <v>20969100</v>
      </c>
    </row>
    <row r="131" spans="1:11" ht="63.75">
      <c r="A131" s="243" t="s">
        <v>909</v>
      </c>
      <c r="B131" s="245" t="s">
        <v>273</v>
      </c>
      <c r="C131" s="245" t="s">
        <v>224</v>
      </c>
      <c r="D131" s="245" t="s">
        <v>292</v>
      </c>
      <c r="E131" s="245" t="s">
        <v>1451</v>
      </c>
      <c r="F131" s="245" t="s">
        <v>296</v>
      </c>
      <c r="G131" s="245" t="s">
        <v>379</v>
      </c>
      <c r="H131" s="245" t="s">
        <v>11</v>
      </c>
      <c r="I131" s="236">
        <v>1024000</v>
      </c>
      <c r="J131" s="234">
        <v>1024000</v>
      </c>
      <c r="K131" s="234">
        <v>1024000</v>
      </c>
    </row>
    <row r="132" spans="1:11" ht="76.5">
      <c r="A132" s="195" t="s">
        <v>910</v>
      </c>
      <c r="B132" s="242" t="s">
        <v>273</v>
      </c>
      <c r="C132" s="242" t="s">
        <v>224</v>
      </c>
      <c r="D132" s="242" t="s">
        <v>292</v>
      </c>
      <c r="E132" s="242" t="s">
        <v>1453</v>
      </c>
      <c r="F132" s="242" t="s">
        <v>175</v>
      </c>
      <c r="G132" s="242" t="s">
        <v>177</v>
      </c>
      <c r="H132" s="242" t="s">
        <v>11</v>
      </c>
      <c r="I132" s="237">
        <f>I133</f>
        <v>10359400</v>
      </c>
      <c r="J132" s="237">
        <f t="shared" ref="J132:K132" si="38">J133</f>
        <v>10359400</v>
      </c>
      <c r="K132" s="237">
        <f t="shared" si="38"/>
        <v>10359400</v>
      </c>
    </row>
    <row r="133" spans="1:11" ht="63.75">
      <c r="A133" s="10" t="s">
        <v>911</v>
      </c>
      <c r="B133" s="240" t="s">
        <v>273</v>
      </c>
      <c r="C133" s="240" t="s">
        <v>224</v>
      </c>
      <c r="D133" s="240" t="s">
        <v>292</v>
      </c>
      <c r="E133" s="240" t="s">
        <v>1453</v>
      </c>
      <c r="F133" s="240" t="s">
        <v>296</v>
      </c>
      <c r="G133" s="240" t="s">
        <v>177</v>
      </c>
      <c r="H133" s="240" t="s">
        <v>11</v>
      </c>
      <c r="I133" s="236">
        <v>10359400</v>
      </c>
      <c r="J133" s="234">
        <v>10359400</v>
      </c>
      <c r="K133" s="234">
        <v>10359400</v>
      </c>
    </row>
    <row r="134" spans="1:11" ht="89.25">
      <c r="A134" s="195" t="s">
        <v>920</v>
      </c>
      <c r="B134" s="242" t="s">
        <v>273</v>
      </c>
      <c r="C134" s="242" t="s">
        <v>224</v>
      </c>
      <c r="D134" s="242" t="s">
        <v>292</v>
      </c>
      <c r="E134" s="242" t="s">
        <v>1454</v>
      </c>
      <c r="F134" s="242" t="s">
        <v>175</v>
      </c>
      <c r="G134" s="242" t="s">
        <v>177</v>
      </c>
      <c r="H134" s="242" t="s">
        <v>11</v>
      </c>
      <c r="I134" s="237">
        <f>I135</f>
        <v>7900</v>
      </c>
      <c r="J134" s="237">
        <f t="shared" ref="J134:K134" si="39">J135</f>
        <v>2500</v>
      </c>
      <c r="K134" s="237">
        <f t="shared" si="39"/>
        <v>2200</v>
      </c>
    </row>
    <row r="135" spans="1:11" ht="76.5">
      <c r="A135" s="10" t="s">
        <v>920</v>
      </c>
      <c r="B135" s="240" t="s">
        <v>273</v>
      </c>
      <c r="C135" s="240" t="s">
        <v>224</v>
      </c>
      <c r="D135" s="240" t="s">
        <v>292</v>
      </c>
      <c r="E135" s="240" t="s">
        <v>1454</v>
      </c>
      <c r="F135" s="240" t="s">
        <v>296</v>
      </c>
      <c r="G135" s="240" t="s">
        <v>1402</v>
      </c>
      <c r="H135" s="240" t="s">
        <v>11</v>
      </c>
      <c r="I135" s="236">
        <v>7900</v>
      </c>
      <c r="J135" s="234">
        <v>2500</v>
      </c>
      <c r="K135" s="234">
        <v>2200</v>
      </c>
    </row>
    <row r="136" spans="1:11">
      <c r="A136" s="195" t="s">
        <v>912</v>
      </c>
      <c r="B136" s="242" t="s">
        <v>273</v>
      </c>
      <c r="C136" s="242" t="s">
        <v>224</v>
      </c>
      <c r="D136" s="242" t="s">
        <v>292</v>
      </c>
      <c r="E136" s="242" t="s">
        <v>1455</v>
      </c>
      <c r="F136" s="242" t="s">
        <v>175</v>
      </c>
      <c r="G136" s="242" t="s">
        <v>177</v>
      </c>
      <c r="H136" s="242" t="s">
        <v>11</v>
      </c>
      <c r="I136" s="237">
        <f>I137</f>
        <v>132431500</v>
      </c>
      <c r="J136" s="237">
        <f t="shared" ref="J136:K136" si="40">J137</f>
        <v>132431500</v>
      </c>
      <c r="K136" s="237">
        <f t="shared" si="40"/>
        <v>132431500</v>
      </c>
    </row>
    <row r="137" spans="1:11">
      <c r="A137" s="195" t="s">
        <v>913</v>
      </c>
      <c r="B137" s="242" t="s">
        <v>273</v>
      </c>
      <c r="C137" s="242" t="s">
        <v>224</v>
      </c>
      <c r="D137" s="242" t="s">
        <v>292</v>
      </c>
      <c r="E137" s="242" t="s">
        <v>1455</v>
      </c>
      <c r="F137" s="242" t="s">
        <v>296</v>
      </c>
      <c r="G137" s="242" t="s">
        <v>177</v>
      </c>
      <c r="H137" s="242" t="s">
        <v>11</v>
      </c>
      <c r="I137" s="236">
        <f>SUM(I138:I139)</f>
        <v>132431500</v>
      </c>
      <c r="J137" s="236">
        <f t="shared" ref="J137:K137" si="41">SUM(J138:J139)</f>
        <v>132431500</v>
      </c>
      <c r="K137" s="236">
        <f t="shared" si="41"/>
        <v>132431500</v>
      </c>
    </row>
    <row r="138" spans="1:11" ht="153">
      <c r="A138" s="243" t="s">
        <v>914</v>
      </c>
      <c r="B138" s="240" t="s">
        <v>273</v>
      </c>
      <c r="C138" s="240" t="s">
        <v>224</v>
      </c>
      <c r="D138" s="240" t="s">
        <v>292</v>
      </c>
      <c r="E138" s="240" t="s">
        <v>1455</v>
      </c>
      <c r="F138" s="240" t="s">
        <v>296</v>
      </c>
      <c r="G138" s="240" t="s">
        <v>915</v>
      </c>
      <c r="H138" s="240" t="s">
        <v>11</v>
      </c>
      <c r="I138" s="236">
        <v>62470800</v>
      </c>
      <c r="J138" s="236">
        <v>62470800</v>
      </c>
      <c r="K138" s="236">
        <v>62470800</v>
      </c>
    </row>
    <row r="139" spans="1:11" ht="140.25">
      <c r="A139" s="243" t="s">
        <v>916</v>
      </c>
      <c r="B139" s="240" t="s">
        <v>273</v>
      </c>
      <c r="C139" s="240" t="s">
        <v>224</v>
      </c>
      <c r="D139" s="240" t="s">
        <v>292</v>
      </c>
      <c r="E139" s="240" t="s">
        <v>1455</v>
      </c>
      <c r="F139" s="240" t="s">
        <v>296</v>
      </c>
      <c r="G139" s="240" t="s">
        <v>917</v>
      </c>
      <c r="H139" s="240" t="s">
        <v>11</v>
      </c>
      <c r="I139" s="236">
        <v>69960700</v>
      </c>
      <c r="J139" s="236">
        <v>69960700</v>
      </c>
      <c r="K139" s="234">
        <v>69960700</v>
      </c>
    </row>
    <row r="140" spans="1:11">
      <c r="A140" s="195" t="s">
        <v>102</v>
      </c>
      <c r="B140" s="246" t="s">
        <v>273</v>
      </c>
      <c r="C140" s="246" t="s">
        <v>224</v>
      </c>
      <c r="D140" s="246" t="s">
        <v>292</v>
      </c>
      <c r="E140" s="246" t="s">
        <v>1456</v>
      </c>
      <c r="F140" s="246" t="s">
        <v>175</v>
      </c>
      <c r="G140" s="246" t="s">
        <v>177</v>
      </c>
      <c r="H140" s="246" t="s">
        <v>11</v>
      </c>
      <c r="I140" s="237">
        <f>SUM(I141:I142)</f>
        <v>26757227</v>
      </c>
      <c r="J140" s="237">
        <f t="shared" ref="J140:K140" si="42">SUM(J141:J142)</f>
        <v>26736227</v>
      </c>
      <c r="K140" s="237">
        <f t="shared" si="42"/>
        <v>26736227</v>
      </c>
    </row>
    <row r="141" spans="1:11" ht="51">
      <c r="A141" s="10" t="s">
        <v>287</v>
      </c>
      <c r="B141" s="245" t="s">
        <v>273</v>
      </c>
      <c r="C141" s="245" t="s">
        <v>224</v>
      </c>
      <c r="D141" s="245" t="s">
        <v>292</v>
      </c>
      <c r="E141" s="245" t="s">
        <v>1457</v>
      </c>
      <c r="F141" s="245" t="s">
        <v>296</v>
      </c>
      <c r="G141" s="245" t="s">
        <v>177</v>
      </c>
      <c r="H141" s="245" t="s">
        <v>11</v>
      </c>
      <c r="I141" s="236">
        <v>26736227</v>
      </c>
      <c r="J141" s="236">
        <v>26736227</v>
      </c>
      <c r="K141" s="234">
        <v>26736227</v>
      </c>
    </row>
    <row r="142" spans="1:11" ht="25.5">
      <c r="A142" s="10" t="s">
        <v>829</v>
      </c>
      <c r="B142" s="245" t="s">
        <v>273</v>
      </c>
      <c r="C142" s="245" t="s">
        <v>224</v>
      </c>
      <c r="D142" s="245" t="s">
        <v>292</v>
      </c>
      <c r="E142" s="245" t="s">
        <v>1458</v>
      </c>
      <c r="F142" s="245" t="s">
        <v>296</v>
      </c>
      <c r="G142" s="245" t="s">
        <v>177</v>
      </c>
      <c r="H142" s="245" t="s">
        <v>11</v>
      </c>
      <c r="I142" s="236">
        <v>21000</v>
      </c>
      <c r="J142" s="236">
        <v>0</v>
      </c>
      <c r="K142" s="236">
        <v>0</v>
      </c>
    </row>
    <row r="143" spans="1:11" ht="27" customHeight="1">
      <c r="A143" s="247" t="s">
        <v>434</v>
      </c>
      <c r="B143" s="230" t="s">
        <v>213</v>
      </c>
      <c r="C143" s="230" t="s">
        <v>224</v>
      </c>
      <c r="D143" s="230" t="s">
        <v>33</v>
      </c>
      <c r="E143" s="230" t="s">
        <v>41</v>
      </c>
      <c r="F143" s="230" t="s">
        <v>296</v>
      </c>
      <c r="G143" s="230" t="s">
        <v>177</v>
      </c>
      <c r="H143" s="230" t="s">
        <v>733</v>
      </c>
      <c r="I143" s="179">
        <f>I144</f>
        <v>1800000</v>
      </c>
      <c r="J143" s="179">
        <f t="shared" ref="J143:K143" si="43">J144</f>
        <v>103000000</v>
      </c>
      <c r="K143" s="179">
        <f t="shared" si="43"/>
        <v>0</v>
      </c>
    </row>
    <row r="144" spans="1:11" ht="27" customHeight="1">
      <c r="A144" s="247" t="s">
        <v>434</v>
      </c>
      <c r="B144" s="230" t="s">
        <v>213</v>
      </c>
      <c r="C144" s="230" t="s">
        <v>224</v>
      </c>
      <c r="D144" s="230" t="s">
        <v>33</v>
      </c>
      <c r="E144" s="230" t="s">
        <v>258</v>
      </c>
      <c r="F144" s="230" t="s">
        <v>296</v>
      </c>
      <c r="G144" s="230" t="s">
        <v>177</v>
      </c>
      <c r="H144" s="230" t="s">
        <v>733</v>
      </c>
      <c r="I144" s="179">
        <f>SUM(I145:I146)</f>
        <v>1800000</v>
      </c>
      <c r="J144" s="179">
        <f t="shared" ref="J144:K144" si="44">SUM(J145:J146)</f>
        <v>103000000</v>
      </c>
      <c r="K144" s="179">
        <f t="shared" si="44"/>
        <v>0</v>
      </c>
    </row>
    <row r="145" spans="1:13" ht="27" customHeight="1">
      <c r="A145" s="10" t="s">
        <v>436</v>
      </c>
      <c r="B145" s="232" t="s">
        <v>5</v>
      </c>
      <c r="C145" s="238" t="s">
        <v>224</v>
      </c>
      <c r="D145" s="238" t="s">
        <v>33</v>
      </c>
      <c r="E145" s="238" t="s">
        <v>258</v>
      </c>
      <c r="F145" s="238" t="s">
        <v>296</v>
      </c>
      <c r="G145" s="238" t="s">
        <v>741</v>
      </c>
      <c r="H145" s="238" t="s">
        <v>733</v>
      </c>
      <c r="I145" s="179">
        <v>0</v>
      </c>
      <c r="J145" s="180">
        <v>103000000</v>
      </c>
      <c r="K145" s="179"/>
    </row>
    <row r="146" spans="1:13" ht="51">
      <c r="A146" s="10" t="s">
        <v>436</v>
      </c>
      <c r="B146" s="232" t="s">
        <v>272</v>
      </c>
      <c r="C146" s="238" t="s">
        <v>224</v>
      </c>
      <c r="D146" s="238" t="s">
        <v>33</v>
      </c>
      <c r="E146" s="238" t="s">
        <v>258</v>
      </c>
      <c r="F146" s="238" t="s">
        <v>296</v>
      </c>
      <c r="G146" s="238" t="s">
        <v>741</v>
      </c>
      <c r="H146" s="238" t="s">
        <v>733</v>
      </c>
      <c r="I146" s="180">
        <v>1800000</v>
      </c>
      <c r="J146" s="8"/>
      <c r="K146" s="8"/>
    </row>
    <row r="147" spans="1:13" ht="12.75" customHeight="1">
      <c r="A147" s="209" t="s">
        <v>36</v>
      </c>
      <c r="B147" s="192" t="s">
        <v>213</v>
      </c>
      <c r="C147" s="192" t="s">
        <v>34</v>
      </c>
      <c r="D147" s="192" t="s">
        <v>35</v>
      </c>
      <c r="E147" s="192" t="s">
        <v>176</v>
      </c>
      <c r="F147" s="192" t="s">
        <v>175</v>
      </c>
      <c r="G147" s="192" t="s">
        <v>177</v>
      </c>
      <c r="H147" s="193" t="s">
        <v>213</v>
      </c>
      <c r="I147" s="194">
        <f>I9+I98</f>
        <v>1779167118</v>
      </c>
      <c r="J147" s="194">
        <f>J9+J98</f>
        <v>1802837690</v>
      </c>
      <c r="K147" s="194">
        <f>K9+K98</f>
        <v>1723366040</v>
      </c>
      <c r="M147" s="134"/>
    </row>
  </sheetData>
  <autoFilter ref="A7:M147">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tabColor theme="6" tint="-0.249977111117893"/>
    <pageSetUpPr fitToPage="1"/>
  </sheetPr>
  <dimension ref="A1:H717"/>
  <sheetViews>
    <sheetView topLeftCell="A2" workbookViewId="0">
      <selection activeCell="F117" sqref="F117:F334"/>
    </sheetView>
  </sheetViews>
  <sheetFormatPr defaultRowHeight="12.75"/>
  <cols>
    <col min="1" max="1" width="55" style="4" customWidth="1"/>
    <col min="2" max="3" width="7" style="157" customWidth="1"/>
    <col min="4" max="4" width="13.85546875" style="157" customWidth="1"/>
    <col min="5" max="5" width="11" style="158" customWidth="1"/>
    <col min="6" max="6" width="16.7109375" style="157" customWidth="1"/>
    <col min="7" max="7" width="25.85546875" style="4" customWidth="1"/>
    <col min="8" max="8" width="13.5703125" style="4" bestFit="1" customWidth="1"/>
    <col min="9" max="16384" width="9.140625" style="4"/>
  </cols>
  <sheetData>
    <row r="1" spans="1:8" ht="45.75" hidden="1" customHeight="1">
      <c r="A1" s="382"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8" ht="53.25" customHeight="1">
      <c r="A2" s="382" t="str">
        <f>"Приложение №"&amp;Н1вед&amp;" к решению
Богучанского районного Совета депутатов
от "&amp;Р1дата&amp;" года №"&amp;Р1номер</f>
        <v>Приложение №5 к решению
Богучанского районного Совета депутатов
от     "   "                     2016 года №</v>
      </c>
      <c r="B2" s="382"/>
      <c r="C2" s="382"/>
      <c r="D2" s="382"/>
      <c r="E2" s="382"/>
      <c r="F2" s="382"/>
    </row>
    <row r="3" spans="1:8" ht="39.75" customHeight="1">
      <c r="A3" s="411" t="str">
        <f>"Ведомственная структура расходов районного бюджета на "&amp;год&amp;" год"</f>
        <v>Ведомственная структура расходов районного бюджета на 2017 год</v>
      </c>
      <c r="B3" s="411"/>
      <c r="C3" s="411"/>
      <c r="D3" s="411"/>
      <c r="E3" s="411"/>
      <c r="F3" s="411"/>
    </row>
    <row r="4" spans="1:8">
      <c r="F4" s="12" t="s">
        <v>103</v>
      </c>
    </row>
    <row r="5" spans="1:8">
      <c r="A5" s="412" t="s">
        <v>302</v>
      </c>
      <c r="B5" s="414" t="s">
        <v>232</v>
      </c>
      <c r="C5" s="415"/>
      <c r="D5" s="415"/>
      <c r="E5" s="416"/>
      <c r="F5" s="412" t="s">
        <v>780</v>
      </c>
    </row>
    <row r="6" spans="1:8" ht="25.5">
      <c r="A6" s="413"/>
      <c r="B6" s="249" t="s">
        <v>231</v>
      </c>
      <c r="C6" s="249" t="s">
        <v>303</v>
      </c>
      <c r="D6" s="249" t="s">
        <v>233</v>
      </c>
      <c r="E6" s="249" t="s">
        <v>234</v>
      </c>
      <c r="F6" s="413"/>
    </row>
    <row r="7" spans="1:8" s="15" customFormat="1">
      <c r="A7" s="408" t="s">
        <v>104</v>
      </c>
      <c r="B7" s="409"/>
      <c r="C7" s="409"/>
      <c r="D7" s="409"/>
      <c r="E7" s="410"/>
      <c r="F7" s="250">
        <v>1827169022</v>
      </c>
      <c r="H7" s="101"/>
    </row>
    <row r="8" spans="1:8">
      <c r="A8" s="56" t="s">
        <v>481</v>
      </c>
      <c r="B8" s="143" t="s">
        <v>235</v>
      </c>
      <c r="C8" s="143"/>
      <c r="D8" s="143"/>
      <c r="E8" s="143"/>
      <c r="F8" s="100">
        <v>4520710</v>
      </c>
      <c r="G8" s="156" t="str">
        <f>CONCATENATE(C8,D8,E8)</f>
        <v/>
      </c>
    </row>
    <row r="9" spans="1:8">
      <c r="A9" s="56" t="s">
        <v>304</v>
      </c>
      <c r="B9" s="143" t="s">
        <v>235</v>
      </c>
      <c r="C9" s="143" t="s">
        <v>179</v>
      </c>
      <c r="D9" s="143"/>
      <c r="E9" s="143"/>
      <c r="F9" s="100">
        <v>4520710</v>
      </c>
      <c r="G9" s="156" t="str">
        <f t="shared" ref="G9:G72" si="0">CONCATENATE(C9,D9,E9)</f>
        <v>01</v>
      </c>
      <c r="H9" s="156"/>
    </row>
    <row r="10" spans="1:8" ht="38.25">
      <c r="A10" s="56" t="s">
        <v>101</v>
      </c>
      <c r="B10" s="143" t="s">
        <v>235</v>
      </c>
      <c r="C10" s="143" t="s">
        <v>488</v>
      </c>
      <c r="D10" s="143"/>
      <c r="E10" s="143"/>
      <c r="F10" s="100">
        <v>4520710</v>
      </c>
      <c r="G10" s="156" t="str">
        <f t="shared" si="0"/>
        <v>0103</v>
      </c>
    </row>
    <row r="11" spans="1:8" ht="38.25">
      <c r="A11" s="56" t="s">
        <v>489</v>
      </c>
      <c r="B11" s="143" t="s">
        <v>235</v>
      </c>
      <c r="C11" s="143" t="s">
        <v>488</v>
      </c>
      <c r="D11" s="143" t="s">
        <v>925</v>
      </c>
      <c r="E11" s="143"/>
      <c r="F11" s="100">
        <v>1935756</v>
      </c>
      <c r="G11" s="156" t="str">
        <f t="shared" si="0"/>
        <v>01038020060000</v>
      </c>
    </row>
    <row r="12" spans="1:8" ht="25.5">
      <c r="A12" s="56" t="s">
        <v>1243</v>
      </c>
      <c r="B12" s="143" t="s">
        <v>235</v>
      </c>
      <c r="C12" s="143" t="s">
        <v>488</v>
      </c>
      <c r="D12" s="143" t="s">
        <v>925</v>
      </c>
      <c r="E12" s="143" t="s">
        <v>485</v>
      </c>
      <c r="F12" s="100">
        <v>1199404</v>
      </c>
      <c r="G12" s="156" t="str">
        <f t="shared" si="0"/>
        <v>01038020060000121</v>
      </c>
    </row>
    <row r="13" spans="1:8" ht="38.25">
      <c r="A13" s="56" t="s">
        <v>486</v>
      </c>
      <c r="B13" s="143" t="s">
        <v>235</v>
      </c>
      <c r="C13" s="143" t="s">
        <v>488</v>
      </c>
      <c r="D13" s="143" t="s">
        <v>925</v>
      </c>
      <c r="E13" s="143" t="s">
        <v>487</v>
      </c>
      <c r="F13" s="100">
        <v>90000</v>
      </c>
      <c r="G13" s="156" t="str">
        <f t="shared" si="0"/>
        <v>01038020060000122</v>
      </c>
    </row>
    <row r="14" spans="1:8" ht="38.25">
      <c r="A14" s="56" t="s">
        <v>1370</v>
      </c>
      <c r="B14" s="143" t="s">
        <v>235</v>
      </c>
      <c r="C14" s="143" t="s">
        <v>488</v>
      </c>
      <c r="D14" s="143" t="s">
        <v>925</v>
      </c>
      <c r="E14" s="143" t="s">
        <v>1371</v>
      </c>
      <c r="F14" s="100">
        <v>362220</v>
      </c>
      <c r="G14" s="156" t="str">
        <f t="shared" si="0"/>
        <v>01038020060000129</v>
      </c>
    </row>
    <row r="15" spans="1:8" ht="25.5">
      <c r="A15" s="56" t="s">
        <v>490</v>
      </c>
      <c r="B15" s="143" t="s">
        <v>235</v>
      </c>
      <c r="C15" s="143" t="s">
        <v>488</v>
      </c>
      <c r="D15" s="143" t="s">
        <v>925</v>
      </c>
      <c r="E15" s="143" t="s">
        <v>491</v>
      </c>
      <c r="F15" s="100">
        <v>284132</v>
      </c>
      <c r="G15" s="156" t="str">
        <f t="shared" si="0"/>
        <v>01038020060000244</v>
      </c>
    </row>
    <row r="16" spans="1:8" ht="51">
      <c r="A16" s="56" t="s">
        <v>785</v>
      </c>
      <c r="B16" s="143" t="s">
        <v>235</v>
      </c>
      <c r="C16" s="143" t="s">
        <v>488</v>
      </c>
      <c r="D16" s="143" t="s">
        <v>926</v>
      </c>
      <c r="E16" s="143"/>
      <c r="F16" s="100">
        <v>50000</v>
      </c>
      <c r="G16" s="156" t="str">
        <f t="shared" si="0"/>
        <v>01038020067000</v>
      </c>
    </row>
    <row r="17" spans="1:7" ht="38.25">
      <c r="A17" s="56" t="s">
        <v>486</v>
      </c>
      <c r="B17" s="143" t="s">
        <v>235</v>
      </c>
      <c r="C17" s="143" t="s">
        <v>488</v>
      </c>
      <c r="D17" s="143" t="s">
        <v>926</v>
      </c>
      <c r="E17" s="143" t="s">
        <v>487</v>
      </c>
      <c r="F17" s="100">
        <v>50000</v>
      </c>
      <c r="G17" s="156" t="str">
        <f t="shared" si="0"/>
        <v>01038020067000122</v>
      </c>
    </row>
    <row r="18" spans="1:7" ht="38.25">
      <c r="A18" s="56" t="s">
        <v>1244</v>
      </c>
      <c r="B18" s="143" t="s">
        <v>235</v>
      </c>
      <c r="C18" s="143" t="s">
        <v>488</v>
      </c>
      <c r="D18" s="143" t="s">
        <v>1245</v>
      </c>
      <c r="E18" s="143"/>
      <c r="F18" s="100">
        <v>31000</v>
      </c>
      <c r="G18" s="156" t="str">
        <f t="shared" si="0"/>
        <v>0103802006Ф000</v>
      </c>
    </row>
    <row r="19" spans="1:7" ht="25.5">
      <c r="A19" s="56" t="s">
        <v>490</v>
      </c>
      <c r="B19" s="143" t="s">
        <v>235</v>
      </c>
      <c r="C19" s="143" t="s">
        <v>488</v>
      </c>
      <c r="D19" s="143" t="s">
        <v>1245</v>
      </c>
      <c r="E19" s="143" t="s">
        <v>491</v>
      </c>
      <c r="F19" s="100">
        <v>31000</v>
      </c>
      <c r="G19" s="156" t="str">
        <f t="shared" si="0"/>
        <v>0103802006Ф000244</v>
      </c>
    </row>
    <row r="20" spans="1:7" ht="51">
      <c r="A20" s="56" t="s">
        <v>492</v>
      </c>
      <c r="B20" s="143" t="s">
        <v>235</v>
      </c>
      <c r="C20" s="143" t="s">
        <v>488</v>
      </c>
      <c r="D20" s="143" t="s">
        <v>927</v>
      </c>
      <c r="E20" s="143"/>
      <c r="F20" s="100">
        <v>2441810</v>
      </c>
      <c r="G20" s="156" t="str">
        <f t="shared" si="0"/>
        <v>01038030060000</v>
      </c>
    </row>
    <row r="21" spans="1:7" ht="25.5">
      <c r="A21" s="56" t="s">
        <v>1243</v>
      </c>
      <c r="B21" s="143" t="s">
        <v>235</v>
      </c>
      <c r="C21" s="143" t="s">
        <v>488</v>
      </c>
      <c r="D21" s="143" t="s">
        <v>927</v>
      </c>
      <c r="E21" s="143" t="s">
        <v>485</v>
      </c>
      <c r="F21" s="100">
        <v>1675046</v>
      </c>
      <c r="G21" s="156" t="str">
        <f t="shared" si="0"/>
        <v>01038030060000121</v>
      </c>
    </row>
    <row r="22" spans="1:7" ht="38.25">
      <c r="A22" s="56" t="s">
        <v>486</v>
      </c>
      <c r="B22" s="143" t="s">
        <v>235</v>
      </c>
      <c r="C22" s="143" t="s">
        <v>488</v>
      </c>
      <c r="D22" s="143" t="s">
        <v>927</v>
      </c>
      <c r="E22" s="143" t="s">
        <v>487</v>
      </c>
      <c r="F22" s="100">
        <v>73752</v>
      </c>
      <c r="G22" s="156" t="str">
        <f t="shared" si="0"/>
        <v>01038030060000122</v>
      </c>
    </row>
    <row r="23" spans="1:7" ht="51">
      <c r="A23" s="56" t="s">
        <v>679</v>
      </c>
      <c r="B23" s="143" t="s">
        <v>235</v>
      </c>
      <c r="C23" s="143" t="s">
        <v>488</v>
      </c>
      <c r="D23" s="143" t="s">
        <v>927</v>
      </c>
      <c r="E23" s="143" t="s">
        <v>676</v>
      </c>
      <c r="F23" s="100">
        <v>208800</v>
      </c>
      <c r="G23" s="156" t="str">
        <f t="shared" si="0"/>
        <v>01038030060000123</v>
      </c>
    </row>
    <row r="24" spans="1:7" ht="38.25">
      <c r="A24" s="56" t="s">
        <v>1370</v>
      </c>
      <c r="B24" s="143" t="s">
        <v>235</v>
      </c>
      <c r="C24" s="143" t="s">
        <v>488</v>
      </c>
      <c r="D24" s="143" t="s">
        <v>927</v>
      </c>
      <c r="E24" s="143" t="s">
        <v>1371</v>
      </c>
      <c r="F24" s="100">
        <v>484212</v>
      </c>
      <c r="G24" s="156" t="str">
        <f t="shared" si="0"/>
        <v>01038030060000129</v>
      </c>
    </row>
    <row r="25" spans="1:7" ht="51">
      <c r="A25" s="56" t="s">
        <v>492</v>
      </c>
      <c r="B25" s="143" t="s">
        <v>235</v>
      </c>
      <c r="C25" s="143" t="s">
        <v>488</v>
      </c>
      <c r="D25" s="143" t="s">
        <v>928</v>
      </c>
      <c r="E25" s="143"/>
      <c r="F25" s="100">
        <v>62144</v>
      </c>
      <c r="G25" s="156" t="str">
        <f t="shared" si="0"/>
        <v>01038030067000</v>
      </c>
    </row>
    <row r="26" spans="1:7" ht="38.25">
      <c r="A26" s="56" t="s">
        <v>486</v>
      </c>
      <c r="B26" s="143" t="s">
        <v>235</v>
      </c>
      <c r="C26" s="143" t="s">
        <v>488</v>
      </c>
      <c r="D26" s="143" t="s">
        <v>928</v>
      </c>
      <c r="E26" s="143" t="s">
        <v>487</v>
      </c>
      <c r="F26" s="100">
        <v>62144</v>
      </c>
      <c r="G26" s="156" t="str">
        <f t="shared" si="0"/>
        <v>01038030067000122</v>
      </c>
    </row>
    <row r="27" spans="1:7">
      <c r="A27" s="56" t="s">
        <v>237</v>
      </c>
      <c r="B27" s="143" t="s">
        <v>236</v>
      </c>
      <c r="C27" s="143"/>
      <c r="D27" s="143"/>
      <c r="E27" s="143"/>
      <c r="F27" s="100">
        <v>1406068</v>
      </c>
      <c r="G27" s="156" t="str">
        <f t="shared" si="0"/>
        <v/>
      </c>
    </row>
    <row r="28" spans="1:7">
      <c r="A28" s="56" t="s">
        <v>304</v>
      </c>
      <c r="B28" s="143" t="s">
        <v>236</v>
      </c>
      <c r="C28" s="143" t="s">
        <v>179</v>
      </c>
      <c r="D28" s="143"/>
      <c r="E28" s="143"/>
      <c r="F28" s="100">
        <v>1406068</v>
      </c>
      <c r="G28" s="156" t="str">
        <f t="shared" si="0"/>
        <v>01</v>
      </c>
    </row>
    <row r="29" spans="1:7" ht="38.25">
      <c r="A29" s="56" t="s">
        <v>285</v>
      </c>
      <c r="B29" s="143" t="s">
        <v>236</v>
      </c>
      <c r="C29" s="143" t="s">
        <v>493</v>
      </c>
      <c r="D29" s="143"/>
      <c r="E29" s="143"/>
      <c r="F29" s="100">
        <v>1406068</v>
      </c>
      <c r="G29" s="156" t="str">
        <f t="shared" si="0"/>
        <v>0106</v>
      </c>
    </row>
    <row r="30" spans="1:7" ht="38.25">
      <c r="A30" s="56" t="s">
        <v>489</v>
      </c>
      <c r="B30" s="143" t="s">
        <v>236</v>
      </c>
      <c r="C30" s="143" t="s">
        <v>493</v>
      </c>
      <c r="D30" s="143" t="s">
        <v>925</v>
      </c>
      <c r="E30" s="143"/>
      <c r="F30" s="100">
        <v>576735</v>
      </c>
      <c r="G30" s="156" t="str">
        <f t="shared" si="0"/>
        <v>01068020060000</v>
      </c>
    </row>
    <row r="31" spans="1:7" ht="25.5">
      <c r="A31" s="56" t="s">
        <v>1243</v>
      </c>
      <c r="B31" s="143" t="s">
        <v>236</v>
      </c>
      <c r="C31" s="143" t="s">
        <v>493</v>
      </c>
      <c r="D31" s="143" t="s">
        <v>925</v>
      </c>
      <c r="E31" s="143" t="s">
        <v>485</v>
      </c>
      <c r="F31" s="100">
        <v>399802</v>
      </c>
      <c r="G31" s="156" t="str">
        <f t="shared" si="0"/>
        <v>01068020060000121</v>
      </c>
    </row>
    <row r="32" spans="1:7" ht="38.25">
      <c r="A32" s="56" t="s">
        <v>486</v>
      </c>
      <c r="B32" s="143" t="s">
        <v>236</v>
      </c>
      <c r="C32" s="143" t="s">
        <v>493</v>
      </c>
      <c r="D32" s="143" t="s">
        <v>925</v>
      </c>
      <c r="E32" s="143" t="s">
        <v>487</v>
      </c>
      <c r="F32" s="100">
        <v>17400</v>
      </c>
      <c r="G32" s="156" t="str">
        <f t="shared" si="0"/>
        <v>01068020060000122</v>
      </c>
    </row>
    <row r="33" spans="1:7" ht="38.25">
      <c r="A33" s="56" t="s">
        <v>1370</v>
      </c>
      <c r="B33" s="143" t="s">
        <v>236</v>
      </c>
      <c r="C33" s="143" t="s">
        <v>493</v>
      </c>
      <c r="D33" s="143" t="s">
        <v>925</v>
      </c>
      <c r="E33" s="143" t="s">
        <v>1371</v>
      </c>
      <c r="F33" s="100">
        <v>120740</v>
      </c>
      <c r="G33" s="156" t="str">
        <f t="shared" si="0"/>
        <v>01068020060000129</v>
      </c>
    </row>
    <row r="34" spans="1:7" ht="25.5">
      <c r="A34" s="56" t="s">
        <v>490</v>
      </c>
      <c r="B34" s="143" t="s">
        <v>236</v>
      </c>
      <c r="C34" s="143" t="s">
        <v>493</v>
      </c>
      <c r="D34" s="143" t="s">
        <v>925</v>
      </c>
      <c r="E34" s="143" t="s">
        <v>491</v>
      </c>
      <c r="F34" s="100">
        <v>38793</v>
      </c>
      <c r="G34" s="156" t="str">
        <f t="shared" si="0"/>
        <v>01068020060000244</v>
      </c>
    </row>
    <row r="35" spans="1:7" ht="51">
      <c r="A35" s="56" t="s">
        <v>785</v>
      </c>
      <c r="B35" s="143" t="s">
        <v>236</v>
      </c>
      <c r="C35" s="143" t="s">
        <v>493</v>
      </c>
      <c r="D35" s="143" t="s">
        <v>926</v>
      </c>
      <c r="E35" s="143"/>
      <c r="F35" s="100">
        <v>30000</v>
      </c>
      <c r="G35" s="156" t="str">
        <f t="shared" si="0"/>
        <v>01068020067000</v>
      </c>
    </row>
    <row r="36" spans="1:7" ht="38.25">
      <c r="A36" s="56" t="s">
        <v>486</v>
      </c>
      <c r="B36" s="143" t="s">
        <v>236</v>
      </c>
      <c r="C36" s="143" t="s">
        <v>493</v>
      </c>
      <c r="D36" s="143" t="s">
        <v>926</v>
      </c>
      <c r="E36" s="143" t="s">
        <v>487</v>
      </c>
      <c r="F36" s="100">
        <v>30000</v>
      </c>
      <c r="G36" s="156" t="str">
        <f t="shared" si="0"/>
        <v>01068020067000122</v>
      </c>
    </row>
    <row r="37" spans="1:7" ht="38.25">
      <c r="A37" s="56" t="s">
        <v>1244</v>
      </c>
      <c r="B37" s="143" t="s">
        <v>236</v>
      </c>
      <c r="C37" s="143" t="s">
        <v>493</v>
      </c>
      <c r="D37" s="143" t="s">
        <v>1245</v>
      </c>
      <c r="E37" s="143"/>
      <c r="F37" s="100">
        <v>7493</v>
      </c>
      <c r="G37" s="156" t="str">
        <f t="shared" si="0"/>
        <v>0106802006Ф000</v>
      </c>
    </row>
    <row r="38" spans="1:7" ht="25.5">
      <c r="A38" s="56" t="s">
        <v>490</v>
      </c>
      <c r="B38" s="143" t="s">
        <v>236</v>
      </c>
      <c r="C38" s="143" t="s">
        <v>493</v>
      </c>
      <c r="D38" s="143" t="s">
        <v>1245</v>
      </c>
      <c r="E38" s="143" t="s">
        <v>491</v>
      </c>
      <c r="F38" s="100">
        <v>7493</v>
      </c>
      <c r="G38" s="156" t="str">
        <f t="shared" si="0"/>
        <v>0106802006Ф000244</v>
      </c>
    </row>
    <row r="39" spans="1:7" ht="51">
      <c r="A39" s="56" t="s">
        <v>494</v>
      </c>
      <c r="B39" s="143" t="s">
        <v>236</v>
      </c>
      <c r="C39" s="143" t="s">
        <v>493</v>
      </c>
      <c r="D39" s="143" t="s">
        <v>929</v>
      </c>
      <c r="E39" s="143"/>
      <c r="F39" s="100">
        <v>761840</v>
      </c>
      <c r="G39" s="156" t="str">
        <f t="shared" si="0"/>
        <v>01068040060000</v>
      </c>
    </row>
    <row r="40" spans="1:7" ht="25.5">
      <c r="A40" s="56" t="s">
        <v>1243</v>
      </c>
      <c r="B40" s="143" t="s">
        <v>236</v>
      </c>
      <c r="C40" s="143" t="s">
        <v>493</v>
      </c>
      <c r="D40" s="143" t="s">
        <v>929</v>
      </c>
      <c r="E40" s="143" t="s">
        <v>485</v>
      </c>
      <c r="F40" s="100">
        <v>571766</v>
      </c>
      <c r="G40" s="156" t="str">
        <f t="shared" si="0"/>
        <v>01068040060000121</v>
      </c>
    </row>
    <row r="41" spans="1:7" ht="38.25">
      <c r="A41" s="56" t="s">
        <v>486</v>
      </c>
      <c r="B41" s="143" t="s">
        <v>236</v>
      </c>
      <c r="C41" s="143" t="s">
        <v>493</v>
      </c>
      <c r="D41" s="143" t="s">
        <v>929</v>
      </c>
      <c r="E41" s="143" t="s">
        <v>487</v>
      </c>
      <c r="F41" s="100">
        <v>17400</v>
      </c>
      <c r="G41" s="156" t="str">
        <f t="shared" si="0"/>
        <v>01068040060000122</v>
      </c>
    </row>
    <row r="42" spans="1:7" ht="38.25">
      <c r="A42" s="56" t="s">
        <v>1370</v>
      </c>
      <c r="B42" s="143" t="s">
        <v>236</v>
      </c>
      <c r="C42" s="143" t="s">
        <v>493</v>
      </c>
      <c r="D42" s="143" t="s">
        <v>929</v>
      </c>
      <c r="E42" s="143" t="s">
        <v>1371</v>
      </c>
      <c r="F42" s="100">
        <v>172674</v>
      </c>
      <c r="G42" s="156" t="str">
        <f t="shared" si="0"/>
        <v>01068040060000129</v>
      </c>
    </row>
    <row r="43" spans="1:7" ht="63.75">
      <c r="A43" s="56" t="s">
        <v>786</v>
      </c>
      <c r="B43" s="143" t="s">
        <v>236</v>
      </c>
      <c r="C43" s="143" t="s">
        <v>493</v>
      </c>
      <c r="D43" s="143" t="s">
        <v>930</v>
      </c>
      <c r="E43" s="143"/>
      <c r="F43" s="100">
        <v>30000</v>
      </c>
      <c r="G43" s="156" t="str">
        <f t="shared" si="0"/>
        <v>01068040067000</v>
      </c>
    </row>
    <row r="44" spans="1:7" ht="38.25">
      <c r="A44" s="56" t="s">
        <v>486</v>
      </c>
      <c r="B44" s="143" t="s">
        <v>236</v>
      </c>
      <c r="C44" s="143" t="s">
        <v>493</v>
      </c>
      <c r="D44" s="143" t="s">
        <v>930</v>
      </c>
      <c r="E44" s="143" t="s">
        <v>487</v>
      </c>
      <c r="F44" s="100">
        <v>30000</v>
      </c>
      <c r="G44" s="156" t="str">
        <f t="shared" si="0"/>
        <v>01068040067000122</v>
      </c>
    </row>
    <row r="45" spans="1:7">
      <c r="A45" s="56" t="s">
        <v>238</v>
      </c>
      <c r="B45" s="143" t="s">
        <v>5</v>
      </c>
      <c r="C45" s="143"/>
      <c r="D45" s="143"/>
      <c r="E45" s="143"/>
      <c r="F45" s="100">
        <v>298689234</v>
      </c>
      <c r="G45" s="156" t="str">
        <f t="shared" si="0"/>
        <v/>
      </c>
    </row>
    <row r="46" spans="1:7">
      <c r="A46" s="56" t="s">
        <v>304</v>
      </c>
      <c r="B46" s="143" t="s">
        <v>5</v>
      </c>
      <c r="C46" s="143" t="s">
        <v>179</v>
      </c>
      <c r="D46" s="143"/>
      <c r="E46" s="143"/>
      <c r="F46" s="100">
        <v>45803403</v>
      </c>
      <c r="G46" s="156" t="str">
        <f t="shared" si="0"/>
        <v>01</v>
      </c>
    </row>
    <row r="47" spans="1:7" ht="25.5">
      <c r="A47" s="56" t="s">
        <v>482</v>
      </c>
      <c r="B47" s="143" t="s">
        <v>5</v>
      </c>
      <c r="C47" s="143" t="s">
        <v>483</v>
      </c>
      <c r="D47" s="143"/>
      <c r="E47" s="143"/>
      <c r="F47" s="100">
        <v>1274246</v>
      </c>
      <c r="G47" s="156" t="str">
        <f t="shared" si="0"/>
        <v>0102</v>
      </c>
    </row>
    <row r="48" spans="1:7" ht="38.25">
      <c r="A48" s="56" t="s">
        <v>484</v>
      </c>
      <c r="B48" s="143" t="s">
        <v>5</v>
      </c>
      <c r="C48" s="143" t="s">
        <v>483</v>
      </c>
      <c r="D48" s="143" t="s">
        <v>931</v>
      </c>
      <c r="E48" s="143"/>
      <c r="F48" s="100">
        <v>1274246</v>
      </c>
      <c r="G48" s="156" t="str">
        <f t="shared" si="0"/>
        <v>01028010060000</v>
      </c>
    </row>
    <row r="49" spans="1:7" ht="25.5">
      <c r="A49" s="56" t="s">
        <v>1243</v>
      </c>
      <c r="B49" s="143" t="s">
        <v>5</v>
      </c>
      <c r="C49" s="143" t="s">
        <v>483</v>
      </c>
      <c r="D49" s="143" t="s">
        <v>931</v>
      </c>
      <c r="E49" s="143" t="s">
        <v>485</v>
      </c>
      <c r="F49" s="100">
        <v>973860</v>
      </c>
      <c r="G49" s="156" t="str">
        <f t="shared" si="0"/>
        <v>01028010060000121</v>
      </c>
    </row>
    <row r="50" spans="1:7" ht="38.25">
      <c r="A50" s="56" t="s">
        <v>486</v>
      </c>
      <c r="B50" s="143" t="s">
        <v>5</v>
      </c>
      <c r="C50" s="143" t="s">
        <v>483</v>
      </c>
      <c r="D50" s="143" t="s">
        <v>931</v>
      </c>
      <c r="E50" s="143" t="s">
        <v>487</v>
      </c>
      <c r="F50" s="100">
        <v>41400</v>
      </c>
      <c r="G50" s="156" t="str">
        <f t="shared" si="0"/>
        <v>01028010060000122</v>
      </c>
    </row>
    <row r="51" spans="1:7" ht="38.25">
      <c r="A51" s="56" t="s">
        <v>1370</v>
      </c>
      <c r="B51" s="143" t="s">
        <v>5</v>
      </c>
      <c r="C51" s="143" t="s">
        <v>483</v>
      </c>
      <c r="D51" s="143" t="s">
        <v>931</v>
      </c>
      <c r="E51" s="143" t="s">
        <v>1371</v>
      </c>
      <c r="F51" s="100">
        <v>258986</v>
      </c>
      <c r="G51" s="156" t="str">
        <f t="shared" si="0"/>
        <v>01028010060000129</v>
      </c>
    </row>
    <row r="52" spans="1:7" ht="38.25">
      <c r="A52" s="56" t="s">
        <v>306</v>
      </c>
      <c r="B52" s="143" t="s">
        <v>5</v>
      </c>
      <c r="C52" s="143" t="s">
        <v>495</v>
      </c>
      <c r="D52" s="143"/>
      <c r="E52" s="143"/>
      <c r="F52" s="100">
        <v>44348557</v>
      </c>
      <c r="G52" s="156" t="str">
        <f t="shared" si="0"/>
        <v>0104</v>
      </c>
    </row>
    <row r="53" spans="1:7" ht="25.5" customHeight="1">
      <c r="A53" s="56" t="s">
        <v>496</v>
      </c>
      <c r="B53" s="143" t="s">
        <v>5</v>
      </c>
      <c r="C53" s="143" t="s">
        <v>495</v>
      </c>
      <c r="D53" s="143" t="s">
        <v>932</v>
      </c>
      <c r="E53" s="143"/>
      <c r="F53" s="100">
        <v>73395</v>
      </c>
      <c r="G53" s="156" t="str">
        <f t="shared" si="0"/>
        <v>01040420080040</v>
      </c>
    </row>
    <row r="54" spans="1:7" ht="25.5">
      <c r="A54" s="56" t="s">
        <v>490</v>
      </c>
      <c r="B54" s="143" t="s">
        <v>5</v>
      </c>
      <c r="C54" s="143" t="s">
        <v>495</v>
      </c>
      <c r="D54" s="143" t="s">
        <v>932</v>
      </c>
      <c r="E54" s="143" t="s">
        <v>491</v>
      </c>
      <c r="F54" s="100">
        <v>73395</v>
      </c>
      <c r="G54" s="156" t="str">
        <f t="shared" si="0"/>
        <v>01040420080040244</v>
      </c>
    </row>
    <row r="55" spans="1:7" ht="76.5">
      <c r="A55" s="56" t="s">
        <v>497</v>
      </c>
      <c r="B55" s="143" t="s">
        <v>5</v>
      </c>
      <c r="C55" s="143" t="s">
        <v>495</v>
      </c>
      <c r="D55" s="143" t="s">
        <v>933</v>
      </c>
      <c r="E55" s="143"/>
      <c r="F55" s="100">
        <v>525200</v>
      </c>
      <c r="G55" s="156" t="str">
        <f t="shared" si="0"/>
        <v>01048020074670</v>
      </c>
    </row>
    <row r="56" spans="1:7" ht="25.5">
      <c r="A56" s="56" t="s">
        <v>1243</v>
      </c>
      <c r="B56" s="143" t="s">
        <v>5</v>
      </c>
      <c r="C56" s="143" t="s">
        <v>495</v>
      </c>
      <c r="D56" s="143" t="s">
        <v>933</v>
      </c>
      <c r="E56" s="143" t="s">
        <v>485</v>
      </c>
      <c r="F56" s="100">
        <v>370964</v>
      </c>
      <c r="G56" s="156" t="str">
        <f t="shared" si="0"/>
        <v>01048020074670121</v>
      </c>
    </row>
    <row r="57" spans="1:7" ht="38.25">
      <c r="A57" s="56" t="s">
        <v>486</v>
      </c>
      <c r="B57" s="143" t="s">
        <v>5</v>
      </c>
      <c r="C57" s="143" t="s">
        <v>495</v>
      </c>
      <c r="D57" s="143" t="s">
        <v>933</v>
      </c>
      <c r="E57" s="143" t="s">
        <v>487</v>
      </c>
      <c r="F57" s="100">
        <v>7000</v>
      </c>
      <c r="G57" s="156" t="str">
        <f t="shared" si="0"/>
        <v>01048020074670122</v>
      </c>
    </row>
    <row r="58" spans="1:7" ht="23.25" customHeight="1">
      <c r="A58" s="56" t="s">
        <v>1370</v>
      </c>
      <c r="B58" s="143" t="s">
        <v>5</v>
      </c>
      <c r="C58" s="143" t="s">
        <v>495</v>
      </c>
      <c r="D58" s="143" t="s">
        <v>933</v>
      </c>
      <c r="E58" s="143" t="s">
        <v>1371</v>
      </c>
      <c r="F58" s="100">
        <v>112031</v>
      </c>
      <c r="G58" s="156" t="str">
        <f t="shared" si="0"/>
        <v>01048020074670129</v>
      </c>
    </row>
    <row r="59" spans="1:7" ht="25.5">
      <c r="A59" s="57" t="s">
        <v>490</v>
      </c>
      <c r="B59" s="143" t="s">
        <v>5</v>
      </c>
      <c r="C59" s="143" t="s">
        <v>495</v>
      </c>
      <c r="D59" s="143" t="s">
        <v>933</v>
      </c>
      <c r="E59" s="143" t="s">
        <v>491</v>
      </c>
      <c r="F59" s="100">
        <v>35205</v>
      </c>
      <c r="G59" s="156" t="str">
        <f t="shared" si="0"/>
        <v>01048020074670244</v>
      </c>
    </row>
    <row r="60" spans="1:7" ht="63.75">
      <c r="A60" s="56" t="s">
        <v>498</v>
      </c>
      <c r="B60" s="143" t="s">
        <v>5</v>
      </c>
      <c r="C60" s="143" t="s">
        <v>495</v>
      </c>
      <c r="D60" s="143" t="s">
        <v>934</v>
      </c>
      <c r="E60" s="143"/>
      <c r="F60" s="100">
        <v>1024000</v>
      </c>
      <c r="G60" s="156" t="str">
        <f t="shared" si="0"/>
        <v>01048020076040</v>
      </c>
    </row>
    <row r="61" spans="1:7" ht="25.5">
      <c r="A61" s="56" t="s">
        <v>1243</v>
      </c>
      <c r="B61" s="143" t="s">
        <v>5</v>
      </c>
      <c r="C61" s="143" t="s">
        <v>495</v>
      </c>
      <c r="D61" s="143" t="s">
        <v>934</v>
      </c>
      <c r="E61" s="143" t="s">
        <v>485</v>
      </c>
      <c r="F61" s="100">
        <v>741928</v>
      </c>
      <c r="G61" s="156" t="str">
        <f t="shared" si="0"/>
        <v>01048020076040121</v>
      </c>
    </row>
    <row r="62" spans="1:7" ht="38.25">
      <c r="A62" s="56" t="s">
        <v>486</v>
      </c>
      <c r="B62" s="143" t="s">
        <v>5</v>
      </c>
      <c r="C62" s="143" t="s">
        <v>495</v>
      </c>
      <c r="D62" s="143" t="s">
        <v>934</v>
      </c>
      <c r="E62" s="143" t="s">
        <v>487</v>
      </c>
      <c r="F62" s="100">
        <v>18000</v>
      </c>
      <c r="G62" s="156" t="str">
        <f t="shared" si="0"/>
        <v>01048020076040122</v>
      </c>
    </row>
    <row r="63" spans="1:7" ht="38.25">
      <c r="A63" s="56" t="s">
        <v>1370</v>
      </c>
      <c r="B63" s="143" t="s">
        <v>5</v>
      </c>
      <c r="C63" s="143" t="s">
        <v>495</v>
      </c>
      <c r="D63" s="143" t="s">
        <v>934</v>
      </c>
      <c r="E63" s="143" t="s">
        <v>1371</v>
      </c>
      <c r="F63" s="100">
        <v>224062</v>
      </c>
      <c r="G63" s="156" t="str">
        <f t="shared" si="0"/>
        <v>01048020076040129</v>
      </c>
    </row>
    <row r="64" spans="1:7" ht="25.5">
      <c r="A64" s="56" t="s">
        <v>490</v>
      </c>
      <c r="B64" s="143" t="s">
        <v>5</v>
      </c>
      <c r="C64" s="143" t="s">
        <v>495</v>
      </c>
      <c r="D64" s="143" t="s">
        <v>934</v>
      </c>
      <c r="E64" s="143" t="s">
        <v>491</v>
      </c>
      <c r="F64" s="100">
        <v>40010</v>
      </c>
      <c r="G64" s="156" t="str">
        <f t="shared" si="0"/>
        <v>01048020076040244</v>
      </c>
    </row>
    <row r="65" spans="1:7" ht="38.25">
      <c r="A65" s="56" t="s">
        <v>489</v>
      </c>
      <c r="B65" s="143" t="s">
        <v>5</v>
      </c>
      <c r="C65" s="143" t="s">
        <v>495</v>
      </c>
      <c r="D65" s="143" t="s">
        <v>925</v>
      </c>
      <c r="E65" s="143"/>
      <c r="F65" s="100">
        <v>31417892</v>
      </c>
      <c r="G65" s="156" t="str">
        <f t="shared" si="0"/>
        <v>01048020060000</v>
      </c>
    </row>
    <row r="66" spans="1:7" ht="25.5">
      <c r="A66" s="56" t="s">
        <v>1243</v>
      </c>
      <c r="B66" s="143" t="s">
        <v>5</v>
      </c>
      <c r="C66" s="143" t="s">
        <v>495</v>
      </c>
      <c r="D66" s="143" t="s">
        <v>925</v>
      </c>
      <c r="E66" s="143" t="s">
        <v>485</v>
      </c>
      <c r="F66" s="100">
        <v>17816807</v>
      </c>
      <c r="G66" s="156" t="str">
        <f t="shared" si="0"/>
        <v>01048020060000121</v>
      </c>
    </row>
    <row r="67" spans="1:7" ht="38.25">
      <c r="A67" s="56" t="s">
        <v>486</v>
      </c>
      <c r="B67" s="143" t="s">
        <v>5</v>
      </c>
      <c r="C67" s="143" t="s">
        <v>495</v>
      </c>
      <c r="D67" s="143" t="s">
        <v>925</v>
      </c>
      <c r="E67" s="143" t="s">
        <v>487</v>
      </c>
      <c r="F67" s="100">
        <v>581400</v>
      </c>
      <c r="G67" s="156" t="str">
        <f t="shared" si="0"/>
        <v>01048020060000122</v>
      </c>
    </row>
    <row r="68" spans="1:7" ht="38.25">
      <c r="A68" s="56" t="s">
        <v>1370</v>
      </c>
      <c r="B68" s="143" t="s">
        <v>5</v>
      </c>
      <c r="C68" s="143" t="s">
        <v>495</v>
      </c>
      <c r="D68" s="143" t="s">
        <v>925</v>
      </c>
      <c r="E68" s="143" t="s">
        <v>1371</v>
      </c>
      <c r="F68" s="100">
        <v>5388822</v>
      </c>
      <c r="G68" s="156" t="str">
        <f t="shared" si="0"/>
        <v>01048020060000129</v>
      </c>
    </row>
    <row r="69" spans="1:7" ht="25.5">
      <c r="A69" s="56" t="s">
        <v>490</v>
      </c>
      <c r="B69" s="143" t="s">
        <v>5</v>
      </c>
      <c r="C69" s="143" t="s">
        <v>495</v>
      </c>
      <c r="D69" s="143" t="s">
        <v>925</v>
      </c>
      <c r="E69" s="143" t="s">
        <v>491</v>
      </c>
      <c r="F69" s="100">
        <v>7417658</v>
      </c>
      <c r="G69" s="156" t="str">
        <f t="shared" si="0"/>
        <v>01048020060000244</v>
      </c>
    </row>
    <row r="70" spans="1:7">
      <c r="A70" s="56" t="s">
        <v>1246</v>
      </c>
      <c r="B70" s="143" t="s">
        <v>5</v>
      </c>
      <c r="C70" s="143" t="s">
        <v>495</v>
      </c>
      <c r="D70" s="143" t="s">
        <v>925</v>
      </c>
      <c r="E70" s="143" t="s">
        <v>680</v>
      </c>
      <c r="F70" s="100">
        <v>40000</v>
      </c>
      <c r="G70" s="156" t="str">
        <f t="shared" si="0"/>
        <v>01048020060000852</v>
      </c>
    </row>
    <row r="71" spans="1:7">
      <c r="A71" s="56" t="s">
        <v>1378</v>
      </c>
      <c r="B71" s="143" t="s">
        <v>5</v>
      </c>
      <c r="C71" s="143" t="s">
        <v>495</v>
      </c>
      <c r="D71" s="143" t="s">
        <v>925</v>
      </c>
      <c r="E71" s="143" t="s">
        <v>1379</v>
      </c>
      <c r="F71" s="100">
        <v>173205</v>
      </c>
      <c r="G71" s="156" t="str">
        <f t="shared" si="0"/>
        <v>01048020060000853</v>
      </c>
    </row>
    <row r="72" spans="1:7" ht="76.5">
      <c r="A72" s="56" t="s">
        <v>787</v>
      </c>
      <c r="B72" s="143" t="s">
        <v>5</v>
      </c>
      <c r="C72" s="143" t="s">
        <v>495</v>
      </c>
      <c r="D72" s="143" t="s">
        <v>935</v>
      </c>
      <c r="E72" s="143"/>
      <c r="F72" s="100">
        <v>503136</v>
      </c>
      <c r="G72" s="156" t="str">
        <f t="shared" si="0"/>
        <v>01048020061000</v>
      </c>
    </row>
    <row r="73" spans="1:7" ht="25.5">
      <c r="A73" s="56" t="s">
        <v>1243</v>
      </c>
      <c r="B73" s="143" t="s">
        <v>5</v>
      </c>
      <c r="C73" s="143" t="s">
        <v>495</v>
      </c>
      <c r="D73" s="143" t="s">
        <v>935</v>
      </c>
      <c r="E73" s="143" t="s">
        <v>485</v>
      </c>
      <c r="F73" s="100">
        <v>386433</v>
      </c>
      <c r="G73" s="156" t="str">
        <f t="shared" ref="G73:G130" si="1">CONCATENATE(C73,D73,E73)</f>
        <v>01048020061000121</v>
      </c>
    </row>
    <row r="74" spans="1:7" ht="28.5" customHeight="1">
      <c r="A74" s="56" t="s">
        <v>1370</v>
      </c>
      <c r="B74" s="143" t="s">
        <v>5</v>
      </c>
      <c r="C74" s="143" t="s">
        <v>495</v>
      </c>
      <c r="D74" s="143" t="s">
        <v>935</v>
      </c>
      <c r="E74" s="143" t="s">
        <v>1371</v>
      </c>
      <c r="F74" s="100">
        <v>116703</v>
      </c>
      <c r="G74" s="156" t="str">
        <f t="shared" si="1"/>
        <v>01048020061000129</v>
      </c>
    </row>
    <row r="75" spans="1:7" ht="51">
      <c r="A75" s="56" t="s">
        <v>785</v>
      </c>
      <c r="B75" s="143" t="s">
        <v>5</v>
      </c>
      <c r="C75" s="143" t="s">
        <v>495</v>
      </c>
      <c r="D75" s="143" t="s">
        <v>926</v>
      </c>
      <c r="E75" s="143"/>
      <c r="F75" s="100">
        <v>1000000</v>
      </c>
      <c r="G75" s="156" t="str">
        <f t="shared" si="1"/>
        <v>01048020067000</v>
      </c>
    </row>
    <row r="76" spans="1:7" ht="29.25" customHeight="1">
      <c r="A76" s="56" t="s">
        <v>486</v>
      </c>
      <c r="B76" s="143" t="s">
        <v>5</v>
      </c>
      <c r="C76" s="143" t="s">
        <v>495</v>
      </c>
      <c r="D76" s="143" t="s">
        <v>926</v>
      </c>
      <c r="E76" s="143" t="s">
        <v>487</v>
      </c>
      <c r="F76" s="100">
        <v>1000000</v>
      </c>
      <c r="G76" s="156" t="str">
        <f t="shared" si="1"/>
        <v>01048020067000122</v>
      </c>
    </row>
    <row r="77" spans="1:7" ht="51">
      <c r="A77" s="56" t="s">
        <v>788</v>
      </c>
      <c r="B77" s="143" t="s">
        <v>5</v>
      </c>
      <c r="C77" s="143" t="s">
        <v>495</v>
      </c>
      <c r="D77" s="143" t="s">
        <v>936</v>
      </c>
      <c r="E77" s="143"/>
      <c r="F77" s="100">
        <v>6188599</v>
      </c>
      <c r="G77" s="156" t="str">
        <f t="shared" si="1"/>
        <v>0104802006Б000</v>
      </c>
    </row>
    <row r="78" spans="1:7" ht="25.5">
      <c r="A78" s="56" t="s">
        <v>1243</v>
      </c>
      <c r="B78" s="143" t="s">
        <v>5</v>
      </c>
      <c r="C78" s="143" t="s">
        <v>495</v>
      </c>
      <c r="D78" s="143" t="s">
        <v>936</v>
      </c>
      <c r="E78" s="143" t="s">
        <v>485</v>
      </c>
      <c r="F78" s="100">
        <v>4753149</v>
      </c>
      <c r="G78" s="156" t="str">
        <f t="shared" si="1"/>
        <v>0104802006Б000121</v>
      </c>
    </row>
    <row r="79" spans="1:7" ht="38.25">
      <c r="A79" s="56" t="s">
        <v>1370</v>
      </c>
      <c r="B79" s="143" t="s">
        <v>5</v>
      </c>
      <c r="C79" s="143" t="s">
        <v>495</v>
      </c>
      <c r="D79" s="143" t="s">
        <v>936</v>
      </c>
      <c r="E79" s="143" t="s">
        <v>1371</v>
      </c>
      <c r="F79" s="100">
        <v>1435450</v>
      </c>
      <c r="G79" s="156" t="str">
        <f t="shared" si="1"/>
        <v>0104802006Б000129</v>
      </c>
    </row>
    <row r="80" spans="1:7" ht="38.25">
      <c r="A80" s="56" t="s">
        <v>1247</v>
      </c>
      <c r="B80" s="143" t="s">
        <v>5</v>
      </c>
      <c r="C80" s="143" t="s">
        <v>495</v>
      </c>
      <c r="D80" s="143" t="s">
        <v>1248</v>
      </c>
      <c r="E80" s="143"/>
      <c r="F80" s="100">
        <v>2382800</v>
      </c>
      <c r="G80" s="156" t="str">
        <f t="shared" si="1"/>
        <v>0104802006Г000</v>
      </c>
    </row>
    <row r="81" spans="1:7" ht="25.5">
      <c r="A81" s="56" t="s">
        <v>490</v>
      </c>
      <c r="B81" s="143" t="s">
        <v>5</v>
      </c>
      <c r="C81" s="143" t="s">
        <v>495</v>
      </c>
      <c r="D81" s="143" t="s">
        <v>1248</v>
      </c>
      <c r="E81" s="143" t="s">
        <v>491</v>
      </c>
      <c r="F81" s="100">
        <v>2382800</v>
      </c>
      <c r="G81" s="156" t="str">
        <f t="shared" si="1"/>
        <v>0104802006Г000244</v>
      </c>
    </row>
    <row r="82" spans="1:7" ht="178.5">
      <c r="A82" s="56" t="s">
        <v>681</v>
      </c>
      <c r="B82" s="143" t="s">
        <v>5</v>
      </c>
      <c r="C82" s="143" t="s">
        <v>495</v>
      </c>
      <c r="D82" s="143" t="s">
        <v>937</v>
      </c>
      <c r="E82" s="143"/>
      <c r="F82" s="100">
        <v>482995</v>
      </c>
      <c r="G82" s="156" t="str">
        <f t="shared" si="1"/>
        <v>010480200Ч0010</v>
      </c>
    </row>
    <row r="83" spans="1:7" ht="25.5">
      <c r="A83" s="56" t="s">
        <v>1243</v>
      </c>
      <c r="B83" s="143" t="s">
        <v>5</v>
      </c>
      <c r="C83" s="143" t="s">
        <v>495</v>
      </c>
      <c r="D83" s="143" t="s">
        <v>937</v>
      </c>
      <c r="E83" s="143" t="s">
        <v>485</v>
      </c>
      <c r="F83" s="100">
        <v>370965</v>
      </c>
      <c r="G83" s="156" t="str">
        <f t="shared" si="1"/>
        <v>010480200Ч0010121</v>
      </c>
    </row>
    <row r="84" spans="1:7" ht="38.25">
      <c r="A84" s="56" t="s">
        <v>1370</v>
      </c>
      <c r="B84" s="143" t="s">
        <v>5</v>
      </c>
      <c r="C84" s="143" t="s">
        <v>495</v>
      </c>
      <c r="D84" s="143" t="s">
        <v>937</v>
      </c>
      <c r="E84" s="143" t="s">
        <v>1371</v>
      </c>
      <c r="F84" s="100">
        <v>112030</v>
      </c>
      <c r="G84" s="156" t="str">
        <f t="shared" si="1"/>
        <v>010480200Ч0010129</v>
      </c>
    </row>
    <row r="85" spans="1:7" ht="25.5">
      <c r="A85" s="56" t="s">
        <v>1592</v>
      </c>
      <c r="B85" s="143" t="s">
        <v>5</v>
      </c>
      <c r="C85" s="143" t="s">
        <v>495</v>
      </c>
      <c r="D85" s="143" t="s">
        <v>1593</v>
      </c>
      <c r="E85" s="143"/>
      <c r="F85" s="100">
        <v>750540</v>
      </c>
      <c r="G85" s="156" t="str">
        <f t="shared" si="1"/>
        <v>0104802006Э000</v>
      </c>
    </row>
    <row r="86" spans="1:7" ht="25.5">
      <c r="A86" s="56" t="s">
        <v>490</v>
      </c>
      <c r="B86" s="143" t="s">
        <v>5</v>
      </c>
      <c r="C86" s="143" t="s">
        <v>495</v>
      </c>
      <c r="D86" s="143" t="s">
        <v>1593</v>
      </c>
      <c r="E86" s="143" t="s">
        <v>491</v>
      </c>
      <c r="F86" s="100">
        <v>750540</v>
      </c>
      <c r="G86" s="156" t="str">
        <f t="shared" si="1"/>
        <v>0104802006Э000244</v>
      </c>
    </row>
    <row r="87" spans="1:7">
      <c r="A87" s="56" t="s">
        <v>286</v>
      </c>
      <c r="B87" s="143" t="s">
        <v>5</v>
      </c>
      <c r="C87" s="143" t="s">
        <v>499</v>
      </c>
      <c r="D87" s="143"/>
      <c r="E87" s="143"/>
      <c r="F87" s="100">
        <v>180600</v>
      </c>
      <c r="G87" s="156" t="str">
        <f t="shared" si="1"/>
        <v>0113</v>
      </c>
    </row>
    <row r="88" spans="1:7" ht="63.75">
      <c r="A88" s="56" t="s">
        <v>726</v>
      </c>
      <c r="B88" s="143" t="s">
        <v>5</v>
      </c>
      <c r="C88" s="143" t="s">
        <v>499</v>
      </c>
      <c r="D88" s="143" t="s">
        <v>940</v>
      </c>
      <c r="E88" s="143"/>
      <c r="F88" s="100">
        <v>51000</v>
      </c>
      <c r="G88" s="156" t="str">
        <f t="shared" si="1"/>
        <v>01138020074290</v>
      </c>
    </row>
    <row r="89" spans="1:7" ht="25.5">
      <c r="A89" s="56" t="s">
        <v>1243</v>
      </c>
      <c r="B89" s="143" t="s">
        <v>5</v>
      </c>
      <c r="C89" s="143" t="s">
        <v>499</v>
      </c>
      <c r="D89" s="143" t="s">
        <v>940</v>
      </c>
      <c r="E89" s="143" t="s">
        <v>485</v>
      </c>
      <c r="F89" s="100">
        <v>37097</v>
      </c>
      <c r="G89" s="156" t="str">
        <f t="shared" si="1"/>
        <v>01138020074290121</v>
      </c>
    </row>
    <row r="90" spans="1:7" ht="38.25">
      <c r="A90" s="56" t="s">
        <v>1370</v>
      </c>
      <c r="B90" s="143" t="s">
        <v>5</v>
      </c>
      <c r="C90" s="143" t="s">
        <v>499</v>
      </c>
      <c r="D90" s="143" t="s">
        <v>940</v>
      </c>
      <c r="E90" s="143" t="s">
        <v>1371</v>
      </c>
      <c r="F90" s="100">
        <v>11203</v>
      </c>
      <c r="G90" s="156" t="str">
        <f t="shared" si="1"/>
        <v>01138020074290129</v>
      </c>
    </row>
    <row r="91" spans="1:7" ht="25.5">
      <c r="A91" s="56" t="s">
        <v>490</v>
      </c>
      <c r="B91" s="143" t="s">
        <v>5</v>
      </c>
      <c r="C91" s="143" t="s">
        <v>499</v>
      </c>
      <c r="D91" s="143" t="s">
        <v>940</v>
      </c>
      <c r="E91" s="143" t="s">
        <v>491</v>
      </c>
      <c r="F91" s="100">
        <v>2700</v>
      </c>
      <c r="G91" s="156" t="str">
        <f t="shared" si="1"/>
        <v>01138020074290244</v>
      </c>
    </row>
    <row r="92" spans="1:7" ht="38.25">
      <c r="A92" s="56" t="s">
        <v>500</v>
      </c>
      <c r="B92" s="143" t="s">
        <v>5</v>
      </c>
      <c r="C92" s="143" t="s">
        <v>499</v>
      </c>
      <c r="D92" s="143" t="s">
        <v>941</v>
      </c>
      <c r="E92" s="143"/>
      <c r="F92" s="100">
        <v>69600</v>
      </c>
      <c r="G92" s="156" t="str">
        <f t="shared" si="1"/>
        <v>01138020075190</v>
      </c>
    </row>
    <row r="93" spans="1:7" ht="25.5">
      <c r="A93" s="56" t="s">
        <v>1243</v>
      </c>
      <c r="B93" s="143" t="s">
        <v>5</v>
      </c>
      <c r="C93" s="143" t="s">
        <v>499</v>
      </c>
      <c r="D93" s="143" t="s">
        <v>941</v>
      </c>
      <c r="E93" s="143" t="s">
        <v>485</v>
      </c>
      <c r="F93" s="100">
        <v>44218</v>
      </c>
      <c r="G93" s="156" t="str">
        <f t="shared" si="1"/>
        <v>01138020075190121</v>
      </c>
    </row>
    <row r="94" spans="1:7" ht="38.25">
      <c r="A94" s="56" t="s">
        <v>1370</v>
      </c>
      <c r="B94" s="143" t="s">
        <v>5</v>
      </c>
      <c r="C94" s="143" t="s">
        <v>499</v>
      </c>
      <c r="D94" s="143" t="s">
        <v>941</v>
      </c>
      <c r="E94" s="143" t="s">
        <v>1371</v>
      </c>
      <c r="F94" s="100">
        <v>13354</v>
      </c>
      <c r="G94" s="156" t="str">
        <f t="shared" si="1"/>
        <v>01138020075190129</v>
      </c>
    </row>
    <row r="95" spans="1:7" ht="25.5">
      <c r="A95" s="56" t="s">
        <v>490</v>
      </c>
      <c r="B95" s="143" t="s">
        <v>5</v>
      </c>
      <c r="C95" s="143" t="s">
        <v>499</v>
      </c>
      <c r="D95" s="143" t="s">
        <v>941</v>
      </c>
      <c r="E95" s="143" t="s">
        <v>491</v>
      </c>
      <c r="F95" s="100">
        <v>12028</v>
      </c>
      <c r="G95" s="156" t="str">
        <f t="shared" si="1"/>
        <v>01138020075190244</v>
      </c>
    </row>
    <row r="96" spans="1:7" ht="51">
      <c r="A96" s="56" t="s">
        <v>684</v>
      </c>
      <c r="B96" s="143" t="s">
        <v>5</v>
      </c>
      <c r="C96" s="143" t="s">
        <v>499</v>
      </c>
      <c r="D96" s="143" t="s">
        <v>942</v>
      </c>
      <c r="E96" s="143"/>
      <c r="F96" s="100">
        <v>60000</v>
      </c>
      <c r="G96" s="156" t="str">
        <f t="shared" si="1"/>
        <v>01139060080000</v>
      </c>
    </row>
    <row r="97" spans="1:7" ht="25.5">
      <c r="A97" s="56" t="s">
        <v>501</v>
      </c>
      <c r="B97" s="143" t="s">
        <v>5</v>
      </c>
      <c r="C97" s="143" t="s">
        <v>499</v>
      </c>
      <c r="D97" s="143" t="s">
        <v>942</v>
      </c>
      <c r="E97" s="143" t="s">
        <v>502</v>
      </c>
      <c r="F97" s="100">
        <v>60000</v>
      </c>
      <c r="G97" s="156" t="str">
        <f t="shared" si="1"/>
        <v>01139060080000330</v>
      </c>
    </row>
    <row r="98" spans="1:7" ht="25.5">
      <c r="A98" s="56" t="s">
        <v>308</v>
      </c>
      <c r="B98" s="143" t="s">
        <v>5</v>
      </c>
      <c r="C98" s="143" t="s">
        <v>305</v>
      </c>
      <c r="D98" s="143"/>
      <c r="E98" s="143"/>
      <c r="F98" s="100">
        <v>4027725</v>
      </c>
      <c r="G98" s="156" t="str">
        <f t="shared" si="1"/>
        <v>03</v>
      </c>
    </row>
    <row r="99" spans="1:7" ht="25.5">
      <c r="A99" s="56" t="s">
        <v>335</v>
      </c>
      <c r="B99" s="143" t="s">
        <v>5</v>
      </c>
      <c r="C99" s="143" t="s">
        <v>503</v>
      </c>
      <c r="D99" s="143"/>
      <c r="E99" s="143"/>
      <c r="F99" s="100">
        <v>2548363</v>
      </c>
      <c r="G99" s="156" t="str">
        <f t="shared" si="1"/>
        <v>0309</v>
      </c>
    </row>
    <row r="100" spans="1:7" ht="114.75">
      <c r="A100" s="56" t="s">
        <v>504</v>
      </c>
      <c r="B100" s="143" t="s">
        <v>5</v>
      </c>
      <c r="C100" s="143" t="s">
        <v>503</v>
      </c>
      <c r="D100" s="143" t="s">
        <v>943</v>
      </c>
      <c r="E100" s="143"/>
      <c r="F100" s="100">
        <v>2451500</v>
      </c>
      <c r="G100" s="156" t="str">
        <f t="shared" si="1"/>
        <v>03090410040010</v>
      </c>
    </row>
    <row r="101" spans="1:7" ht="25.5">
      <c r="A101" s="56" t="s">
        <v>505</v>
      </c>
      <c r="B101" s="143" t="s">
        <v>5</v>
      </c>
      <c r="C101" s="143" t="s">
        <v>503</v>
      </c>
      <c r="D101" s="143" t="s">
        <v>943</v>
      </c>
      <c r="E101" s="143" t="s">
        <v>506</v>
      </c>
      <c r="F101" s="100">
        <v>2451500</v>
      </c>
      <c r="G101" s="156" t="str">
        <f t="shared" si="1"/>
        <v>03090410040010111</v>
      </c>
    </row>
    <row r="102" spans="1:7" ht="140.25">
      <c r="A102" s="56" t="s">
        <v>863</v>
      </c>
      <c r="B102" s="143" t="s">
        <v>5</v>
      </c>
      <c r="C102" s="143" t="s">
        <v>503</v>
      </c>
      <c r="D102" s="143" t="s">
        <v>944</v>
      </c>
      <c r="E102" s="143"/>
      <c r="F102" s="100">
        <v>96863</v>
      </c>
      <c r="G102" s="156" t="str">
        <f t="shared" si="1"/>
        <v>03090410041010</v>
      </c>
    </row>
    <row r="103" spans="1:7" ht="25.5">
      <c r="A103" s="56" t="s">
        <v>505</v>
      </c>
      <c r="B103" s="143" t="s">
        <v>5</v>
      </c>
      <c r="C103" s="143" t="s">
        <v>503</v>
      </c>
      <c r="D103" s="143" t="s">
        <v>944</v>
      </c>
      <c r="E103" s="143" t="s">
        <v>506</v>
      </c>
      <c r="F103" s="100">
        <v>96863</v>
      </c>
      <c r="G103" s="156" t="str">
        <f t="shared" si="1"/>
        <v>03090410041010111</v>
      </c>
    </row>
    <row r="104" spans="1:7">
      <c r="A104" s="56" t="s">
        <v>148</v>
      </c>
      <c r="B104" s="143" t="s">
        <v>5</v>
      </c>
      <c r="C104" s="143" t="s">
        <v>509</v>
      </c>
      <c r="D104" s="143"/>
      <c r="E104" s="143"/>
      <c r="F104" s="100">
        <v>1479362</v>
      </c>
      <c r="G104" s="156" t="str">
        <f t="shared" si="1"/>
        <v>0310</v>
      </c>
    </row>
    <row r="105" spans="1:7" ht="114.75">
      <c r="A105" s="56" t="s">
        <v>510</v>
      </c>
      <c r="B105" s="143" t="s">
        <v>5</v>
      </c>
      <c r="C105" s="143" t="s">
        <v>509</v>
      </c>
      <c r="D105" s="143" t="s">
        <v>945</v>
      </c>
      <c r="E105" s="143"/>
      <c r="F105" s="100">
        <v>13000</v>
      </c>
      <c r="G105" s="156" t="str">
        <f t="shared" si="1"/>
        <v>03100420040010</v>
      </c>
    </row>
    <row r="106" spans="1:7">
      <c r="A106" s="56" t="s">
        <v>1246</v>
      </c>
      <c r="B106" s="143" t="s">
        <v>5</v>
      </c>
      <c r="C106" s="143" t="s">
        <v>509</v>
      </c>
      <c r="D106" s="143" t="s">
        <v>945</v>
      </c>
      <c r="E106" s="143" t="s">
        <v>680</v>
      </c>
      <c r="F106" s="100">
        <v>12000</v>
      </c>
      <c r="G106" s="156" t="str">
        <f t="shared" si="1"/>
        <v>03100420040010852</v>
      </c>
    </row>
    <row r="107" spans="1:7">
      <c r="A107" s="56" t="s">
        <v>1378</v>
      </c>
      <c r="B107" s="143" t="s">
        <v>5</v>
      </c>
      <c r="C107" s="143" t="s">
        <v>509</v>
      </c>
      <c r="D107" s="143" t="s">
        <v>945</v>
      </c>
      <c r="E107" s="143" t="s">
        <v>1379</v>
      </c>
      <c r="F107" s="100">
        <v>1000</v>
      </c>
      <c r="G107" s="156" t="str">
        <f t="shared" si="1"/>
        <v>03100420040010853</v>
      </c>
    </row>
    <row r="108" spans="1:7" ht="114.75">
      <c r="A108" s="56" t="s">
        <v>946</v>
      </c>
      <c r="B108" s="143" t="s">
        <v>5</v>
      </c>
      <c r="C108" s="143" t="s">
        <v>509</v>
      </c>
      <c r="D108" s="143" t="s">
        <v>947</v>
      </c>
      <c r="E108" s="143"/>
      <c r="F108" s="100">
        <v>1289257</v>
      </c>
      <c r="G108" s="156" t="str">
        <f t="shared" si="1"/>
        <v>0310042004Г010</v>
      </c>
    </row>
    <row r="109" spans="1:7" ht="25.5">
      <c r="A109" s="56" t="s">
        <v>490</v>
      </c>
      <c r="B109" s="143" t="s">
        <v>5</v>
      </c>
      <c r="C109" s="143" t="s">
        <v>509</v>
      </c>
      <c r="D109" s="143" t="s">
        <v>947</v>
      </c>
      <c r="E109" s="143" t="s">
        <v>491</v>
      </c>
      <c r="F109" s="100">
        <v>1289257</v>
      </c>
      <c r="G109" s="156" t="str">
        <f t="shared" si="1"/>
        <v>0310042004Г010244</v>
      </c>
    </row>
    <row r="110" spans="1:7" ht="89.25">
      <c r="A110" s="56" t="s">
        <v>513</v>
      </c>
      <c r="B110" s="143" t="s">
        <v>5</v>
      </c>
      <c r="C110" s="143" t="s">
        <v>509</v>
      </c>
      <c r="D110" s="143" t="s">
        <v>948</v>
      </c>
      <c r="E110" s="143"/>
      <c r="F110" s="100">
        <v>100000</v>
      </c>
      <c r="G110" s="156" t="str">
        <f t="shared" si="1"/>
        <v>03100420080020</v>
      </c>
    </row>
    <row r="111" spans="1:7" ht="25.5">
      <c r="A111" s="56" t="s">
        <v>490</v>
      </c>
      <c r="B111" s="143" t="s">
        <v>5</v>
      </c>
      <c r="C111" s="143" t="s">
        <v>509</v>
      </c>
      <c r="D111" s="143" t="s">
        <v>948</v>
      </c>
      <c r="E111" s="143" t="s">
        <v>491</v>
      </c>
      <c r="F111" s="100">
        <v>100000</v>
      </c>
      <c r="G111" s="156" t="str">
        <f t="shared" si="1"/>
        <v>03100420080020244</v>
      </c>
    </row>
    <row r="112" spans="1:7" ht="89.25">
      <c r="A112" s="56" t="s">
        <v>514</v>
      </c>
      <c r="B112" s="143" t="s">
        <v>5</v>
      </c>
      <c r="C112" s="143" t="s">
        <v>509</v>
      </c>
      <c r="D112" s="143" t="s">
        <v>949</v>
      </c>
      <c r="E112" s="143"/>
      <c r="F112" s="100">
        <v>77105</v>
      </c>
      <c r="G112" s="156" t="str">
        <f t="shared" si="1"/>
        <v>03100420080030</v>
      </c>
    </row>
    <row r="113" spans="1:7" ht="25.5">
      <c r="A113" s="56" t="s">
        <v>490</v>
      </c>
      <c r="B113" s="143" t="s">
        <v>5</v>
      </c>
      <c r="C113" s="143" t="s">
        <v>509</v>
      </c>
      <c r="D113" s="143" t="s">
        <v>949</v>
      </c>
      <c r="E113" s="143" t="s">
        <v>491</v>
      </c>
      <c r="F113" s="100">
        <v>77105</v>
      </c>
      <c r="G113" s="156" t="str">
        <f t="shared" si="1"/>
        <v>03100420080030244</v>
      </c>
    </row>
    <row r="114" spans="1:7">
      <c r="A114" s="56" t="s">
        <v>240</v>
      </c>
      <c r="B114" s="143" t="s">
        <v>5</v>
      </c>
      <c r="C114" s="143" t="s">
        <v>307</v>
      </c>
      <c r="D114" s="143"/>
      <c r="E114" s="143"/>
      <c r="F114" s="100">
        <v>27333200</v>
      </c>
      <c r="G114" s="156" t="str">
        <f t="shared" si="1"/>
        <v>04</v>
      </c>
    </row>
    <row r="115" spans="1:7">
      <c r="A115" s="56" t="s">
        <v>241</v>
      </c>
      <c r="B115" s="143" t="s">
        <v>5</v>
      </c>
      <c r="C115" s="143" t="s">
        <v>516</v>
      </c>
      <c r="D115" s="143"/>
      <c r="E115" s="143"/>
      <c r="F115" s="100">
        <v>1168700</v>
      </c>
      <c r="G115" s="156" t="str">
        <f t="shared" si="1"/>
        <v>0405</v>
      </c>
    </row>
    <row r="116" spans="1:7" ht="63.75">
      <c r="A116" s="56" t="s">
        <v>1374</v>
      </c>
      <c r="B116" s="143" t="s">
        <v>5</v>
      </c>
      <c r="C116" s="143" t="s">
        <v>516</v>
      </c>
      <c r="D116" s="143" t="s">
        <v>1375</v>
      </c>
      <c r="E116" s="143"/>
      <c r="F116" s="100">
        <v>7900</v>
      </c>
      <c r="G116" s="156" t="str">
        <f t="shared" si="1"/>
        <v>040512100R0550</v>
      </c>
    </row>
    <row r="117" spans="1:7" ht="38.25">
      <c r="A117" s="56" t="s">
        <v>518</v>
      </c>
      <c r="B117" s="143" t="s">
        <v>5</v>
      </c>
      <c r="C117" s="143" t="s">
        <v>516</v>
      </c>
      <c r="D117" s="143" t="s">
        <v>1375</v>
      </c>
      <c r="E117" s="143" t="s">
        <v>519</v>
      </c>
      <c r="F117" s="100">
        <v>7900</v>
      </c>
      <c r="G117" s="156" t="str">
        <f t="shared" si="1"/>
        <v>040512100R0550810</v>
      </c>
    </row>
    <row r="118" spans="1:7" ht="76.5">
      <c r="A118" s="56" t="s">
        <v>520</v>
      </c>
      <c r="B118" s="143" t="s">
        <v>5</v>
      </c>
      <c r="C118" s="143" t="s">
        <v>516</v>
      </c>
      <c r="D118" s="143" t="s">
        <v>956</v>
      </c>
      <c r="E118" s="143"/>
      <c r="F118" s="100">
        <v>1160800</v>
      </c>
      <c r="G118" s="156" t="str">
        <f t="shared" si="1"/>
        <v>04051230075170</v>
      </c>
    </row>
    <row r="119" spans="1:7" ht="25.5">
      <c r="A119" s="56" t="s">
        <v>1243</v>
      </c>
      <c r="B119" s="143" t="s">
        <v>5</v>
      </c>
      <c r="C119" s="143" t="s">
        <v>516</v>
      </c>
      <c r="D119" s="143" t="s">
        <v>956</v>
      </c>
      <c r="E119" s="143" t="s">
        <v>485</v>
      </c>
      <c r="F119" s="100">
        <v>741928</v>
      </c>
      <c r="G119" s="156" t="str">
        <f t="shared" si="1"/>
        <v>04051230075170121</v>
      </c>
    </row>
    <row r="120" spans="1:7" ht="38.25">
      <c r="A120" s="56" t="s">
        <v>486</v>
      </c>
      <c r="B120" s="143" t="s">
        <v>5</v>
      </c>
      <c r="C120" s="143" t="s">
        <v>516</v>
      </c>
      <c r="D120" s="143" t="s">
        <v>956</v>
      </c>
      <c r="E120" s="143" t="s">
        <v>487</v>
      </c>
      <c r="F120" s="100">
        <v>100000</v>
      </c>
      <c r="G120" s="156" t="str">
        <f t="shared" si="1"/>
        <v>04051230075170122</v>
      </c>
    </row>
    <row r="121" spans="1:7" ht="38.25">
      <c r="A121" s="56" t="s">
        <v>1370</v>
      </c>
      <c r="B121" s="143" t="s">
        <v>5</v>
      </c>
      <c r="C121" s="143" t="s">
        <v>516</v>
      </c>
      <c r="D121" s="143" t="s">
        <v>956</v>
      </c>
      <c r="E121" s="143" t="s">
        <v>1371</v>
      </c>
      <c r="F121" s="100">
        <v>224062</v>
      </c>
      <c r="G121" s="156" t="str">
        <f t="shared" si="1"/>
        <v>04051230075170129</v>
      </c>
    </row>
    <row r="122" spans="1:7" ht="25.5">
      <c r="A122" s="56" t="s">
        <v>490</v>
      </c>
      <c r="B122" s="143" t="s">
        <v>5</v>
      </c>
      <c r="C122" s="143" t="s">
        <v>516</v>
      </c>
      <c r="D122" s="143" t="s">
        <v>956</v>
      </c>
      <c r="E122" s="143" t="s">
        <v>491</v>
      </c>
      <c r="F122" s="100">
        <v>94810</v>
      </c>
      <c r="G122" s="156" t="str">
        <f t="shared" si="1"/>
        <v>04051230075170244</v>
      </c>
    </row>
    <row r="123" spans="1:7">
      <c r="A123" s="56" t="s">
        <v>242</v>
      </c>
      <c r="B123" s="143" t="s">
        <v>5</v>
      </c>
      <c r="C123" s="143" t="s">
        <v>521</v>
      </c>
      <c r="D123" s="143"/>
      <c r="E123" s="143"/>
      <c r="F123" s="100">
        <v>24557000</v>
      </c>
      <c r="G123" s="156" t="str">
        <f t="shared" si="1"/>
        <v>0408</v>
      </c>
    </row>
    <row r="124" spans="1:7" ht="51">
      <c r="A124" s="56" t="s">
        <v>1114</v>
      </c>
      <c r="B124" s="143" t="s">
        <v>5</v>
      </c>
      <c r="C124" s="143" t="s">
        <v>521</v>
      </c>
      <c r="D124" s="143" t="s">
        <v>1240</v>
      </c>
      <c r="E124" s="143"/>
      <c r="F124" s="100">
        <v>304800</v>
      </c>
      <c r="G124" s="156" t="str">
        <f t="shared" si="1"/>
        <v>040809200Л0000</v>
      </c>
    </row>
    <row r="125" spans="1:7" ht="38.25">
      <c r="A125" s="56" t="s">
        <v>518</v>
      </c>
      <c r="B125" s="143" t="s">
        <v>5</v>
      </c>
      <c r="C125" s="143" t="s">
        <v>521</v>
      </c>
      <c r="D125" s="143" t="s">
        <v>1240</v>
      </c>
      <c r="E125" s="143" t="s">
        <v>519</v>
      </c>
      <c r="F125" s="100">
        <v>304800</v>
      </c>
      <c r="G125" s="156" t="str">
        <f t="shared" si="1"/>
        <v>040809200Л0000810</v>
      </c>
    </row>
    <row r="126" spans="1:7" ht="63.75">
      <c r="A126" s="56" t="s">
        <v>522</v>
      </c>
      <c r="B126" s="143" t="s">
        <v>5</v>
      </c>
      <c r="C126" s="143" t="s">
        <v>521</v>
      </c>
      <c r="D126" s="143" t="s">
        <v>957</v>
      </c>
      <c r="E126" s="143"/>
      <c r="F126" s="100">
        <v>24252200</v>
      </c>
      <c r="G126" s="156" t="str">
        <f t="shared" si="1"/>
        <v>040809200П0000</v>
      </c>
    </row>
    <row r="127" spans="1:7" ht="38.25">
      <c r="A127" s="56" t="s">
        <v>518</v>
      </c>
      <c r="B127" s="143" t="s">
        <v>5</v>
      </c>
      <c r="C127" s="143" t="s">
        <v>521</v>
      </c>
      <c r="D127" s="143" t="s">
        <v>957</v>
      </c>
      <c r="E127" s="143" t="s">
        <v>519</v>
      </c>
      <c r="F127" s="100">
        <v>24252200</v>
      </c>
      <c r="G127" s="156" t="str">
        <f t="shared" si="1"/>
        <v>040809200П0000810</v>
      </c>
    </row>
    <row r="128" spans="1:7">
      <c r="A128" s="56" t="s">
        <v>327</v>
      </c>
      <c r="B128" s="143" t="s">
        <v>5</v>
      </c>
      <c r="C128" s="143" t="s">
        <v>523</v>
      </c>
      <c r="D128" s="143"/>
      <c r="E128" s="143"/>
      <c r="F128" s="100">
        <v>32700.000000000004</v>
      </c>
      <c r="G128" s="156" t="str">
        <f t="shared" si="1"/>
        <v>0409</v>
      </c>
    </row>
    <row r="129" spans="1:7" ht="38.25">
      <c r="A129" s="56" t="s">
        <v>524</v>
      </c>
      <c r="B129" s="143" t="s">
        <v>5</v>
      </c>
      <c r="C129" s="143" t="s">
        <v>523</v>
      </c>
      <c r="D129" s="143" t="s">
        <v>958</v>
      </c>
      <c r="E129" s="143"/>
      <c r="F129" s="100">
        <v>32700.000000000004</v>
      </c>
      <c r="G129" s="156" t="str">
        <f t="shared" si="1"/>
        <v>04090910080000</v>
      </c>
    </row>
    <row r="130" spans="1:7" ht="25.5">
      <c r="A130" s="56" t="s">
        <v>490</v>
      </c>
      <c r="B130" s="143" t="s">
        <v>5</v>
      </c>
      <c r="C130" s="143" t="s">
        <v>523</v>
      </c>
      <c r="D130" s="143" t="s">
        <v>958</v>
      </c>
      <c r="E130" s="143" t="s">
        <v>491</v>
      </c>
      <c r="F130" s="100">
        <v>32700.000000000004</v>
      </c>
      <c r="G130" s="156" t="str">
        <f t="shared" si="1"/>
        <v>04090910080000244</v>
      </c>
    </row>
    <row r="131" spans="1:7">
      <c r="A131" s="56" t="s">
        <v>196</v>
      </c>
      <c r="B131" s="143" t="s">
        <v>5</v>
      </c>
      <c r="C131" s="143" t="s">
        <v>525</v>
      </c>
      <c r="D131" s="143"/>
      <c r="E131" s="143"/>
      <c r="F131" s="100">
        <v>1574800</v>
      </c>
      <c r="G131" s="156" t="str">
        <f t="shared" ref="G131:G192" si="2">CONCATENATE(C131,D131,E131)</f>
        <v>0412</v>
      </c>
    </row>
    <row r="132" spans="1:7" ht="89.25">
      <c r="A132" s="56" t="s">
        <v>960</v>
      </c>
      <c r="B132" s="143" t="s">
        <v>5</v>
      </c>
      <c r="C132" s="143" t="s">
        <v>525</v>
      </c>
      <c r="D132" s="143" t="s">
        <v>961</v>
      </c>
      <c r="E132" s="143"/>
      <c r="F132" s="100">
        <v>944000</v>
      </c>
      <c r="G132" s="156" t="str">
        <f t="shared" si="2"/>
        <v>04120810080010</v>
      </c>
    </row>
    <row r="133" spans="1:7" ht="38.25">
      <c r="A133" s="56" t="s">
        <v>518</v>
      </c>
      <c r="B133" s="143" t="s">
        <v>5</v>
      </c>
      <c r="C133" s="143" t="s">
        <v>525</v>
      </c>
      <c r="D133" s="143" t="s">
        <v>961</v>
      </c>
      <c r="E133" s="143" t="s">
        <v>519</v>
      </c>
      <c r="F133" s="100">
        <v>944000</v>
      </c>
      <c r="G133" s="156" t="str">
        <f t="shared" si="2"/>
        <v>04120810080010810</v>
      </c>
    </row>
    <row r="134" spans="1:7" ht="89.25">
      <c r="A134" s="56" t="s">
        <v>526</v>
      </c>
      <c r="B134" s="143" t="s">
        <v>5</v>
      </c>
      <c r="C134" s="143" t="s">
        <v>525</v>
      </c>
      <c r="D134" s="143" t="s">
        <v>959</v>
      </c>
      <c r="E134" s="143"/>
      <c r="F134" s="100">
        <v>10000</v>
      </c>
      <c r="G134" s="156" t="str">
        <f t="shared" si="2"/>
        <v>04120810080020</v>
      </c>
    </row>
    <row r="135" spans="1:7" ht="25.5">
      <c r="A135" s="56" t="s">
        <v>490</v>
      </c>
      <c r="B135" s="143" t="s">
        <v>5</v>
      </c>
      <c r="C135" s="143" t="s">
        <v>525</v>
      </c>
      <c r="D135" s="143" t="s">
        <v>959</v>
      </c>
      <c r="E135" s="143" t="s">
        <v>491</v>
      </c>
      <c r="F135" s="100">
        <v>10000</v>
      </c>
      <c r="G135" s="156" t="str">
        <f t="shared" si="2"/>
        <v>04120810080020244</v>
      </c>
    </row>
    <row r="136" spans="1:7" ht="89.25">
      <c r="A136" s="56" t="s">
        <v>685</v>
      </c>
      <c r="B136" s="143" t="s">
        <v>5</v>
      </c>
      <c r="C136" s="143" t="s">
        <v>525</v>
      </c>
      <c r="D136" s="143" t="s">
        <v>962</v>
      </c>
      <c r="E136" s="143"/>
      <c r="F136" s="100">
        <v>3000</v>
      </c>
      <c r="G136" s="156" t="str">
        <f t="shared" si="2"/>
        <v>04120830080030</v>
      </c>
    </row>
    <row r="137" spans="1:7" ht="25.5">
      <c r="A137" s="56" t="s">
        <v>490</v>
      </c>
      <c r="B137" s="143" t="s">
        <v>5</v>
      </c>
      <c r="C137" s="143" t="s">
        <v>525</v>
      </c>
      <c r="D137" s="143" t="s">
        <v>962</v>
      </c>
      <c r="E137" s="143" t="s">
        <v>491</v>
      </c>
      <c r="F137" s="100">
        <v>3000</v>
      </c>
      <c r="G137" s="156" t="str">
        <f t="shared" si="2"/>
        <v>04120830080030244</v>
      </c>
    </row>
    <row r="138" spans="1:7" ht="89.25">
      <c r="A138" s="56" t="s">
        <v>527</v>
      </c>
      <c r="B138" s="143" t="s">
        <v>5</v>
      </c>
      <c r="C138" s="143" t="s">
        <v>525</v>
      </c>
      <c r="D138" s="143" t="s">
        <v>963</v>
      </c>
      <c r="E138" s="143"/>
      <c r="F138" s="100">
        <v>617800</v>
      </c>
      <c r="G138" s="156" t="str">
        <f t="shared" si="2"/>
        <v>04121220075180</v>
      </c>
    </row>
    <row r="139" spans="1:7" ht="25.5">
      <c r="A139" s="56" t="s">
        <v>490</v>
      </c>
      <c r="B139" s="143" t="s">
        <v>5</v>
      </c>
      <c r="C139" s="143" t="s">
        <v>525</v>
      </c>
      <c r="D139" s="143" t="s">
        <v>963</v>
      </c>
      <c r="E139" s="143" t="s">
        <v>491</v>
      </c>
      <c r="F139" s="100">
        <v>617800</v>
      </c>
      <c r="G139" s="156" t="str">
        <f t="shared" si="2"/>
        <v>04121220075180244</v>
      </c>
    </row>
    <row r="140" spans="1:7">
      <c r="A140" s="56" t="s">
        <v>309</v>
      </c>
      <c r="B140" s="143" t="s">
        <v>5</v>
      </c>
      <c r="C140" s="143" t="s">
        <v>296</v>
      </c>
      <c r="D140" s="143"/>
      <c r="E140" s="143"/>
      <c r="F140" s="100">
        <v>213287800</v>
      </c>
      <c r="G140" s="156" t="str">
        <f t="shared" si="2"/>
        <v>05</v>
      </c>
    </row>
    <row r="141" spans="1:7">
      <c r="A141" s="56" t="s">
        <v>197</v>
      </c>
      <c r="B141" s="143" t="s">
        <v>5</v>
      </c>
      <c r="C141" s="143" t="s">
        <v>529</v>
      </c>
      <c r="D141" s="143"/>
      <c r="E141" s="143"/>
      <c r="F141" s="100">
        <v>212687800</v>
      </c>
      <c r="G141" s="156" t="str">
        <f t="shared" si="2"/>
        <v>0502</v>
      </c>
    </row>
    <row r="142" spans="1:7" ht="140.25">
      <c r="A142" s="56" t="s">
        <v>686</v>
      </c>
      <c r="B142" s="143" t="s">
        <v>5</v>
      </c>
      <c r="C142" s="143" t="s">
        <v>529</v>
      </c>
      <c r="D142" s="143" t="s">
        <v>965</v>
      </c>
      <c r="E142" s="143"/>
      <c r="F142" s="100">
        <v>19890000</v>
      </c>
      <c r="G142" s="156" t="str">
        <f t="shared" si="2"/>
        <v>05020320075770</v>
      </c>
    </row>
    <row r="143" spans="1:7" ht="38.25">
      <c r="A143" s="56" t="s">
        <v>518</v>
      </c>
      <c r="B143" s="143" t="s">
        <v>5</v>
      </c>
      <c r="C143" s="143" t="s">
        <v>529</v>
      </c>
      <c r="D143" s="143" t="s">
        <v>965</v>
      </c>
      <c r="E143" s="143" t="s">
        <v>519</v>
      </c>
      <c r="F143" s="100">
        <v>19890000</v>
      </c>
      <c r="G143" s="156" t="str">
        <f t="shared" si="2"/>
        <v>05020320075770810</v>
      </c>
    </row>
    <row r="144" spans="1:7" ht="127.5">
      <c r="A144" s="56" t="s">
        <v>789</v>
      </c>
      <c r="B144" s="143" t="s">
        <v>5</v>
      </c>
      <c r="C144" s="143" t="s">
        <v>529</v>
      </c>
      <c r="D144" s="143" t="s">
        <v>966</v>
      </c>
      <c r="E144" s="143"/>
      <c r="F144" s="100">
        <v>192759900</v>
      </c>
      <c r="G144" s="156" t="str">
        <f t="shared" si="2"/>
        <v>05020320075700</v>
      </c>
    </row>
    <row r="145" spans="1:7" ht="38.25">
      <c r="A145" s="56" t="s">
        <v>518</v>
      </c>
      <c r="B145" s="143" t="s">
        <v>5</v>
      </c>
      <c r="C145" s="143" t="s">
        <v>529</v>
      </c>
      <c r="D145" s="143" t="s">
        <v>966</v>
      </c>
      <c r="E145" s="143" t="s">
        <v>519</v>
      </c>
      <c r="F145" s="100">
        <v>192759900</v>
      </c>
      <c r="G145" s="156" t="str">
        <f t="shared" si="2"/>
        <v>05020320075700810</v>
      </c>
    </row>
    <row r="146" spans="1:7" ht="51">
      <c r="A146" s="56" t="s">
        <v>967</v>
      </c>
      <c r="B146" s="143" t="s">
        <v>5</v>
      </c>
      <c r="C146" s="143" t="s">
        <v>529</v>
      </c>
      <c r="D146" s="143" t="s">
        <v>968</v>
      </c>
      <c r="E146" s="143"/>
      <c r="F146" s="100">
        <v>37900</v>
      </c>
      <c r="G146" s="156" t="str">
        <f t="shared" si="2"/>
        <v>050290900Ш0000</v>
      </c>
    </row>
    <row r="147" spans="1:7" ht="25.5">
      <c r="A147" s="56" t="s">
        <v>490</v>
      </c>
      <c r="B147" s="143" t="s">
        <v>5</v>
      </c>
      <c r="C147" s="143" t="s">
        <v>529</v>
      </c>
      <c r="D147" s="143" t="s">
        <v>968</v>
      </c>
      <c r="E147" s="143" t="s">
        <v>491</v>
      </c>
      <c r="F147" s="100">
        <v>37900</v>
      </c>
      <c r="G147" s="156" t="str">
        <f t="shared" si="2"/>
        <v>050290900Ш0000244</v>
      </c>
    </row>
    <row r="148" spans="1:7">
      <c r="A148" s="56" t="s">
        <v>52</v>
      </c>
      <c r="B148" s="143" t="s">
        <v>5</v>
      </c>
      <c r="C148" s="143" t="s">
        <v>554</v>
      </c>
      <c r="D148" s="143"/>
      <c r="E148" s="143"/>
      <c r="F148" s="100">
        <v>600000</v>
      </c>
      <c r="G148" s="156" t="str">
        <f t="shared" si="2"/>
        <v>0503</v>
      </c>
    </row>
    <row r="149" spans="1:7" ht="63.75">
      <c r="A149" s="56" t="s">
        <v>1236</v>
      </c>
      <c r="B149" s="143" t="s">
        <v>5</v>
      </c>
      <c r="C149" s="143" t="s">
        <v>554</v>
      </c>
      <c r="D149" s="143" t="s">
        <v>1092</v>
      </c>
      <c r="E149" s="143"/>
      <c r="F149" s="100">
        <v>600000</v>
      </c>
      <c r="G149" s="156" t="str">
        <f t="shared" si="2"/>
        <v>05030360080000</v>
      </c>
    </row>
    <row r="150" spans="1:7" ht="25.5">
      <c r="A150" s="56" t="s">
        <v>490</v>
      </c>
      <c r="B150" s="143" t="s">
        <v>5</v>
      </c>
      <c r="C150" s="143" t="s">
        <v>554</v>
      </c>
      <c r="D150" s="143" t="s">
        <v>1092</v>
      </c>
      <c r="E150" s="143" t="s">
        <v>491</v>
      </c>
      <c r="F150" s="100">
        <v>600000</v>
      </c>
      <c r="G150" s="156" t="str">
        <f t="shared" si="2"/>
        <v>05030360080000244</v>
      </c>
    </row>
    <row r="151" spans="1:7">
      <c r="A151" s="56" t="s">
        <v>189</v>
      </c>
      <c r="B151" s="143" t="s">
        <v>5</v>
      </c>
      <c r="C151" s="143" t="s">
        <v>33</v>
      </c>
      <c r="D151" s="143"/>
      <c r="E151" s="143"/>
      <c r="F151" s="100">
        <v>7076260</v>
      </c>
      <c r="G151" s="156" t="str">
        <f t="shared" si="2"/>
        <v>07</v>
      </c>
    </row>
    <row r="152" spans="1:7">
      <c r="A152" s="56" t="s">
        <v>1595</v>
      </c>
      <c r="B152" s="143" t="s">
        <v>5</v>
      </c>
      <c r="C152" s="143" t="s">
        <v>530</v>
      </c>
      <c r="D152" s="143"/>
      <c r="E152" s="143"/>
      <c r="F152" s="100">
        <v>7076260</v>
      </c>
      <c r="G152" s="156" t="str">
        <f t="shared" si="2"/>
        <v>0707</v>
      </c>
    </row>
    <row r="153" spans="1:7" ht="63.75">
      <c r="A153" s="56" t="s">
        <v>533</v>
      </c>
      <c r="B153" s="143" t="s">
        <v>5</v>
      </c>
      <c r="C153" s="143" t="s">
        <v>530</v>
      </c>
      <c r="D153" s="143" t="s">
        <v>969</v>
      </c>
      <c r="E153" s="143"/>
      <c r="F153" s="100">
        <v>300000</v>
      </c>
      <c r="G153" s="156" t="str">
        <f t="shared" si="2"/>
        <v>070706100S4560</v>
      </c>
    </row>
    <row r="154" spans="1:7">
      <c r="A154" s="56" t="s">
        <v>531</v>
      </c>
      <c r="B154" s="143" t="s">
        <v>5</v>
      </c>
      <c r="C154" s="143" t="s">
        <v>530</v>
      </c>
      <c r="D154" s="143" t="s">
        <v>969</v>
      </c>
      <c r="E154" s="143" t="s">
        <v>532</v>
      </c>
      <c r="F154" s="100">
        <v>300000</v>
      </c>
      <c r="G154" s="156" t="str">
        <f t="shared" si="2"/>
        <v>070706100S4560612</v>
      </c>
    </row>
    <row r="155" spans="1:7" ht="51">
      <c r="A155" s="56" t="s">
        <v>1249</v>
      </c>
      <c r="B155" s="143" t="s">
        <v>5</v>
      </c>
      <c r="C155" s="143" t="s">
        <v>530</v>
      </c>
      <c r="D155" s="143" t="s">
        <v>1250</v>
      </c>
      <c r="E155" s="143"/>
      <c r="F155" s="100">
        <v>88160</v>
      </c>
      <c r="G155" s="156" t="str">
        <f t="shared" si="2"/>
        <v>07070610080000</v>
      </c>
    </row>
    <row r="156" spans="1:7">
      <c r="A156" s="56" t="s">
        <v>531</v>
      </c>
      <c r="B156" s="143" t="s">
        <v>5</v>
      </c>
      <c r="C156" s="143" t="s">
        <v>530</v>
      </c>
      <c r="D156" s="143" t="s">
        <v>1250</v>
      </c>
      <c r="E156" s="143" t="s">
        <v>532</v>
      </c>
      <c r="F156" s="100">
        <v>88160</v>
      </c>
      <c r="G156" s="156" t="str">
        <f t="shared" si="2"/>
        <v>07070610080000612</v>
      </c>
    </row>
    <row r="157" spans="1:7" ht="51">
      <c r="A157" s="56" t="s">
        <v>1249</v>
      </c>
      <c r="B157" s="143" t="s">
        <v>5</v>
      </c>
      <c r="C157" s="143" t="s">
        <v>530</v>
      </c>
      <c r="D157" s="143" t="s">
        <v>1596</v>
      </c>
      <c r="E157" s="143"/>
      <c r="F157" s="100">
        <v>76000</v>
      </c>
      <c r="G157" s="156" t="str">
        <f t="shared" si="2"/>
        <v>07070610082160</v>
      </c>
    </row>
    <row r="158" spans="1:7">
      <c r="A158" s="56" t="s">
        <v>531</v>
      </c>
      <c r="B158" s="143" t="s">
        <v>5</v>
      </c>
      <c r="C158" s="143" t="s">
        <v>530</v>
      </c>
      <c r="D158" s="143" t="s">
        <v>1596</v>
      </c>
      <c r="E158" s="143" t="s">
        <v>532</v>
      </c>
      <c r="F158" s="100">
        <v>76000</v>
      </c>
      <c r="G158" s="156" t="str">
        <f t="shared" si="2"/>
        <v>07070610082160612</v>
      </c>
    </row>
    <row r="159" spans="1:7" ht="38.25">
      <c r="A159" s="56" t="s">
        <v>534</v>
      </c>
      <c r="B159" s="143" t="s">
        <v>5</v>
      </c>
      <c r="C159" s="143" t="s">
        <v>530</v>
      </c>
      <c r="D159" s="143" t="s">
        <v>970</v>
      </c>
      <c r="E159" s="143"/>
      <c r="F159" s="100">
        <v>430000</v>
      </c>
      <c r="G159" s="156" t="str">
        <f t="shared" si="2"/>
        <v>07070620080000</v>
      </c>
    </row>
    <row r="160" spans="1:7">
      <c r="A160" s="56" t="s">
        <v>531</v>
      </c>
      <c r="B160" s="143" t="s">
        <v>5</v>
      </c>
      <c r="C160" s="143" t="s">
        <v>530</v>
      </c>
      <c r="D160" s="143" t="s">
        <v>970</v>
      </c>
      <c r="E160" s="143" t="s">
        <v>532</v>
      </c>
      <c r="F160" s="100">
        <v>430000</v>
      </c>
      <c r="G160" s="156" t="str">
        <f t="shared" si="2"/>
        <v>07070620080000612</v>
      </c>
    </row>
    <row r="161" spans="1:7" ht="63.75">
      <c r="A161" s="56" t="s">
        <v>535</v>
      </c>
      <c r="B161" s="143" t="s">
        <v>5</v>
      </c>
      <c r="C161" s="143" t="s">
        <v>530</v>
      </c>
      <c r="D161" s="143" t="s">
        <v>971</v>
      </c>
      <c r="E161" s="143"/>
      <c r="F161" s="100">
        <v>794700</v>
      </c>
      <c r="G161" s="156" t="str">
        <f t="shared" si="2"/>
        <v>07070640074560</v>
      </c>
    </row>
    <row r="162" spans="1:7">
      <c r="A162" s="56" t="s">
        <v>531</v>
      </c>
      <c r="B162" s="143" t="s">
        <v>5</v>
      </c>
      <c r="C162" s="143" t="s">
        <v>530</v>
      </c>
      <c r="D162" s="143" t="s">
        <v>971</v>
      </c>
      <c r="E162" s="143" t="s">
        <v>532</v>
      </c>
      <c r="F162" s="100">
        <v>794700</v>
      </c>
      <c r="G162" s="156" t="str">
        <f t="shared" si="2"/>
        <v>07070640074560612</v>
      </c>
    </row>
    <row r="163" spans="1:7" ht="14.25" customHeight="1">
      <c r="A163" s="56" t="s">
        <v>536</v>
      </c>
      <c r="B163" s="143" t="s">
        <v>5</v>
      </c>
      <c r="C163" s="143" t="s">
        <v>530</v>
      </c>
      <c r="D163" s="143" t="s">
        <v>972</v>
      </c>
      <c r="E163" s="143"/>
      <c r="F163" s="100">
        <v>4967400</v>
      </c>
      <c r="G163" s="156" t="str">
        <f t="shared" si="2"/>
        <v>07070640040000</v>
      </c>
    </row>
    <row r="164" spans="1:7" ht="51">
      <c r="A164" s="56" t="s">
        <v>511</v>
      </c>
      <c r="B164" s="143" t="s">
        <v>5</v>
      </c>
      <c r="C164" s="143" t="s">
        <v>530</v>
      </c>
      <c r="D164" s="143" t="s">
        <v>972</v>
      </c>
      <c r="E164" s="143" t="s">
        <v>512</v>
      </c>
      <c r="F164" s="100">
        <v>4917400</v>
      </c>
      <c r="G164" s="156" t="str">
        <f t="shared" si="2"/>
        <v>07070640040000611</v>
      </c>
    </row>
    <row r="165" spans="1:7">
      <c r="A165" s="56" t="s">
        <v>531</v>
      </c>
      <c r="B165" s="143" t="s">
        <v>5</v>
      </c>
      <c r="C165" s="143" t="s">
        <v>530</v>
      </c>
      <c r="D165" s="143" t="s">
        <v>972</v>
      </c>
      <c r="E165" s="143" t="s">
        <v>532</v>
      </c>
      <c r="F165" s="100">
        <v>50000</v>
      </c>
      <c r="G165" s="156" t="str">
        <f t="shared" si="2"/>
        <v>07070640040000612</v>
      </c>
    </row>
    <row r="166" spans="1:7" ht="114.75">
      <c r="A166" s="56" t="s">
        <v>537</v>
      </c>
      <c r="B166" s="143" t="s">
        <v>5</v>
      </c>
      <c r="C166" s="143" t="s">
        <v>530</v>
      </c>
      <c r="D166" s="143" t="s">
        <v>973</v>
      </c>
      <c r="E166" s="143"/>
      <c r="F166" s="100">
        <v>420000</v>
      </c>
      <c r="G166" s="156" t="str">
        <f t="shared" si="2"/>
        <v>07070640041000</v>
      </c>
    </row>
    <row r="167" spans="1:7" ht="51">
      <c r="A167" s="56" t="s">
        <v>511</v>
      </c>
      <c r="B167" s="143" t="s">
        <v>5</v>
      </c>
      <c r="C167" s="143" t="s">
        <v>530</v>
      </c>
      <c r="D167" s="143" t="s">
        <v>973</v>
      </c>
      <c r="E167" s="143" t="s">
        <v>512</v>
      </c>
      <c r="F167" s="100">
        <v>420000</v>
      </c>
      <c r="G167" s="156" t="str">
        <f t="shared" si="2"/>
        <v>07070640041000611</v>
      </c>
    </row>
    <row r="168" spans="1:7" ht="19.5" customHeight="1">
      <c r="A168" s="56" t="s">
        <v>190</v>
      </c>
      <c r="B168" s="143" t="s">
        <v>5</v>
      </c>
      <c r="C168" s="143" t="s">
        <v>255</v>
      </c>
      <c r="D168" s="143"/>
      <c r="E168" s="143"/>
      <c r="F168" s="100">
        <v>960846</v>
      </c>
      <c r="G168" s="156" t="str">
        <f t="shared" si="2"/>
        <v>10</v>
      </c>
    </row>
    <row r="169" spans="1:7">
      <c r="A169" s="56" t="s">
        <v>137</v>
      </c>
      <c r="B169" s="143" t="s">
        <v>5</v>
      </c>
      <c r="C169" s="143" t="s">
        <v>541</v>
      </c>
      <c r="D169" s="143"/>
      <c r="E169" s="143"/>
      <c r="F169" s="100">
        <v>960846</v>
      </c>
      <c r="G169" s="156" t="str">
        <f t="shared" si="2"/>
        <v>1001</v>
      </c>
    </row>
    <row r="170" spans="1:7" ht="89.25">
      <c r="A170" s="56" t="s">
        <v>687</v>
      </c>
      <c r="B170" s="143" t="s">
        <v>5</v>
      </c>
      <c r="C170" s="143" t="s">
        <v>541</v>
      </c>
      <c r="D170" s="143" t="s">
        <v>974</v>
      </c>
      <c r="E170" s="143"/>
      <c r="F170" s="100">
        <v>960846</v>
      </c>
      <c r="G170" s="156" t="str">
        <f t="shared" si="2"/>
        <v>10010210080010</v>
      </c>
    </row>
    <row r="171" spans="1:7">
      <c r="A171" s="56" t="s">
        <v>542</v>
      </c>
      <c r="B171" s="143" t="s">
        <v>5</v>
      </c>
      <c r="C171" s="143" t="s">
        <v>541</v>
      </c>
      <c r="D171" s="143" t="s">
        <v>974</v>
      </c>
      <c r="E171" s="143" t="s">
        <v>543</v>
      </c>
      <c r="F171" s="100">
        <v>960846</v>
      </c>
      <c r="G171" s="156" t="str">
        <f t="shared" si="2"/>
        <v>10010210080010312</v>
      </c>
    </row>
    <row r="172" spans="1:7">
      <c r="A172" s="56" t="s">
        <v>320</v>
      </c>
      <c r="B172" s="143" t="s">
        <v>5</v>
      </c>
      <c r="C172" s="143" t="s">
        <v>39</v>
      </c>
      <c r="D172" s="143"/>
      <c r="E172" s="143"/>
      <c r="F172" s="100">
        <v>200000</v>
      </c>
      <c r="G172" s="156" t="str">
        <f t="shared" si="2"/>
        <v>11</v>
      </c>
    </row>
    <row r="173" spans="1:7">
      <c r="A173" s="56" t="s">
        <v>278</v>
      </c>
      <c r="B173" s="143" t="s">
        <v>5</v>
      </c>
      <c r="C173" s="143" t="s">
        <v>547</v>
      </c>
      <c r="D173" s="143"/>
      <c r="E173" s="143"/>
      <c r="F173" s="100">
        <v>200000</v>
      </c>
      <c r="G173" s="156" t="str">
        <f t="shared" si="2"/>
        <v>1102</v>
      </c>
    </row>
    <row r="174" spans="1:7" ht="76.5">
      <c r="A174" s="56" t="s">
        <v>688</v>
      </c>
      <c r="B174" s="143" t="s">
        <v>5</v>
      </c>
      <c r="C174" s="143" t="s">
        <v>547</v>
      </c>
      <c r="D174" s="143" t="s">
        <v>977</v>
      </c>
      <c r="E174" s="143"/>
      <c r="F174" s="100">
        <v>16900</v>
      </c>
      <c r="G174" s="156" t="str">
        <f t="shared" si="2"/>
        <v>11020720080010</v>
      </c>
    </row>
    <row r="175" spans="1:7">
      <c r="A175" s="56" t="s">
        <v>531</v>
      </c>
      <c r="B175" s="143" t="s">
        <v>5</v>
      </c>
      <c r="C175" s="143" t="s">
        <v>547</v>
      </c>
      <c r="D175" s="143" t="s">
        <v>977</v>
      </c>
      <c r="E175" s="143" t="s">
        <v>532</v>
      </c>
      <c r="F175" s="100">
        <v>16900</v>
      </c>
      <c r="G175" s="156" t="str">
        <f t="shared" si="2"/>
        <v>11020720080010612</v>
      </c>
    </row>
    <row r="176" spans="1:7" ht="63.75">
      <c r="A176" s="56" t="s">
        <v>550</v>
      </c>
      <c r="B176" s="143" t="s">
        <v>5</v>
      </c>
      <c r="C176" s="143" t="s">
        <v>547</v>
      </c>
      <c r="D176" s="143" t="s">
        <v>978</v>
      </c>
      <c r="E176" s="143"/>
      <c r="F176" s="100">
        <v>176400</v>
      </c>
      <c r="G176" s="156" t="str">
        <f t="shared" si="2"/>
        <v>11020720080020</v>
      </c>
    </row>
    <row r="177" spans="1:7">
      <c r="A177" s="56" t="s">
        <v>531</v>
      </c>
      <c r="B177" s="143" t="s">
        <v>5</v>
      </c>
      <c r="C177" s="143" t="s">
        <v>547</v>
      </c>
      <c r="D177" s="143" t="s">
        <v>978</v>
      </c>
      <c r="E177" s="143" t="s">
        <v>532</v>
      </c>
      <c r="F177" s="100">
        <v>176400</v>
      </c>
      <c r="G177" s="156" t="str">
        <f t="shared" si="2"/>
        <v>11020720080020612</v>
      </c>
    </row>
    <row r="178" spans="1:7" ht="89.25">
      <c r="A178" s="56" t="s">
        <v>551</v>
      </c>
      <c r="B178" s="143" t="s">
        <v>5</v>
      </c>
      <c r="C178" s="143" t="s">
        <v>547</v>
      </c>
      <c r="D178" s="143" t="s">
        <v>979</v>
      </c>
      <c r="E178" s="143"/>
      <c r="F178" s="100">
        <v>6700</v>
      </c>
      <c r="G178" s="156" t="str">
        <f t="shared" si="2"/>
        <v>11020720080030</v>
      </c>
    </row>
    <row r="179" spans="1:7">
      <c r="A179" s="56" t="s">
        <v>531</v>
      </c>
      <c r="B179" s="143" t="s">
        <v>5</v>
      </c>
      <c r="C179" s="143" t="s">
        <v>547</v>
      </c>
      <c r="D179" s="143" t="s">
        <v>979</v>
      </c>
      <c r="E179" s="143" t="s">
        <v>532</v>
      </c>
      <c r="F179" s="100">
        <v>6700</v>
      </c>
      <c r="G179" s="156" t="str">
        <f t="shared" si="2"/>
        <v>11020720080030612</v>
      </c>
    </row>
    <row r="180" spans="1:7" ht="25.5">
      <c r="A180" s="56" t="s">
        <v>1414</v>
      </c>
      <c r="B180" s="143" t="s">
        <v>519</v>
      </c>
      <c r="C180" s="143"/>
      <c r="D180" s="143"/>
      <c r="E180" s="143"/>
      <c r="F180" s="100">
        <v>3885100</v>
      </c>
      <c r="G180" s="156" t="str">
        <f t="shared" si="2"/>
        <v/>
      </c>
    </row>
    <row r="181" spans="1:7">
      <c r="A181" s="56" t="s">
        <v>304</v>
      </c>
      <c r="B181" s="143" t="s">
        <v>519</v>
      </c>
      <c r="C181" s="143" t="s">
        <v>179</v>
      </c>
      <c r="D181" s="143"/>
      <c r="E181" s="143"/>
      <c r="F181" s="100">
        <v>3885100</v>
      </c>
      <c r="G181" s="156" t="str">
        <f t="shared" si="2"/>
        <v>01</v>
      </c>
    </row>
    <row r="182" spans="1:7">
      <c r="A182" s="56" t="s">
        <v>286</v>
      </c>
      <c r="B182" s="143" t="s">
        <v>519</v>
      </c>
      <c r="C182" s="143" t="s">
        <v>499</v>
      </c>
      <c r="D182" s="143"/>
      <c r="E182" s="143"/>
      <c r="F182" s="100">
        <v>3885100</v>
      </c>
      <c r="G182" s="156" t="str">
        <f t="shared" si="2"/>
        <v>0113</v>
      </c>
    </row>
    <row r="183" spans="1:7" ht="25.5">
      <c r="A183" s="56" t="s">
        <v>1415</v>
      </c>
      <c r="B183" s="143" t="s">
        <v>519</v>
      </c>
      <c r="C183" s="143" t="s">
        <v>499</v>
      </c>
      <c r="D183" s="143" t="s">
        <v>1597</v>
      </c>
      <c r="E183" s="143"/>
      <c r="F183" s="100">
        <v>3885100</v>
      </c>
      <c r="G183" s="156" t="str">
        <f t="shared" si="2"/>
        <v>01139070040000</v>
      </c>
    </row>
    <row r="184" spans="1:7" ht="25.5">
      <c r="A184" s="56" t="s">
        <v>505</v>
      </c>
      <c r="B184" s="143" t="s">
        <v>519</v>
      </c>
      <c r="C184" s="143" t="s">
        <v>499</v>
      </c>
      <c r="D184" s="143" t="s">
        <v>1597</v>
      </c>
      <c r="E184" s="143" t="s">
        <v>506</v>
      </c>
      <c r="F184" s="100">
        <v>2630659</v>
      </c>
      <c r="G184" s="156" t="str">
        <f t="shared" si="2"/>
        <v>01139070040000111</v>
      </c>
    </row>
    <row r="185" spans="1:7" ht="38.25">
      <c r="A185" s="56" t="s">
        <v>1372</v>
      </c>
      <c r="B185" s="143" t="s">
        <v>519</v>
      </c>
      <c r="C185" s="143" t="s">
        <v>499</v>
      </c>
      <c r="D185" s="143" t="s">
        <v>1597</v>
      </c>
      <c r="E185" s="143" t="s">
        <v>1373</v>
      </c>
      <c r="F185" s="100">
        <v>794459</v>
      </c>
      <c r="G185" s="156" t="str">
        <f t="shared" si="2"/>
        <v>01139070040000119</v>
      </c>
    </row>
    <row r="186" spans="1:7" ht="38.25">
      <c r="A186" s="143" t="s">
        <v>486</v>
      </c>
      <c r="B186" s="143" t="s">
        <v>519</v>
      </c>
      <c r="C186" s="143" t="s">
        <v>499</v>
      </c>
      <c r="D186" s="143" t="s">
        <v>1597</v>
      </c>
      <c r="E186" s="143" t="s">
        <v>487</v>
      </c>
      <c r="F186" s="100">
        <v>260000</v>
      </c>
      <c r="G186" s="156" t="str">
        <f t="shared" si="2"/>
        <v>01139070040000122</v>
      </c>
    </row>
    <row r="187" spans="1:7" ht="25.5">
      <c r="A187" s="56" t="s">
        <v>490</v>
      </c>
      <c r="B187" s="143" t="s">
        <v>519</v>
      </c>
      <c r="C187" s="143" t="s">
        <v>499</v>
      </c>
      <c r="D187" s="143" t="s">
        <v>1597</v>
      </c>
      <c r="E187" s="143" t="s">
        <v>491</v>
      </c>
      <c r="F187" s="100">
        <v>199982</v>
      </c>
      <c r="G187" s="156" t="str">
        <f t="shared" si="2"/>
        <v>01139070040000244</v>
      </c>
    </row>
    <row r="188" spans="1:7" ht="25.5">
      <c r="A188" s="56" t="s">
        <v>328</v>
      </c>
      <c r="B188" s="143" t="s">
        <v>265</v>
      </c>
      <c r="C188" s="143"/>
      <c r="D188" s="143"/>
      <c r="E188" s="143"/>
      <c r="F188" s="100">
        <v>13544150</v>
      </c>
      <c r="G188" s="156" t="str">
        <f t="shared" si="2"/>
        <v/>
      </c>
    </row>
    <row r="189" spans="1:7">
      <c r="A189" s="56" t="s">
        <v>309</v>
      </c>
      <c r="B189" s="143" t="s">
        <v>265</v>
      </c>
      <c r="C189" s="143" t="s">
        <v>296</v>
      </c>
      <c r="D189" s="143"/>
      <c r="E189" s="143"/>
      <c r="F189" s="100">
        <v>13544150</v>
      </c>
      <c r="G189" s="156" t="str">
        <f t="shared" si="2"/>
        <v>05</v>
      </c>
    </row>
    <row r="190" spans="1:7">
      <c r="A190" s="56" t="s">
        <v>197</v>
      </c>
      <c r="B190" s="143" t="s">
        <v>265</v>
      </c>
      <c r="C190" s="143" t="s">
        <v>529</v>
      </c>
      <c r="D190" s="143"/>
      <c r="E190" s="143"/>
      <c r="F190" s="100">
        <v>10000000</v>
      </c>
      <c r="G190" s="156" t="str">
        <f t="shared" si="2"/>
        <v>0502</v>
      </c>
    </row>
    <row r="191" spans="1:7" ht="89.25">
      <c r="A191" s="56" t="s">
        <v>553</v>
      </c>
      <c r="B191" s="143" t="s">
        <v>265</v>
      </c>
      <c r="C191" s="143" t="s">
        <v>529</v>
      </c>
      <c r="D191" s="143" t="s">
        <v>980</v>
      </c>
      <c r="E191" s="143"/>
      <c r="F191" s="100">
        <v>10000000</v>
      </c>
      <c r="G191" s="156" t="str">
        <f t="shared" si="2"/>
        <v>05020350080000</v>
      </c>
    </row>
    <row r="192" spans="1:7" ht="25.5">
      <c r="A192" s="56" t="s">
        <v>507</v>
      </c>
      <c r="B192" s="143" t="s">
        <v>265</v>
      </c>
      <c r="C192" s="143" t="s">
        <v>529</v>
      </c>
      <c r="D192" s="143" t="s">
        <v>980</v>
      </c>
      <c r="E192" s="143" t="s">
        <v>508</v>
      </c>
      <c r="F192" s="100">
        <v>10000000</v>
      </c>
      <c r="G192" s="156" t="str">
        <f t="shared" si="2"/>
        <v>05020350080000243</v>
      </c>
    </row>
    <row r="193" spans="1:7" ht="25.5">
      <c r="A193" s="56" t="s">
        <v>202</v>
      </c>
      <c r="B193" s="143" t="s">
        <v>265</v>
      </c>
      <c r="C193" s="143" t="s">
        <v>555</v>
      </c>
      <c r="D193" s="143"/>
      <c r="E193" s="143"/>
      <c r="F193" s="100">
        <v>3544150</v>
      </c>
      <c r="G193" s="156" t="str">
        <f t="shared" ref="G193:G247" si="3">CONCATENATE(C193,D193,E193)</f>
        <v>0505</v>
      </c>
    </row>
    <row r="194" spans="1:7" ht="38.25">
      <c r="A194" s="56" t="s">
        <v>556</v>
      </c>
      <c r="B194" s="143" t="s">
        <v>265</v>
      </c>
      <c r="C194" s="143" t="s">
        <v>555</v>
      </c>
      <c r="D194" s="143" t="s">
        <v>981</v>
      </c>
      <c r="E194" s="143"/>
      <c r="F194" s="100">
        <v>3414150</v>
      </c>
      <c r="G194" s="156" t="str">
        <f t="shared" si="3"/>
        <v>05059050040000</v>
      </c>
    </row>
    <row r="195" spans="1:7" ht="25.5">
      <c r="A195" s="56" t="s">
        <v>505</v>
      </c>
      <c r="B195" s="143" t="s">
        <v>265</v>
      </c>
      <c r="C195" s="143" t="s">
        <v>555</v>
      </c>
      <c r="D195" s="143" t="s">
        <v>981</v>
      </c>
      <c r="E195" s="143" t="s">
        <v>506</v>
      </c>
      <c r="F195" s="100">
        <v>3250700</v>
      </c>
      <c r="G195" s="156" t="str">
        <f t="shared" si="3"/>
        <v>05059050040000111</v>
      </c>
    </row>
    <row r="196" spans="1:7" ht="25.5">
      <c r="A196" s="56" t="s">
        <v>557</v>
      </c>
      <c r="B196" s="143" t="s">
        <v>265</v>
      </c>
      <c r="C196" s="143" t="s">
        <v>555</v>
      </c>
      <c r="D196" s="143" t="s">
        <v>981</v>
      </c>
      <c r="E196" s="143" t="s">
        <v>558</v>
      </c>
      <c r="F196" s="100">
        <v>80000</v>
      </c>
      <c r="G196" s="156" t="str">
        <f t="shared" si="3"/>
        <v>05059050040000112</v>
      </c>
    </row>
    <row r="197" spans="1:7" ht="25.5">
      <c r="A197" s="56" t="s">
        <v>490</v>
      </c>
      <c r="B197" s="143" t="s">
        <v>265</v>
      </c>
      <c r="C197" s="143" t="s">
        <v>555</v>
      </c>
      <c r="D197" s="143" t="s">
        <v>981</v>
      </c>
      <c r="E197" s="143" t="s">
        <v>491</v>
      </c>
      <c r="F197" s="100">
        <v>83450</v>
      </c>
      <c r="G197" s="156" t="str">
        <f t="shared" si="3"/>
        <v>05059050040000244</v>
      </c>
    </row>
    <row r="198" spans="1:7" ht="51">
      <c r="A198" s="56" t="s">
        <v>790</v>
      </c>
      <c r="B198" s="143" t="s">
        <v>265</v>
      </c>
      <c r="C198" s="143" t="s">
        <v>555</v>
      </c>
      <c r="D198" s="143" t="s">
        <v>982</v>
      </c>
      <c r="E198" s="143"/>
      <c r="F198" s="100">
        <v>130000</v>
      </c>
      <c r="G198" s="156" t="str">
        <f t="shared" si="3"/>
        <v>05059050047000</v>
      </c>
    </row>
    <row r="199" spans="1:7" ht="25.5">
      <c r="A199" s="56" t="s">
        <v>557</v>
      </c>
      <c r="B199" s="143" t="s">
        <v>265</v>
      </c>
      <c r="C199" s="143" t="s">
        <v>555</v>
      </c>
      <c r="D199" s="143" t="s">
        <v>982</v>
      </c>
      <c r="E199" s="143" t="s">
        <v>558</v>
      </c>
      <c r="F199" s="100">
        <v>130000</v>
      </c>
      <c r="G199" s="156" t="str">
        <f t="shared" si="3"/>
        <v>05059050047000112</v>
      </c>
    </row>
    <row r="200" spans="1:7" ht="25.5">
      <c r="A200" s="56" t="s">
        <v>560</v>
      </c>
      <c r="B200" s="143" t="s">
        <v>193</v>
      </c>
      <c r="C200" s="143"/>
      <c r="D200" s="143"/>
      <c r="E200" s="143"/>
      <c r="F200" s="100">
        <v>56515400</v>
      </c>
      <c r="G200" s="156" t="str">
        <f t="shared" si="3"/>
        <v/>
      </c>
    </row>
    <row r="201" spans="1:7">
      <c r="A201" s="56" t="s">
        <v>190</v>
      </c>
      <c r="B201" s="143" t="s">
        <v>193</v>
      </c>
      <c r="C201" s="143" t="s">
        <v>255</v>
      </c>
      <c r="D201" s="143"/>
      <c r="E201" s="143"/>
      <c r="F201" s="100">
        <v>56515400</v>
      </c>
      <c r="G201" s="156" t="str">
        <f t="shared" si="3"/>
        <v>10</v>
      </c>
    </row>
    <row r="202" spans="1:7">
      <c r="A202" s="56" t="s">
        <v>139</v>
      </c>
      <c r="B202" s="143" t="s">
        <v>193</v>
      </c>
      <c r="C202" s="143" t="s">
        <v>544</v>
      </c>
      <c r="D202" s="143"/>
      <c r="E202" s="143"/>
      <c r="F202" s="100">
        <v>337500</v>
      </c>
      <c r="G202" s="156" t="str">
        <f t="shared" si="3"/>
        <v>1003</v>
      </c>
    </row>
    <row r="203" spans="1:7" ht="89.25">
      <c r="A203" s="56" t="s">
        <v>1407</v>
      </c>
      <c r="B203" s="143" t="s">
        <v>193</v>
      </c>
      <c r="C203" s="143">
        <v>1003</v>
      </c>
      <c r="D203" s="143" t="s">
        <v>1408</v>
      </c>
      <c r="E203" s="143"/>
      <c r="F203" s="100">
        <v>337500</v>
      </c>
      <c r="G203" s="156" t="str">
        <f t="shared" si="3"/>
        <v>10030220006400</v>
      </c>
    </row>
    <row r="204" spans="1:7" ht="25.5">
      <c r="A204" s="56" t="s">
        <v>490</v>
      </c>
      <c r="B204" s="143" t="s">
        <v>193</v>
      </c>
      <c r="C204" s="143" t="s">
        <v>544</v>
      </c>
      <c r="D204" s="143" t="s">
        <v>1408</v>
      </c>
      <c r="E204" s="143" t="s">
        <v>491</v>
      </c>
      <c r="F204" s="100">
        <v>337500</v>
      </c>
      <c r="G204" s="156" t="str">
        <f t="shared" si="3"/>
        <v>10030220006400244</v>
      </c>
    </row>
    <row r="205" spans="1:7">
      <c r="A205" s="56" t="s">
        <v>138</v>
      </c>
      <c r="B205" s="143" t="s">
        <v>193</v>
      </c>
      <c r="C205" s="143" t="s">
        <v>562</v>
      </c>
      <c r="D205" s="143"/>
      <c r="E205" s="143"/>
      <c r="F205" s="100">
        <v>38038600</v>
      </c>
      <c r="G205" s="156" t="str">
        <f t="shared" si="3"/>
        <v>1002</v>
      </c>
    </row>
    <row r="206" spans="1:7" ht="76.5">
      <c r="A206" s="56" t="s">
        <v>691</v>
      </c>
      <c r="B206" s="143" t="s">
        <v>193</v>
      </c>
      <c r="C206" s="143" t="s">
        <v>562</v>
      </c>
      <c r="D206" s="143" t="s">
        <v>986</v>
      </c>
      <c r="E206" s="143"/>
      <c r="F206" s="100">
        <v>38038600</v>
      </c>
      <c r="G206" s="156" t="str">
        <f t="shared" si="3"/>
        <v>10020240001510</v>
      </c>
    </row>
    <row r="207" spans="1:7" ht="51">
      <c r="A207" s="56" t="s">
        <v>511</v>
      </c>
      <c r="B207" s="143" t="s">
        <v>193</v>
      </c>
      <c r="C207" s="143" t="s">
        <v>562</v>
      </c>
      <c r="D207" s="143" t="s">
        <v>986</v>
      </c>
      <c r="E207" s="143" t="s">
        <v>512</v>
      </c>
      <c r="F207" s="100">
        <v>38038600</v>
      </c>
      <c r="G207" s="156" t="str">
        <f t="shared" si="3"/>
        <v>10020240001510611</v>
      </c>
    </row>
    <row r="208" spans="1:7">
      <c r="A208" s="56" t="s">
        <v>89</v>
      </c>
      <c r="B208" s="143" t="s">
        <v>193</v>
      </c>
      <c r="C208" s="143" t="s">
        <v>563</v>
      </c>
      <c r="D208" s="143"/>
      <c r="E208" s="143"/>
      <c r="F208" s="100">
        <v>18139300</v>
      </c>
      <c r="G208" s="156" t="str">
        <f t="shared" si="3"/>
        <v>1006</v>
      </c>
    </row>
    <row r="209" spans="1:7" ht="114.75">
      <c r="A209" s="56" t="s">
        <v>792</v>
      </c>
      <c r="B209" s="143" t="s">
        <v>193</v>
      </c>
      <c r="C209" s="143" t="s">
        <v>563</v>
      </c>
      <c r="D209" s="143" t="s">
        <v>988</v>
      </c>
      <c r="E209" s="143"/>
      <c r="F209" s="100">
        <v>18139300</v>
      </c>
      <c r="G209" s="156" t="str">
        <f t="shared" si="3"/>
        <v>10060260075130</v>
      </c>
    </row>
    <row r="210" spans="1:7" ht="25.5">
      <c r="A210" s="56" t="s">
        <v>1243</v>
      </c>
      <c r="B210" s="143" t="s">
        <v>193</v>
      </c>
      <c r="C210" s="143" t="s">
        <v>563</v>
      </c>
      <c r="D210" s="143" t="s">
        <v>988</v>
      </c>
      <c r="E210" s="143" t="s">
        <v>485</v>
      </c>
      <c r="F210" s="100">
        <v>11608100</v>
      </c>
      <c r="G210" s="156" t="str">
        <f t="shared" si="3"/>
        <v>10060260075130121</v>
      </c>
    </row>
    <row r="211" spans="1:7" ht="38.25">
      <c r="A211" s="56" t="s">
        <v>486</v>
      </c>
      <c r="B211" s="143" t="s">
        <v>193</v>
      </c>
      <c r="C211" s="143" t="s">
        <v>563</v>
      </c>
      <c r="D211" s="143" t="s">
        <v>988</v>
      </c>
      <c r="E211" s="143" t="s">
        <v>487</v>
      </c>
      <c r="F211" s="100">
        <v>161900</v>
      </c>
      <c r="G211" s="156" t="str">
        <f t="shared" si="3"/>
        <v>10060260075130122</v>
      </c>
    </row>
    <row r="212" spans="1:7" ht="38.25">
      <c r="A212" s="56" t="s">
        <v>1370</v>
      </c>
      <c r="B212" s="143" t="s">
        <v>193</v>
      </c>
      <c r="C212" s="143" t="s">
        <v>563</v>
      </c>
      <c r="D212" s="143" t="s">
        <v>988</v>
      </c>
      <c r="E212" s="143" t="s">
        <v>1371</v>
      </c>
      <c r="F212" s="100">
        <v>3505600</v>
      </c>
      <c r="G212" s="156" t="str">
        <f t="shared" si="3"/>
        <v>10060260075130129</v>
      </c>
    </row>
    <row r="213" spans="1:7" ht="25.5">
      <c r="A213" s="56" t="s">
        <v>490</v>
      </c>
      <c r="B213" s="143" t="s">
        <v>193</v>
      </c>
      <c r="C213" s="143" t="s">
        <v>563</v>
      </c>
      <c r="D213" s="143" t="s">
        <v>988</v>
      </c>
      <c r="E213" s="143" t="s">
        <v>491</v>
      </c>
      <c r="F213" s="100">
        <v>2863699.9999999991</v>
      </c>
      <c r="G213" s="156" t="str">
        <f t="shared" si="3"/>
        <v>10060260075130244</v>
      </c>
    </row>
    <row r="214" spans="1:7" ht="25.5">
      <c r="A214" s="56" t="s">
        <v>329</v>
      </c>
      <c r="B214" s="143" t="s">
        <v>299</v>
      </c>
      <c r="C214" s="143"/>
      <c r="D214" s="143"/>
      <c r="E214" s="143"/>
      <c r="F214" s="100">
        <v>177158500</v>
      </c>
      <c r="G214" s="156" t="str">
        <f t="shared" si="3"/>
        <v/>
      </c>
    </row>
    <row r="215" spans="1:7">
      <c r="A215" s="56" t="s">
        <v>189</v>
      </c>
      <c r="B215" s="143" t="s">
        <v>299</v>
      </c>
      <c r="C215" s="143" t="s">
        <v>33</v>
      </c>
      <c r="D215" s="143"/>
      <c r="E215" s="143"/>
      <c r="F215" s="100">
        <v>37904343</v>
      </c>
      <c r="G215" s="156" t="str">
        <f t="shared" si="3"/>
        <v>07</v>
      </c>
    </row>
    <row r="216" spans="1:7">
      <c r="A216" s="56" t="s">
        <v>1598</v>
      </c>
      <c r="B216" s="143" t="s">
        <v>299</v>
      </c>
      <c r="C216" s="143" t="s">
        <v>1599</v>
      </c>
      <c r="D216" s="143"/>
      <c r="E216" s="143"/>
      <c r="F216" s="100">
        <v>37904343</v>
      </c>
      <c r="G216" s="156" t="str">
        <f t="shared" si="3"/>
        <v>0703</v>
      </c>
    </row>
    <row r="217" spans="1:7" ht="51">
      <c r="A217" s="56" t="s">
        <v>692</v>
      </c>
      <c r="B217" s="143" t="s">
        <v>299</v>
      </c>
      <c r="C217" s="143" t="s">
        <v>1599</v>
      </c>
      <c r="D217" s="143" t="s">
        <v>989</v>
      </c>
      <c r="E217" s="143"/>
      <c r="F217" s="100">
        <v>194000</v>
      </c>
      <c r="G217" s="156" t="str">
        <f t="shared" si="3"/>
        <v>07030520080520</v>
      </c>
    </row>
    <row r="218" spans="1:7">
      <c r="A218" s="56" t="s">
        <v>531</v>
      </c>
      <c r="B218" s="143" t="s">
        <v>299</v>
      </c>
      <c r="C218" s="143" t="s">
        <v>1599</v>
      </c>
      <c r="D218" s="143" t="s">
        <v>989</v>
      </c>
      <c r="E218" s="143" t="s">
        <v>532</v>
      </c>
      <c r="F218" s="100">
        <v>194000</v>
      </c>
      <c r="G218" s="156" t="str">
        <f t="shared" si="3"/>
        <v>07030520080520612</v>
      </c>
    </row>
    <row r="219" spans="1:7" ht="102">
      <c r="A219" s="56" t="s">
        <v>693</v>
      </c>
      <c r="B219" s="143" t="s">
        <v>299</v>
      </c>
      <c r="C219" s="143" t="s">
        <v>1599</v>
      </c>
      <c r="D219" s="143" t="s">
        <v>990</v>
      </c>
      <c r="E219" s="143"/>
      <c r="F219" s="100">
        <v>30487379</v>
      </c>
      <c r="G219" s="156" t="str">
        <f t="shared" si="3"/>
        <v>07030530040000</v>
      </c>
    </row>
    <row r="220" spans="1:7" ht="51">
      <c r="A220" s="56" t="s">
        <v>511</v>
      </c>
      <c r="B220" s="143" t="s">
        <v>299</v>
      </c>
      <c r="C220" s="143" t="s">
        <v>1599</v>
      </c>
      <c r="D220" s="143" t="s">
        <v>990</v>
      </c>
      <c r="E220" s="143" t="s">
        <v>512</v>
      </c>
      <c r="F220" s="100">
        <v>30487379</v>
      </c>
      <c r="G220" s="156" t="str">
        <f t="shared" si="3"/>
        <v>07030530040000611</v>
      </c>
    </row>
    <row r="221" spans="1:7" ht="127.5">
      <c r="A221" s="56" t="s">
        <v>694</v>
      </c>
      <c r="B221" s="143" t="s">
        <v>299</v>
      </c>
      <c r="C221" s="143" t="s">
        <v>1599</v>
      </c>
      <c r="D221" s="143" t="s">
        <v>991</v>
      </c>
      <c r="E221" s="143"/>
      <c r="F221" s="100">
        <v>3357500</v>
      </c>
      <c r="G221" s="156" t="str">
        <f t="shared" si="3"/>
        <v>07030530041000</v>
      </c>
    </row>
    <row r="222" spans="1:7" ht="51">
      <c r="A222" s="56" t="s">
        <v>511</v>
      </c>
      <c r="B222" s="143" t="s">
        <v>299</v>
      </c>
      <c r="C222" s="143" t="s">
        <v>1599</v>
      </c>
      <c r="D222" s="143" t="s">
        <v>991</v>
      </c>
      <c r="E222" s="143" t="s">
        <v>512</v>
      </c>
      <c r="F222" s="100">
        <v>3357500</v>
      </c>
      <c r="G222" s="156" t="str">
        <f t="shared" si="3"/>
        <v>07030530041000611</v>
      </c>
    </row>
    <row r="223" spans="1:7" ht="102">
      <c r="A223" s="56" t="s">
        <v>793</v>
      </c>
      <c r="B223" s="143" t="s">
        <v>299</v>
      </c>
      <c r="C223" s="143" t="s">
        <v>1599</v>
      </c>
      <c r="D223" s="143" t="s">
        <v>992</v>
      </c>
      <c r="E223" s="143"/>
      <c r="F223" s="100">
        <v>174900</v>
      </c>
      <c r="G223" s="156" t="str">
        <f t="shared" si="3"/>
        <v>07030530045000</v>
      </c>
    </row>
    <row r="224" spans="1:7" ht="51">
      <c r="A224" s="56" t="s">
        <v>511</v>
      </c>
      <c r="B224" s="143" t="s">
        <v>299</v>
      </c>
      <c r="C224" s="143" t="s">
        <v>1599</v>
      </c>
      <c r="D224" s="143" t="s">
        <v>992</v>
      </c>
      <c r="E224" s="143" t="s">
        <v>512</v>
      </c>
      <c r="F224" s="100">
        <v>174900</v>
      </c>
      <c r="G224" s="156" t="str">
        <f t="shared" si="3"/>
        <v>07030530045000611</v>
      </c>
    </row>
    <row r="225" spans="1:7" ht="89.25">
      <c r="A225" s="56" t="s">
        <v>695</v>
      </c>
      <c r="B225" s="143" t="s">
        <v>299</v>
      </c>
      <c r="C225" s="143" t="s">
        <v>1599</v>
      </c>
      <c r="D225" s="143" t="s">
        <v>993</v>
      </c>
      <c r="E225" s="143"/>
      <c r="F225" s="100">
        <v>429000</v>
      </c>
      <c r="G225" s="156" t="str">
        <f t="shared" si="3"/>
        <v>07030530047000</v>
      </c>
    </row>
    <row r="226" spans="1:7">
      <c r="A226" s="56" t="s">
        <v>531</v>
      </c>
      <c r="B226" s="143" t="s">
        <v>299</v>
      </c>
      <c r="C226" s="143" t="s">
        <v>1599</v>
      </c>
      <c r="D226" s="143" t="s">
        <v>993</v>
      </c>
      <c r="E226" s="143" t="s">
        <v>532</v>
      </c>
      <c r="F226" s="100">
        <v>429000</v>
      </c>
      <c r="G226" s="156" t="str">
        <f t="shared" si="3"/>
        <v>07030530047000612</v>
      </c>
    </row>
    <row r="227" spans="1:7" ht="89.25">
      <c r="A227" s="56" t="s">
        <v>794</v>
      </c>
      <c r="B227" s="143" t="s">
        <v>299</v>
      </c>
      <c r="C227" s="143" t="s">
        <v>1599</v>
      </c>
      <c r="D227" s="143" t="s">
        <v>994</v>
      </c>
      <c r="E227" s="143"/>
      <c r="F227" s="100">
        <v>2986684</v>
      </c>
      <c r="G227" s="156" t="str">
        <f t="shared" si="3"/>
        <v>0703053004Г000</v>
      </c>
    </row>
    <row r="228" spans="1:7" ht="51">
      <c r="A228" s="56" t="s">
        <v>511</v>
      </c>
      <c r="B228" s="143" t="s">
        <v>299</v>
      </c>
      <c r="C228" s="143" t="s">
        <v>1599</v>
      </c>
      <c r="D228" s="143" t="s">
        <v>994</v>
      </c>
      <c r="E228" s="143" t="s">
        <v>512</v>
      </c>
      <c r="F228" s="100">
        <v>2986684</v>
      </c>
      <c r="G228" s="156" t="str">
        <f t="shared" si="3"/>
        <v>0703053004Г000611</v>
      </c>
    </row>
    <row r="229" spans="1:7" ht="89.25">
      <c r="A229" s="56" t="s">
        <v>1251</v>
      </c>
      <c r="B229" s="143" t="s">
        <v>299</v>
      </c>
      <c r="C229" s="143" t="s">
        <v>1599</v>
      </c>
      <c r="D229" s="143" t="s">
        <v>1252</v>
      </c>
      <c r="E229" s="143"/>
      <c r="F229" s="100">
        <v>274880</v>
      </c>
      <c r="G229" s="156" t="str">
        <f t="shared" si="3"/>
        <v>0703053004Э000</v>
      </c>
    </row>
    <row r="230" spans="1:7" ht="51">
      <c r="A230" s="56" t="s">
        <v>511</v>
      </c>
      <c r="B230" s="143" t="s">
        <v>299</v>
      </c>
      <c r="C230" s="143" t="s">
        <v>1599</v>
      </c>
      <c r="D230" s="143" t="s">
        <v>1252</v>
      </c>
      <c r="E230" s="143" t="s">
        <v>512</v>
      </c>
      <c r="F230" s="100">
        <v>274880</v>
      </c>
      <c r="G230" s="156" t="str">
        <f t="shared" si="3"/>
        <v>0703053004Э000611</v>
      </c>
    </row>
    <row r="231" spans="1:7">
      <c r="A231" s="56" t="s">
        <v>321</v>
      </c>
      <c r="B231" s="143" t="s">
        <v>299</v>
      </c>
      <c r="C231" s="143" t="s">
        <v>44</v>
      </c>
      <c r="D231" s="143"/>
      <c r="E231" s="143"/>
      <c r="F231" s="100">
        <v>137508457</v>
      </c>
      <c r="G231" s="156" t="str">
        <f t="shared" si="3"/>
        <v>08</v>
      </c>
    </row>
    <row r="232" spans="1:7">
      <c r="A232" s="56" t="s">
        <v>274</v>
      </c>
      <c r="B232" s="143" t="s">
        <v>299</v>
      </c>
      <c r="C232" s="143" t="s">
        <v>559</v>
      </c>
      <c r="D232" s="143"/>
      <c r="E232" s="143"/>
      <c r="F232" s="100">
        <v>122717667</v>
      </c>
      <c r="G232" s="156" t="str">
        <f t="shared" si="3"/>
        <v>0801</v>
      </c>
    </row>
    <row r="233" spans="1:7" ht="89.25">
      <c r="A233" s="56" t="s">
        <v>566</v>
      </c>
      <c r="B233" s="143" t="s">
        <v>299</v>
      </c>
      <c r="C233" s="143" t="s">
        <v>559</v>
      </c>
      <c r="D233" s="143" t="s">
        <v>995</v>
      </c>
      <c r="E233" s="143"/>
      <c r="F233" s="100">
        <v>26175625</v>
      </c>
      <c r="G233" s="156" t="str">
        <f t="shared" si="3"/>
        <v>08010510040000</v>
      </c>
    </row>
    <row r="234" spans="1:7" ht="51">
      <c r="A234" s="56" t="s">
        <v>511</v>
      </c>
      <c r="B234" s="143" t="s">
        <v>299</v>
      </c>
      <c r="C234" s="143" t="s">
        <v>559</v>
      </c>
      <c r="D234" s="143" t="s">
        <v>995</v>
      </c>
      <c r="E234" s="143" t="s">
        <v>512</v>
      </c>
      <c r="F234" s="100">
        <v>26175625</v>
      </c>
      <c r="G234" s="156" t="str">
        <f t="shared" si="3"/>
        <v>08010510040000611</v>
      </c>
    </row>
    <row r="235" spans="1:7" ht="114.75">
      <c r="A235" s="56" t="s">
        <v>567</v>
      </c>
      <c r="B235" s="143" t="s">
        <v>299</v>
      </c>
      <c r="C235" s="143" t="s">
        <v>559</v>
      </c>
      <c r="D235" s="143" t="s">
        <v>996</v>
      </c>
      <c r="E235" s="143"/>
      <c r="F235" s="100">
        <v>3675000</v>
      </c>
      <c r="G235" s="156" t="str">
        <f t="shared" si="3"/>
        <v>08010510041000</v>
      </c>
    </row>
    <row r="236" spans="1:7" ht="51">
      <c r="A236" s="56" t="s">
        <v>511</v>
      </c>
      <c r="B236" s="143" t="s">
        <v>299</v>
      </c>
      <c r="C236" s="143" t="s">
        <v>559</v>
      </c>
      <c r="D236" s="143" t="s">
        <v>996</v>
      </c>
      <c r="E236" s="143" t="s">
        <v>512</v>
      </c>
      <c r="F236" s="100">
        <v>3675000</v>
      </c>
      <c r="G236" s="156" t="str">
        <f t="shared" si="3"/>
        <v>08010510041000611</v>
      </c>
    </row>
    <row r="237" spans="1:7" ht="89.25">
      <c r="A237" s="56" t="s">
        <v>1399</v>
      </c>
      <c r="B237" s="143" t="s">
        <v>299</v>
      </c>
      <c r="C237" s="143" t="s">
        <v>559</v>
      </c>
      <c r="D237" s="143" t="s">
        <v>1400</v>
      </c>
      <c r="E237" s="143"/>
      <c r="F237" s="100">
        <v>12000</v>
      </c>
      <c r="G237" s="156" t="str">
        <f t="shared" si="3"/>
        <v>08010510045000</v>
      </c>
    </row>
    <row r="238" spans="1:7" ht="51">
      <c r="A238" s="56" t="s">
        <v>511</v>
      </c>
      <c r="B238" s="143" t="s">
        <v>299</v>
      </c>
      <c r="C238" s="143" t="s">
        <v>559</v>
      </c>
      <c r="D238" s="143" t="s">
        <v>1400</v>
      </c>
      <c r="E238" s="143" t="s">
        <v>512</v>
      </c>
      <c r="F238" s="100">
        <v>12000</v>
      </c>
      <c r="G238" s="156" t="str">
        <f t="shared" si="3"/>
        <v>08010510045000611</v>
      </c>
    </row>
    <row r="239" spans="1:7" ht="76.5">
      <c r="A239" s="56" t="s">
        <v>697</v>
      </c>
      <c r="B239" s="143" t="s">
        <v>299</v>
      </c>
      <c r="C239" s="143" t="s">
        <v>559</v>
      </c>
      <c r="D239" s="143" t="s">
        <v>997</v>
      </c>
      <c r="E239" s="143"/>
      <c r="F239" s="100">
        <v>308000</v>
      </c>
      <c r="G239" s="156" t="str">
        <f t="shared" si="3"/>
        <v>08010510047000</v>
      </c>
    </row>
    <row r="240" spans="1:7">
      <c r="A240" s="56" t="s">
        <v>531</v>
      </c>
      <c r="B240" s="143" t="s">
        <v>299</v>
      </c>
      <c r="C240" s="143" t="s">
        <v>559</v>
      </c>
      <c r="D240" s="143" t="s">
        <v>997</v>
      </c>
      <c r="E240" s="143" t="s">
        <v>532</v>
      </c>
      <c r="F240" s="100">
        <v>308000</v>
      </c>
      <c r="G240" s="156" t="str">
        <f t="shared" si="3"/>
        <v>08010510047000612</v>
      </c>
    </row>
    <row r="241" spans="1:7" ht="76.5">
      <c r="A241" s="56" t="s">
        <v>795</v>
      </c>
      <c r="B241" s="143" t="s">
        <v>299</v>
      </c>
      <c r="C241" s="143" t="s">
        <v>559</v>
      </c>
      <c r="D241" s="143" t="s">
        <v>998</v>
      </c>
      <c r="E241" s="143"/>
      <c r="F241" s="100">
        <v>3627251</v>
      </c>
      <c r="G241" s="156" t="str">
        <f t="shared" si="3"/>
        <v>0801051004Г000</v>
      </c>
    </row>
    <row r="242" spans="1:7" ht="51">
      <c r="A242" s="56" t="s">
        <v>511</v>
      </c>
      <c r="B242" s="143" t="s">
        <v>299</v>
      </c>
      <c r="C242" s="143" t="s">
        <v>559</v>
      </c>
      <c r="D242" s="143" t="s">
        <v>998</v>
      </c>
      <c r="E242" s="143" t="s">
        <v>512</v>
      </c>
      <c r="F242" s="100">
        <v>3627251</v>
      </c>
      <c r="G242" s="156" t="str">
        <f t="shared" si="3"/>
        <v>0801051004Г000611</v>
      </c>
    </row>
    <row r="243" spans="1:7" ht="76.5">
      <c r="A243" s="56" t="s">
        <v>1253</v>
      </c>
      <c r="B243" s="143" t="s">
        <v>299</v>
      </c>
      <c r="C243" s="143" t="s">
        <v>559</v>
      </c>
      <c r="D243" s="143" t="s">
        <v>1254</v>
      </c>
      <c r="E243" s="143"/>
      <c r="F243" s="100">
        <v>658000</v>
      </c>
      <c r="G243" s="156" t="str">
        <f t="shared" si="3"/>
        <v>0801051004Э000</v>
      </c>
    </row>
    <row r="244" spans="1:7" ht="51">
      <c r="A244" s="56" t="s">
        <v>511</v>
      </c>
      <c r="B244" s="143" t="s">
        <v>299</v>
      </c>
      <c r="C244" s="143" t="s">
        <v>559</v>
      </c>
      <c r="D244" s="143" t="s">
        <v>1254</v>
      </c>
      <c r="E244" s="143" t="s">
        <v>512</v>
      </c>
      <c r="F244" s="100">
        <v>658000</v>
      </c>
      <c r="G244" s="156" t="str">
        <f t="shared" si="3"/>
        <v>0801051004Э000611</v>
      </c>
    </row>
    <row r="245" spans="1:7" ht="63.75">
      <c r="A245" s="56" t="s">
        <v>1175</v>
      </c>
      <c r="B245" s="143" t="s">
        <v>299</v>
      </c>
      <c r="C245" s="143" t="s">
        <v>559</v>
      </c>
      <c r="D245" s="143" t="s">
        <v>1174</v>
      </c>
      <c r="E245" s="143"/>
      <c r="F245" s="100">
        <v>21000</v>
      </c>
      <c r="G245" s="156" t="str">
        <f t="shared" si="3"/>
        <v>08010510051440</v>
      </c>
    </row>
    <row r="246" spans="1:7">
      <c r="A246" s="56" t="s">
        <v>531</v>
      </c>
      <c r="B246" s="143" t="s">
        <v>299</v>
      </c>
      <c r="C246" s="143" t="s">
        <v>559</v>
      </c>
      <c r="D246" s="143" t="s">
        <v>1174</v>
      </c>
      <c r="E246" s="143" t="s">
        <v>532</v>
      </c>
      <c r="F246" s="100">
        <v>21000</v>
      </c>
      <c r="G246" s="156" t="str">
        <f t="shared" si="3"/>
        <v>08010510051440612</v>
      </c>
    </row>
    <row r="247" spans="1:7" ht="76.5">
      <c r="A247" s="56" t="s">
        <v>1179</v>
      </c>
      <c r="B247" s="143" t="s">
        <v>299</v>
      </c>
      <c r="C247" s="143" t="s">
        <v>559</v>
      </c>
      <c r="D247" s="143" t="s">
        <v>1255</v>
      </c>
      <c r="E247" s="143"/>
      <c r="F247" s="100">
        <v>210</v>
      </c>
      <c r="G247" s="156" t="str">
        <f t="shared" si="3"/>
        <v>080105100L1440</v>
      </c>
    </row>
    <row r="248" spans="1:7">
      <c r="A248" s="56" t="s">
        <v>531</v>
      </c>
      <c r="B248" s="143" t="s">
        <v>299</v>
      </c>
      <c r="C248" s="143" t="s">
        <v>559</v>
      </c>
      <c r="D248" s="143" t="s">
        <v>1255</v>
      </c>
      <c r="E248" s="143" t="s">
        <v>532</v>
      </c>
      <c r="F248" s="100">
        <v>210</v>
      </c>
      <c r="G248" s="156" t="str">
        <f t="shared" ref="G248:G311" si="4">CONCATENATE(C248,D248,E248)</f>
        <v>080105100L1440612</v>
      </c>
    </row>
    <row r="249" spans="1:7" ht="51">
      <c r="A249" s="56" t="s">
        <v>568</v>
      </c>
      <c r="B249" s="143" t="s">
        <v>299</v>
      </c>
      <c r="C249" s="143" t="s">
        <v>559</v>
      </c>
      <c r="D249" s="143" t="s">
        <v>1000</v>
      </c>
      <c r="E249" s="143"/>
      <c r="F249" s="100">
        <v>1642519</v>
      </c>
      <c r="G249" s="156" t="str">
        <f t="shared" si="4"/>
        <v>080105100Ч0040</v>
      </c>
    </row>
    <row r="250" spans="1:7" ht="51">
      <c r="A250" s="56" t="s">
        <v>511</v>
      </c>
      <c r="B250" s="143" t="s">
        <v>299</v>
      </c>
      <c r="C250" s="143" t="s">
        <v>559</v>
      </c>
      <c r="D250" s="143" t="s">
        <v>1000</v>
      </c>
      <c r="E250" s="143" t="s">
        <v>512</v>
      </c>
      <c r="F250" s="100">
        <v>1612519</v>
      </c>
      <c r="G250" s="156" t="str">
        <f t="shared" si="4"/>
        <v>080105100Ч0040611</v>
      </c>
    </row>
    <row r="251" spans="1:7">
      <c r="A251" s="56" t="s">
        <v>531</v>
      </c>
      <c r="B251" s="143" t="s">
        <v>299</v>
      </c>
      <c r="C251" s="143" t="s">
        <v>559</v>
      </c>
      <c r="D251" s="143" t="s">
        <v>1000</v>
      </c>
      <c r="E251" s="143" t="s">
        <v>532</v>
      </c>
      <c r="F251" s="100">
        <v>30000</v>
      </c>
      <c r="G251" s="156" t="str">
        <f t="shared" si="4"/>
        <v>080105100Ч0040612</v>
      </c>
    </row>
    <row r="252" spans="1:7" ht="102">
      <c r="A252" s="56" t="s">
        <v>864</v>
      </c>
      <c r="B252" s="143" t="s">
        <v>299</v>
      </c>
      <c r="C252" s="143" t="s">
        <v>559</v>
      </c>
      <c r="D252" s="143" t="s">
        <v>1001</v>
      </c>
      <c r="E252" s="143"/>
      <c r="F252" s="100">
        <v>59843</v>
      </c>
      <c r="G252" s="156" t="str">
        <f t="shared" si="4"/>
        <v>080105100Ч1040</v>
      </c>
    </row>
    <row r="253" spans="1:7">
      <c r="A253" s="56" t="s">
        <v>531</v>
      </c>
      <c r="B253" s="143" t="s">
        <v>299</v>
      </c>
      <c r="C253" s="143" t="s">
        <v>559</v>
      </c>
      <c r="D253" s="143" t="s">
        <v>1001</v>
      </c>
      <c r="E253" s="143" t="s">
        <v>532</v>
      </c>
      <c r="F253" s="100">
        <v>59843</v>
      </c>
      <c r="G253" s="156" t="str">
        <f t="shared" si="4"/>
        <v>080105100Ч1040612</v>
      </c>
    </row>
    <row r="254" spans="1:7" ht="76.5">
      <c r="A254" s="56" t="s">
        <v>699</v>
      </c>
      <c r="B254" s="143" t="s">
        <v>299</v>
      </c>
      <c r="C254" s="143" t="s">
        <v>559</v>
      </c>
      <c r="D254" s="143" t="s">
        <v>1002</v>
      </c>
      <c r="E254" s="143"/>
      <c r="F254" s="100">
        <v>100000</v>
      </c>
      <c r="G254" s="156" t="str">
        <f t="shared" si="4"/>
        <v>080105100Ч7040</v>
      </c>
    </row>
    <row r="255" spans="1:7">
      <c r="A255" s="56" t="s">
        <v>531</v>
      </c>
      <c r="B255" s="143" t="s">
        <v>299</v>
      </c>
      <c r="C255" s="143" t="s">
        <v>559</v>
      </c>
      <c r="D255" s="143" t="s">
        <v>1002</v>
      </c>
      <c r="E255" s="143" t="s">
        <v>532</v>
      </c>
      <c r="F255" s="100">
        <v>100000</v>
      </c>
      <c r="G255" s="156" t="str">
        <f t="shared" si="4"/>
        <v>080105100Ч7040612</v>
      </c>
    </row>
    <row r="256" spans="1:7" ht="76.5">
      <c r="A256" s="56" t="s">
        <v>796</v>
      </c>
      <c r="B256" s="143" t="s">
        <v>299</v>
      </c>
      <c r="C256" s="143" t="s">
        <v>559</v>
      </c>
      <c r="D256" s="143" t="s">
        <v>1003</v>
      </c>
      <c r="E256" s="143"/>
      <c r="F256" s="100">
        <v>56634</v>
      </c>
      <c r="G256" s="156" t="str">
        <f t="shared" si="4"/>
        <v>080105100ЧГ040</v>
      </c>
    </row>
    <row r="257" spans="1:7" ht="51">
      <c r="A257" s="56" t="s">
        <v>511</v>
      </c>
      <c r="B257" s="143" t="s">
        <v>299</v>
      </c>
      <c r="C257" s="143" t="s">
        <v>559</v>
      </c>
      <c r="D257" s="143" t="s">
        <v>1003</v>
      </c>
      <c r="E257" s="143" t="s">
        <v>512</v>
      </c>
      <c r="F257" s="100">
        <v>56634</v>
      </c>
      <c r="G257" s="156" t="str">
        <f t="shared" si="4"/>
        <v>080105100ЧГ040611</v>
      </c>
    </row>
    <row r="258" spans="1:7" ht="76.5">
      <c r="A258" s="56" t="s">
        <v>1256</v>
      </c>
      <c r="B258" s="143" t="s">
        <v>299</v>
      </c>
      <c r="C258" s="143" t="s">
        <v>559</v>
      </c>
      <c r="D258" s="143" t="s">
        <v>1257</v>
      </c>
      <c r="E258" s="143"/>
      <c r="F258" s="100">
        <v>137214</v>
      </c>
      <c r="G258" s="156" t="str">
        <f t="shared" si="4"/>
        <v>080105100ЧЭ040</v>
      </c>
    </row>
    <row r="259" spans="1:7" ht="51">
      <c r="A259" s="56" t="s">
        <v>511</v>
      </c>
      <c r="B259" s="143" t="s">
        <v>299</v>
      </c>
      <c r="C259" s="143" t="s">
        <v>559</v>
      </c>
      <c r="D259" s="143" t="s">
        <v>1257</v>
      </c>
      <c r="E259" s="143" t="s">
        <v>512</v>
      </c>
      <c r="F259" s="100">
        <v>137214</v>
      </c>
      <c r="G259" s="156" t="str">
        <f t="shared" si="4"/>
        <v>080105100ЧЭ040611</v>
      </c>
    </row>
    <row r="260" spans="1:7" ht="51">
      <c r="A260" s="56" t="s">
        <v>569</v>
      </c>
      <c r="B260" s="143" t="s">
        <v>299</v>
      </c>
      <c r="C260" s="143" t="s">
        <v>559</v>
      </c>
      <c r="D260" s="143" t="s">
        <v>1004</v>
      </c>
      <c r="E260" s="143"/>
      <c r="F260" s="100">
        <v>162000</v>
      </c>
      <c r="G260" s="156" t="str">
        <f t="shared" si="4"/>
        <v>08010510080520</v>
      </c>
    </row>
    <row r="261" spans="1:7">
      <c r="A261" s="56" t="s">
        <v>531</v>
      </c>
      <c r="B261" s="143" t="s">
        <v>299</v>
      </c>
      <c r="C261" s="143" t="s">
        <v>559</v>
      </c>
      <c r="D261" s="143" t="s">
        <v>1004</v>
      </c>
      <c r="E261" s="143" t="s">
        <v>532</v>
      </c>
      <c r="F261" s="100">
        <v>162000</v>
      </c>
      <c r="G261" s="156" t="str">
        <f t="shared" si="4"/>
        <v>08010510080520612</v>
      </c>
    </row>
    <row r="262" spans="1:7" ht="38.25">
      <c r="A262" s="56" t="s">
        <v>570</v>
      </c>
      <c r="B262" s="143" t="s">
        <v>299</v>
      </c>
      <c r="C262" s="143" t="s">
        <v>559</v>
      </c>
      <c r="D262" s="143" t="s">
        <v>1005</v>
      </c>
      <c r="E262" s="143"/>
      <c r="F262" s="100">
        <v>100000</v>
      </c>
      <c r="G262" s="156" t="str">
        <f t="shared" si="4"/>
        <v>08010510080530</v>
      </c>
    </row>
    <row r="263" spans="1:7">
      <c r="A263" s="56" t="s">
        <v>531</v>
      </c>
      <c r="B263" s="143" t="s">
        <v>299</v>
      </c>
      <c r="C263" s="143" t="s">
        <v>559</v>
      </c>
      <c r="D263" s="143" t="s">
        <v>1005</v>
      </c>
      <c r="E263" s="143" t="s">
        <v>532</v>
      </c>
      <c r="F263" s="100">
        <v>100000</v>
      </c>
      <c r="G263" s="156" t="str">
        <f t="shared" si="4"/>
        <v>08010510080530612</v>
      </c>
    </row>
    <row r="264" spans="1:7" ht="89.25">
      <c r="A264" s="56" t="s">
        <v>700</v>
      </c>
      <c r="B264" s="143" t="s">
        <v>299</v>
      </c>
      <c r="C264" s="143" t="s">
        <v>559</v>
      </c>
      <c r="D264" s="143" t="s">
        <v>1007</v>
      </c>
      <c r="E264" s="143"/>
      <c r="F264" s="100">
        <v>33848684</v>
      </c>
      <c r="G264" s="156" t="str">
        <f t="shared" si="4"/>
        <v>08010520040000</v>
      </c>
    </row>
    <row r="265" spans="1:7" ht="51">
      <c r="A265" s="56" t="s">
        <v>511</v>
      </c>
      <c r="B265" s="143" t="s">
        <v>299</v>
      </c>
      <c r="C265" s="143" t="s">
        <v>559</v>
      </c>
      <c r="D265" s="143" t="s">
        <v>1007</v>
      </c>
      <c r="E265" s="143" t="s">
        <v>512</v>
      </c>
      <c r="F265" s="100">
        <v>33848684</v>
      </c>
      <c r="G265" s="156" t="str">
        <f t="shared" si="4"/>
        <v>08010520040000611</v>
      </c>
    </row>
    <row r="266" spans="1:7" ht="114.75">
      <c r="A266" s="56" t="s">
        <v>701</v>
      </c>
      <c r="B266" s="143" t="s">
        <v>299</v>
      </c>
      <c r="C266" s="143" t="s">
        <v>559</v>
      </c>
      <c r="D266" s="143" t="s">
        <v>1008</v>
      </c>
      <c r="E266" s="143"/>
      <c r="F266" s="100">
        <v>7237122</v>
      </c>
      <c r="G266" s="156" t="str">
        <f t="shared" si="4"/>
        <v>08010520041000</v>
      </c>
    </row>
    <row r="267" spans="1:7" ht="51">
      <c r="A267" s="56" t="s">
        <v>511</v>
      </c>
      <c r="B267" s="143" t="s">
        <v>299</v>
      </c>
      <c r="C267" s="143" t="s">
        <v>559</v>
      </c>
      <c r="D267" s="143" t="s">
        <v>1008</v>
      </c>
      <c r="E267" s="143" t="s">
        <v>512</v>
      </c>
      <c r="F267" s="100">
        <v>7237122</v>
      </c>
      <c r="G267" s="156" t="str">
        <f t="shared" si="4"/>
        <v>08010520041000611</v>
      </c>
    </row>
    <row r="268" spans="1:7" ht="89.25">
      <c r="A268" s="56" t="s">
        <v>702</v>
      </c>
      <c r="B268" s="143" t="s">
        <v>299</v>
      </c>
      <c r="C268" s="143" t="s">
        <v>559</v>
      </c>
      <c r="D268" s="143" t="s">
        <v>1009</v>
      </c>
      <c r="E268" s="143"/>
      <c r="F268" s="100">
        <v>25900</v>
      </c>
      <c r="G268" s="156" t="str">
        <f t="shared" si="4"/>
        <v>08010520045000</v>
      </c>
    </row>
    <row r="269" spans="1:7" ht="51">
      <c r="A269" s="56" t="s">
        <v>511</v>
      </c>
      <c r="B269" s="143" t="s">
        <v>299</v>
      </c>
      <c r="C269" s="143" t="s">
        <v>559</v>
      </c>
      <c r="D269" s="143" t="s">
        <v>1009</v>
      </c>
      <c r="E269" s="143" t="s">
        <v>512</v>
      </c>
      <c r="F269" s="100">
        <v>25900</v>
      </c>
      <c r="G269" s="156" t="str">
        <f t="shared" si="4"/>
        <v>08010520045000611</v>
      </c>
    </row>
    <row r="270" spans="1:7" ht="76.5">
      <c r="A270" s="56" t="s">
        <v>703</v>
      </c>
      <c r="B270" s="143" t="s">
        <v>299</v>
      </c>
      <c r="C270" s="143" t="s">
        <v>559</v>
      </c>
      <c r="D270" s="143" t="s">
        <v>1010</v>
      </c>
      <c r="E270" s="143"/>
      <c r="F270" s="100">
        <v>460000</v>
      </c>
      <c r="G270" s="156" t="str">
        <f t="shared" si="4"/>
        <v>08010520047000</v>
      </c>
    </row>
    <row r="271" spans="1:7">
      <c r="A271" s="56" t="s">
        <v>531</v>
      </c>
      <c r="B271" s="143" t="s">
        <v>299</v>
      </c>
      <c r="C271" s="143" t="s">
        <v>559</v>
      </c>
      <c r="D271" s="143" t="s">
        <v>1010</v>
      </c>
      <c r="E271" s="143" t="s">
        <v>532</v>
      </c>
      <c r="F271" s="100">
        <v>460000</v>
      </c>
      <c r="G271" s="156" t="str">
        <f t="shared" si="4"/>
        <v>08010520047000612</v>
      </c>
    </row>
    <row r="272" spans="1:7" ht="89.25">
      <c r="A272" s="56" t="s">
        <v>797</v>
      </c>
      <c r="B272" s="143" t="s">
        <v>299</v>
      </c>
      <c r="C272" s="143" t="s">
        <v>559</v>
      </c>
      <c r="D272" s="143" t="s">
        <v>1011</v>
      </c>
      <c r="E272" s="143"/>
      <c r="F272" s="100">
        <v>16478908</v>
      </c>
      <c r="G272" s="156" t="str">
        <f t="shared" si="4"/>
        <v>0801052004Г000</v>
      </c>
    </row>
    <row r="273" spans="1:7" ht="51">
      <c r="A273" s="56" t="s">
        <v>511</v>
      </c>
      <c r="B273" s="143" t="s">
        <v>299</v>
      </c>
      <c r="C273" s="143" t="s">
        <v>559</v>
      </c>
      <c r="D273" s="143" t="s">
        <v>1011</v>
      </c>
      <c r="E273" s="143" t="s">
        <v>512</v>
      </c>
      <c r="F273" s="100">
        <v>16478908</v>
      </c>
      <c r="G273" s="156" t="str">
        <f t="shared" si="4"/>
        <v>0801052004Г000611</v>
      </c>
    </row>
    <row r="274" spans="1:7" ht="76.5">
      <c r="A274" s="56" t="s">
        <v>1258</v>
      </c>
      <c r="B274" s="143" t="s">
        <v>299</v>
      </c>
      <c r="C274" s="143" t="s">
        <v>559</v>
      </c>
      <c r="D274" s="143" t="s">
        <v>1259</v>
      </c>
      <c r="E274" s="143"/>
      <c r="F274" s="100">
        <v>1562226</v>
      </c>
      <c r="G274" s="156" t="str">
        <f t="shared" si="4"/>
        <v>0801052004Э000</v>
      </c>
    </row>
    <row r="275" spans="1:7" ht="51">
      <c r="A275" s="56" t="s">
        <v>511</v>
      </c>
      <c r="B275" s="143" t="s">
        <v>299</v>
      </c>
      <c r="C275" s="143" t="s">
        <v>559</v>
      </c>
      <c r="D275" s="143" t="s">
        <v>1259</v>
      </c>
      <c r="E275" s="143" t="s">
        <v>512</v>
      </c>
      <c r="F275" s="100">
        <v>1562226</v>
      </c>
      <c r="G275" s="156" t="str">
        <f t="shared" si="4"/>
        <v>0801052004Э000611</v>
      </c>
    </row>
    <row r="276" spans="1:7" ht="63.75">
      <c r="A276" s="56" t="s">
        <v>704</v>
      </c>
      <c r="B276" s="143" t="s">
        <v>299</v>
      </c>
      <c r="C276" s="143" t="s">
        <v>559</v>
      </c>
      <c r="D276" s="143" t="s">
        <v>1012</v>
      </c>
      <c r="E276" s="143"/>
      <c r="F276" s="100">
        <v>14783990</v>
      </c>
      <c r="G276" s="156" t="str">
        <f t="shared" si="4"/>
        <v>080105200Ч0030</v>
      </c>
    </row>
    <row r="277" spans="1:7" ht="51">
      <c r="A277" s="56" t="s">
        <v>511</v>
      </c>
      <c r="B277" s="143" t="s">
        <v>299</v>
      </c>
      <c r="C277" s="143" t="s">
        <v>559</v>
      </c>
      <c r="D277" s="143" t="s">
        <v>1012</v>
      </c>
      <c r="E277" s="143" t="s">
        <v>512</v>
      </c>
      <c r="F277" s="100">
        <v>14783990</v>
      </c>
      <c r="G277" s="156" t="str">
        <f t="shared" si="4"/>
        <v>080105200Ч0030611</v>
      </c>
    </row>
    <row r="278" spans="1:7" ht="114.75">
      <c r="A278" s="56" t="s">
        <v>705</v>
      </c>
      <c r="B278" s="143" t="s">
        <v>299</v>
      </c>
      <c r="C278" s="143" t="s">
        <v>559</v>
      </c>
      <c r="D278" s="143" t="s">
        <v>1013</v>
      </c>
      <c r="E278" s="143"/>
      <c r="F278" s="100">
        <v>3262655</v>
      </c>
      <c r="G278" s="156" t="str">
        <f t="shared" si="4"/>
        <v>080105200Ч1030</v>
      </c>
    </row>
    <row r="279" spans="1:7" ht="51">
      <c r="A279" s="56" t="s">
        <v>511</v>
      </c>
      <c r="B279" s="143" t="s">
        <v>299</v>
      </c>
      <c r="C279" s="143" t="s">
        <v>559</v>
      </c>
      <c r="D279" s="143" t="s">
        <v>1013</v>
      </c>
      <c r="E279" s="143" t="s">
        <v>512</v>
      </c>
      <c r="F279" s="100">
        <v>3262655</v>
      </c>
      <c r="G279" s="156" t="str">
        <f t="shared" si="4"/>
        <v>080105200Ч1030611</v>
      </c>
    </row>
    <row r="280" spans="1:7" ht="89.25">
      <c r="A280" s="56" t="s">
        <v>707</v>
      </c>
      <c r="B280" s="143" t="s">
        <v>299</v>
      </c>
      <c r="C280" s="143" t="s">
        <v>559</v>
      </c>
      <c r="D280" s="143" t="s">
        <v>1015</v>
      </c>
      <c r="E280" s="143"/>
      <c r="F280" s="100">
        <v>1018270</v>
      </c>
      <c r="G280" s="156" t="str">
        <f t="shared" si="4"/>
        <v>080105200Ч7030</v>
      </c>
    </row>
    <row r="281" spans="1:7">
      <c r="A281" s="56" t="s">
        <v>531</v>
      </c>
      <c r="B281" s="143" t="s">
        <v>299</v>
      </c>
      <c r="C281" s="143" t="s">
        <v>559</v>
      </c>
      <c r="D281" s="143" t="s">
        <v>1015</v>
      </c>
      <c r="E281" s="143" t="s">
        <v>532</v>
      </c>
      <c r="F281" s="100">
        <v>1018270</v>
      </c>
      <c r="G281" s="156" t="str">
        <f t="shared" si="4"/>
        <v>080105200Ч7030612</v>
      </c>
    </row>
    <row r="282" spans="1:7" ht="76.5">
      <c r="A282" s="56" t="s">
        <v>798</v>
      </c>
      <c r="B282" s="143" t="s">
        <v>299</v>
      </c>
      <c r="C282" s="143" t="s">
        <v>559</v>
      </c>
      <c r="D282" s="143" t="s">
        <v>1016</v>
      </c>
      <c r="E282" s="143"/>
      <c r="F282" s="100">
        <v>4220842</v>
      </c>
      <c r="G282" s="156" t="str">
        <f t="shared" si="4"/>
        <v>080105200ЧГ030</v>
      </c>
    </row>
    <row r="283" spans="1:7" ht="51">
      <c r="A283" s="56" t="s">
        <v>511</v>
      </c>
      <c r="B283" s="143" t="s">
        <v>299</v>
      </c>
      <c r="C283" s="143" t="s">
        <v>559</v>
      </c>
      <c r="D283" s="143" t="s">
        <v>1016</v>
      </c>
      <c r="E283" s="143" t="s">
        <v>512</v>
      </c>
      <c r="F283" s="100">
        <v>4220842</v>
      </c>
      <c r="G283" s="156" t="str">
        <f t="shared" si="4"/>
        <v>080105200ЧГ030611</v>
      </c>
    </row>
    <row r="284" spans="1:7" ht="76.5">
      <c r="A284" s="56" t="s">
        <v>1260</v>
      </c>
      <c r="B284" s="143" t="s">
        <v>299</v>
      </c>
      <c r="C284" s="143" t="s">
        <v>559</v>
      </c>
      <c r="D284" s="143" t="s">
        <v>1261</v>
      </c>
      <c r="E284" s="143"/>
      <c r="F284" s="100">
        <v>586774</v>
      </c>
      <c r="G284" s="156" t="str">
        <f t="shared" si="4"/>
        <v>080105200ЧЭ030</v>
      </c>
    </row>
    <row r="285" spans="1:7" ht="51">
      <c r="A285" s="56" t="s">
        <v>511</v>
      </c>
      <c r="B285" s="143" t="s">
        <v>299</v>
      </c>
      <c r="C285" s="143" t="s">
        <v>559</v>
      </c>
      <c r="D285" s="143" t="s">
        <v>1261</v>
      </c>
      <c r="E285" s="143" t="s">
        <v>512</v>
      </c>
      <c r="F285" s="100">
        <v>586774</v>
      </c>
      <c r="G285" s="156" t="str">
        <f t="shared" si="4"/>
        <v>080105200ЧЭ030611</v>
      </c>
    </row>
    <row r="286" spans="1:7" ht="51">
      <c r="A286" s="56" t="s">
        <v>692</v>
      </c>
      <c r="B286" s="143" t="s">
        <v>299</v>
      </c>
      <c r="C286" s="143" t="s">
        <v>559</v>
      </c>
      <c r="D286" s="143" t="s">
        <v>989</v>
      </c>
      <c r="E286" s="143"/>
      <c r="F286" s="100">
        <v>2397000</v>
      </c>
      <c r="G286" s="156" t="str">
        <f t="shared" si="4"/>
        <v>08010520080520</v>
      </c>
    </row>
    <row r="287" spans="1:7">
      <c r="A287" s="56" t="s">
        <v>531</v>
      </c>
      <c r="B287" s="143" t="s">
        <v>299</v>
      </c>
      <c r="C287" s="143" t="s">
        <v>559</v>
      </c>
      <c r="D287" s="143" t="s">
        <v>989</v>
      </c>
      <c r="E287" s="143" t="s">
        <v>532</v>
      </c>
      <c r="F287" s="100">
        <v>2397000</v>
      </c>
      <c r="G287" s="156" t="str">
        <f t="shared" si="4"/>
        <v>08010520080520612</v>
      </c>
    </row>
    <row r="288" spans="1:7" ht="76.5">
      <c r="A288" s="56" t="s">
        <v>1179</v>
      </c>
      <c r="B288" s="143" t="s">
        <v>299</v>
      </c>
      <c r="C288" s="143" t="s">
        <v>559</v>
      </c>
      <c r="D288" s="143" t="s">
        <v>1600</v>
      </c>
      <c r="E288" s="143"/>
      <c r="F288" s="100">
        <v>100000</v>
      </c>
      <c r="G288" s="156" t="str">
        <f t="shared" si="4"/>
        <v>080105300S1440</v>
      </c>
    </row>
    <row r="289" spans="1:7">
      <c r="A289" s="56" t="s">
        <v>531</v>
      </c>
      <c r="B289" s="143" t="s">
        <v>299</v>
      </c>
      <c r="C289" s="143" t="s">
        <v>559</v>
      </c>
      <c r="D289" s="143" t="s">
        <v>1600</v>
      </c>
      <c r="E289" s="143" t="s">
        <v>532</v>
      </c>
      <c r="F289" s="100">
        <v>100000</v>
      </c>
      <c r="G289" s="156" t="str">
        <f t="shared" si="4"/>
        <v>080105300S1440612</v>
      </c>
    </row>
    <row r="290" spans="1:7">
      <c r="A290" s="56" t="s">
        <v>0</v>
      </c>
      <c r="B290" s="143" t="s">
        <v>299</v>
      </c>
      <c r="C290" s="143" t="s">
        <v>571</v>
      </c>
      <c r="D290" s="143"/>
      <c r="E290" s="143"/>
      <c r="F290" s="100">
        <v>14790790</v>
      </c>
      <c r="G290" s="156" t="str">
        <f t="shared" si="4"/>
        <v>0804</v>
      </c>
    </row>
    <row r="291" spans="1:7" ht="102">
      <c r="A291" s="56" t="s">
        <v>693</v>
      </c>
      <c r="B291" s="143" t="s">
        <v>299</v>
      </c>
      <c r="C291" s="143" t="s">
        <v>571</v>
      </c>
      <c r="D291" s="143" t="s">
        <v>990</v>
      </c>
      <c r="E291" s="143"/>
      <c r="F291" s="100">
        <v>13491533</v>
      </c>
      <c r="G291" s="156" t="str">
        <f t="shared" si="4"/>
        <v>08040530040000</v>
      </c>
    </row>
    <row r="292" spans="1:7" ht="25.5">
      <c r="A292" s="56" t="s">
        <v>505</v>
      </c>
      <c r="B292" s="143" t="s">
        <v>299</v>
      </c>
      <c r="C292" s="143" t="s">
        <v>571</v>
      </c>
      <c r="D292" s="143" t="s">
        <v>990</v>
      </c>
      <c r="E292" s="143" t="s">
        <v>506</v>
      </c>
      <c r="F292" s="100">
        <v>9130402</v>
      </c>
      <c r="G292" s="156" t="str">
        <f t="shared" si="4"/>
        <v>08040530040000111</v>
      </c>
    </row>
    <row r="293" spans="1:7" ht="25.5">
      <c r="A293" s="56" t="s">
        <v>557</v>
      </c>
      <c r="B293" s="143" t="s">
        <v>299</v>
      </c>
      <c r="C293" s="143" t="s">
        <v>571</v>
      </c>
      <c r="D293" s="143" t="s">
        <v>990</v>
      </c>
      <c r="E293" s="143" t="s">
        <v>558</v>
      </c>
      <c r="F293" s="100">
        <v>260550</v>
      </c>
      <c r="G293" s="156" t="str">
        <f t="shared" si="4"/>
        <v>08040530040000112</v>
      </c>
    </row>
    <row r="294" spans="1:7" ht="38.25">
      <c r="A294" s="56" t="s">
        <v>1372</v>
      </c>
      <c r="B294" s="143" t="s">
        <v>299</v>
      </c>
      <c r="C294" s="143" t="s">
        <v>571</v>
      </c>
      <c r="D294" s="143" t="s">
        <v>990</v>
      </c>
      <c r="E294" s="143" t="s">
        <v>1373</v>
      </c>
      <c r="F294" s="100">
        <v>2757381</v>
      </c>
      <c r="G294" s="156" t="str">
        <f t="shared" si="4"/>
        <v>08040530040000119</v>
      </c>
    </row>
    <row r="295" spans="1:7" ht="25.5">
      <c r="A295" s="56" t="s">
        <v>490</v>
      </c>
      <c r="B295" s="143" t="s">
        <v>299</v>
      </c>
      <c r="C295" s="143" t="s">
        <v>571</v>
      </c>
      <c r="D295" s="143" t="s">
        <v>990</v>
      </c>
      <c r="E295" s="143" t="s">
        <v>491</v>
      </c>
      <c r="F295" s="100">
        <v>1343200</v>
      </c>
      <c r="G295" s="156" t="str">
        <f t="shared" si="4"/>
        <v>08040530040000244</v>
      </c>
    </row>
    <row r="296" spans="1:7" ht="89.25">
      <c r="A296" s="56" t="s">
        <v>695</v>
      </c>
      <c r="B296" s="143" t="s">
        <v>299</v>
      </c>
      <c r="C296" s="143" t="s">
        <v>571</v>
      </c>
      <c r="D296" s="143" t="s">
        <v>993</v>
      </c>
      <c r="E296" s="143"/>
      <c r="F296" s="100">
        <v>393529</v>
      </c>
      <c r="G296" s="156" t="str">
        <f t="shared" si="4"/>
        <v>08040530047000</v>
      </c>
    </row>
    <row r="297" spans="1:7" ht="25.5">
      <c r="A297" s="56" t="s">
        <v>557</v>
      </c>
      <c r="B297" s="143" t="s">
        <v>299</v>
      </c>
      <c r="C297" s="143" t="s">
        <v>571</v>
      </c>
      <c r="D297" s="143" t="s">
        <v>993</v>
      </c>
      <c r="E297" s="143" t="s">
        <v>558</v>
      </c>
      <c r="F297" s="100">
        <v>393529</v>
      </c>
      <c r="G297" s="156" t="str">
        <f t="shared" si="4"/>
        <v>08040530047000112</v>
      </c>
    </row>
    <row r="298" spans="1:7" ht="127.5">
      <c r="A298" s="56" t="s">
        <v>694</v>
      </c>
      <c r="B298" s="143" t="s">
        <v>299</v>
      </c>
      <c r="C298" s="143" t="s">
        <v>571</v>
      </c>
      <c r="D298" s="143" t="s">
        <v>991</v>
      </c>
      <c r="E298" s="143"/>
      <c r="F298" s="100">
        <v>380000</v>
      </c>
      <c r="G298" s="156" t="str">
        <f t="shared" si="4"/>
        <v>08040530041000</v>
      </c>
    </row>
    <row r="299" spans="1:7" ht="25.5">
      <c r="A299" s="56" t="s">
        <v>505</v>
      </c>
      <c r="B299" s="143" t="s">
        <v>299</v>
      </c>
      <c r="C299" s="143" t="s">
        <v>571</v>
      </c>
      <c r="D299" s="143" t="s">
        <v>991</v>
      </c>
      <c r="E299" s="143" t="s">
        <v>506</v>
      </c>
      <c r="F299" s="100">
        <v>291860</v>
      </c>
      <c r="G299" s="156" t="str">
        <f t="shared" si="4"/>
        <v>08040530041000111</v>
      </c>
    </row>
    <row r="300" spans="1:7" ht="38.25">
      <c r="A300" s="56" t="s">
        <v>1372</v>
      </c>
      <c r="B300" s="143" t="s">
        <v>299</v>
      </c>
      <c r="C300" s="143" t="s">
        <v>571</v>
      </c>
      <c r="D300" s="143" t="s">
        <v>991</v>
      </c>
      <c r="E300" s="143" t="s">
        <v>1373</v>
      </c>
      <c r="F300" s="100">
        <v>88140</v>
      </c>
      <c r="G300" s="156" t="str">
        <f t="shared" si="4"/>
        <v>08040530041000119</v>
      </c>
    </row>
    <row r="301" spans="1:7" ht="89.25">
      <c r="A301" s="56" t="s">
        <v>794</v>
      </c>
      <c r="B301" s="143" t="s">
        <v>299</v>
      </c>
      <c r="C301" s="143" t="s">
        <v>571</v>
      </c>
      <c r="D301" s="143" t="s">
        <v>994</v>
      </c>
      <c r="E301" s="143"/>
      <c r="F301" s="100">
        <v>304728</v>
      </c>
      <c r="G301" s="156" t="str">
        <f t="shared" si="4"/>
        <v>0804053004Г000</v>
      </c>
    </row>
    <row r="302" spans="1:7" ht="25.5">
      <c r="A302" s="56" t="s">
        <v>490</v>
      </c>
      <c r="B302" s="143" t="s">
        <v>299</v>
      </c>
      <c r="C302" s="143" t="s">
        <v>571</v>
      </c>
      <c r="D302" s="143" t="s">
        <v>994</v>
      </c>
      <c r="E302" s="143" t="s">
        <v>491</v>
      </c>
      <c r="F302" s="100">
        <v>304728</v>
      </c>
      <c r="G302" s="156" t="str">
        <f t="shared" si="4"/>
        <v>0804053004Г000244</v>
      </c>
    </row>
    <row r="303" spans="1:7" ht="63.75">
      <c r="A303" s="56" t="s">
        <v>1262</v>
      </c>
      <c r="B303" s="143" t="s">
        <v>299</v>
      </c>
      <c r="C303" s="143" t="s">
        <v>571</v>
      </c>
      <c r="D303" s="143" t="s">
        <v>1263</v>
      </c>
      <c r="E303" s="143"/>
      <c r="F303" s="100">
        <v>120000</v>
      </c>
      <c r="G303" s="156" t="str">
        <f t="shared" si="4"/>
        <v>0804053004Ф000</v>
      </c>
    </row>
    <row r="304" spans="1:7" ht="25.5">
      <c r="A304" s="56" t="s">
        <v>490</v>
      </c>
      <c r="B304" s="143" t="s">
        <v>299</v>
      </c>
      <c r="C304" s="143" t="s">
        <v>571</v>
      </c>
      <c r="D304" s="143" t="s">
        <v>1263</v>
      </c>
      <c r="E304" s="143" t="s">
        <v>491</v>
      </c>
      <c r="F304" s="100">
        <v>120000</v>
      </c>
      <c r="G304" s="156" t="str">
        <f t="shared" si="4"/>
        <v>0804053004Ф000244</v>
      </c>
    </row>
    <row r="305" spans="1:7" ht="89.25">
      <c r="A305" s="56" t="s">
        <v>1251</v>
      </c>
      <c r="B305" s="143" t="s">
        <v>299</v>
      </c>
      <c r="C305" s="143" t="s">
        <v>571</v>
      </c>
      <c r="D305" s="143" t="s">
        <v>1252</v>
      </c>
      <c r="E305" s="143"/>
      <c r="F305" s="100">
        <v>101000</v>
      </c>
      <c r="G305" s="156" t="str">
        <f t="shared" si="4"/>
        <v>0804053004Э000</v>
      </c>
    </row>
    <row r="306" spans="1:7" ht="25.5">
      <c r="A306" s="56" t="s">
        <v>490</v>
      </c>
      <c r="B306" s="143" t="s">
        <v>299</v>
      </c>
      <c r="C306" s="143" t="s">
        <v>571</v>
      </c>
      <c r="D306" s="143" t="s">
        <v>1252</v>
      </c>
      <c r="E306" s="143" t="s">
        <v>491</v>
      </c>
      <c r="F306" s="100">
        <v>101000</v>
      </c>
      <c r="G306" s="156" t="str">
        <f t="shared" si="4"/>
        <v>0804053004Э000244</v>
      </c>
    </row>
    <row r="307" spans="1:7">
      <c r="A307" s="56" t="s">
        <v>320</v>
      </c>
      <c r="B307" s="143" t="s">
        <v>299</v>
      </c>
      <c r="C307" s="143" t="s">
        <v>39</v>
      </c>
      <c r="D307" s="143"/>
      <c r="E307" s="143"/>
      <c r="F307" s="100">
        <v>1745700</v>
      </c>
      <c r="G307" s="156" t="str">
        <f t="shared" si="4"/>
        <v>11</v>
      </c>
    </row>
    <row r="308" spans="1:7">
      <c r="A308" s="56" t="s">
        <v>278</v>
      </c>
      <c r="B308" s="143" t="s">
        <v>299</v>
      </c>
      <c r="C308" s="143" t="s">
        <v>547</v>
      </c>
      <c r="D308" s="143"/>
      <c r="E308" s="143"/>
      <c r="F308" s="100">
        <v>1745700</v>
      </c>
      <c r="G308" s="156" t="str">
        <f t="shared" si="4"/>
        <v>1102</v>
      </c>
    </row>
    <row r="309" spans="1:7" ht="63.75">
      <c r="A309" s="56" t="s">
        <v>548</v>
      </c>
      <c r="B309" s="143" t="s">
        <v>299</v>
      </c>
      <c r="C309" s="143" t="s">
        <v>547</v>
      </c>
      <c r="D309" s="143" t="s">
        <v>975</v>
      </c>
      <c r="E309" s="143"/>
      <c r="F309" s="100">
        <v>700000</v>
      </c>
      <c r="G309" s="156" t="str">
        <f t="shared" si="4"/>
        <v>11020710080010</v>
      </c>
    </row>
    <row r="310" spans="1:7" ht="38.25">
      <c r="A310" s="56" t="s">
        <v>1380</v>
      </c>
      <c r="B310" s="143" t="s">
        <v>299</v>
      </c>
      <c r="C310" s="143" t="s">
        <v>547</v>
      </c>
      <c r="D310" s="143" t="s">
        <v>975</v>
      </c>
      <c r="E310" s="143" t="s">
        <v>1381</v>
      </c>
      <c r="F310" s="100">
        <v>21000</v>
      </c>
      <c r="G310" s="156" t="str">
        <f t="shared" si="4"/>
        <v>11020710080010113</v>
      </c>
    </row>
    <row r="311" spans="1:7" ht="25.5">
      <c r="A311" s="56" t="s">
        <v>490</v>
      </c>
      <c r="B311" s="143" t="s">
        <v>299</v>
      </c>
      <c r="C311" s="143" t="s">
        <v>547</v>
      </c>
      <c r="D311" s="143" t="s">
        <v>975</v>
      </c>
      <c r="E311" s="143" t="s">
        <v>491</v>
      </c>
      <c r="F311" s="100">
        <v>679000</v>
      </c>
      <c r="G311" s="156" t="str">
        <f t="shared" si="4"/>
        <v>11020710080010244</v>
      </c>
    </row>
    <row r="312" spans="1:7" ht="63.75">
      <c r="A312" s="56" t="s">
        <v>549</v>
      </c>
      <c r="B312" s="143" t="s">
        <v>299</v>
      </c>
      <c r="C312" s="143" t="s">
        <v>547</v>
      </c>
      <c r="D312" s="143" t="s">
        <v>976</v>
      </c>
      <c r="E312" s="143"/>
      <c r="F312" s="100">
        <v>1045700</v>
      </c>
      <c r="G312" s="156" t="str">
        <f t="shared" ref="G312:G370" si="5">CONCATENATE(C312,D312,E312)</f>
        <v>11020710080020</v>
      </c>
    </row>
    <row r="313" spans="1:7" ht="25.5">
      <c r="A313" s="56" t="s">
        <v>557</v>
      </c>
      <c r="B313" s="143" t="s">
        <v>299</v>
      </c>
      <c r="C313" s="143" t="s">
        <v>547</v>
      </c>
      <c r="D313" s="143" t="s">
        <v>976</v>
      </c>
      <c r="E313" s="143" t="s">
        <v>558</v>
      </c>
      <c r="F313" s="100">
        <v>79050</v>
      </c>
      <c r="G313" s="156" t="str">
        <f t="shared" si="5"/>
        <v>11020710080020112</v>
      </c>
    </row>
    <row r="314" spans="1:7" ht="38.25">
      <c r="A314" s="56" t="s">
        <v>1380</v>
      </c>
      <c r="B314" s="143" t="s">
        <v>299</v>
      </c>
      <c r="C314" s="143" t="s">
        <v>547</v>
      </c>
      <c r="D314" s="143" t="s">
        <v>976</v>
      </c>
      <c r="E314" s="143" t="s">
        <v>1381</v>
      </c>
      <c r="F314" s="100">
        <v>668258</v>
      </c>
      <c r="G314" s="156" t="str">
        <f t="shared" si="5"/>
        <v>11020710080020113</v>
      </c>
    </row>
    <row r="315" spans="1:7" ht="25.5">
      <c r="A315" s="56" t="s">
        <v>490</v>
      </c>
      <c r="B315" s="143" t="s">
        <v>299</v>
      </c>
      <c r="C315" s="143" t="s">
        <v>547</v>
      </c>
      <c r="D315" s="143" t="s">
        <v>976</v>
      </c>
      <c r="E315" s="143" t="s">
        <v>491</v>
      </c>
      <c r="F315" s="100">
        <v>298392</v>
      </c>
      <c r="G315" s="156" t="str">
        <f t="shared" si="5"/>
        <v>11020710080020244</v>
      </c>
    </row>
    <row r="316" spans="1:7" ht="25.5">
      <c r="A316" s="56" t="s">
        <v>249</v>
      </c>
      <c r="B316" s="143" t="s">
        <v>97</v>
      </c>
      <c r="C316" s="143"/>
      <c r="D316" s="143"/>
      <c r="E316" s="143"/>
      <c r="F316" s="100">
        <v>5940700</v>
      </c>
      <c r="G316" s="156" t="str">
        <f t="shared" si="5"/>
        <v/>
      </c>
    </row>
    <row r="317" spans="1:7">
      <c r="A317" s="56" t="s">
        <v>304</v>
      </c>
      <c r="B317" s="143" t="s">
        <v>97</v>
      </c>
      <c r="C317" s="143" t="s">
        <v>179</v>
      </c>
      <c r="D317" s="143"/>
      <c r="E317" s="143"/>
      <c r="F317" s="100">
        <v>1700000</v>
      </c>
      <c r="G317" s="156" t="str">
        <f t="shared" si="5"/>
        <v>01</v>
      </c>
    </row>
    <row r="318" spans="1:7">
      <c r="A318" s="56" t="s">
        <v>286</v>
      </c>
      <c r="B318" s="143" t="s">
        <v>97</v>
      </c>
      <c r="C318" s="143" t="s">
        <v>499</v>
      </c>
      <c r="D318" s="143"/>
      <c r="E318" s="143"/>
      <c r="F318" s="100">
        <v>1700000</v>
      </c>
      <c r="G318" s="156" t="str">
        <f t="shared" si="5"/>
        <v>0113</v>
      </c>
    </row>
    <row r="319" spans="1:7" ht="51">
      <c r="A319" s="56" t="s">
        <v>711</v>
      </c>
      <c r="B319" s="143" t="s">
        <v>97</v>
      </c>
      <c r="C319" s="143" t="s">
        <v>499</v>
      </c>
      <c r="D319" s="143" t="s">
        <v>1021</v>
      </c>
      <c r="E319" s="143"/>
      <c r="F319" s="100">
        <v>1700000</v>
      </c>
      <c r="G319" s="156" t="str">
        <f t="shared" si="5"/>
        <v>011390900Д0000</v>
      </c>
    </row>
    <row r="320" spans="1:7" ht="25.5">
      <c r="A320" s="56" t="s">
        <v>490</v>
      </c>
      <c r="B320" s="143" t="s">
        <v>97</v>
      </c>
      <c r="C320" s="143" t="s">
        <v>499</v>
      </c>
      <c r="D320" s="143" t="s">
        <v>1021</v>
      </c>
      <c r="E320" s="143" t="s">
        <v>491</v>
      </c>
      <c r="F320" s="100">
        <v>1700000</v>
      </c>
      <c r="G320" s="156" t="str">
        <f t="shared" si="5"/>
        <v>011390900Д0000244</v>
      </c>
    </row>
    <row r="321" spans="1:7">
      <c r="A321" s="56" t="s">
        <v>240</v>
      </c>
      <c r="B321" s="143" t="s">
        <v>97</v>
      </c>
      <c r="C321" s="143" t="s">
        <v>307</v>
      </c>
      <c r="D321" s="143"/>
      <c r="E321" s="143"/>
      <c r="F321" s="100">
        <v>1000000</v>
      </c>
      <c r="G321" s="156" t="str">
        <f t="shared" si="5"/>
        <v>04</v>
      </c>
    </row>
    <row r="322" spans="1:7">
      <c r="A322" s="56" t="s">
        <v>196</v>
      </c>
      <c r="B322" s="143" t="s">
        <v>97</v>
      </c>
      <c r="C322" s="143" t="s">
        <v>525</v>
      </c>
      <c r="D322" s="143"/>
      <c r="E322" s="143"/>
      <c r="F322" s="100">
        <v>1000000</v>
      </c>
      <c r="G322" s="156" t="str">
        <f t="shared" si="5"/>
        <v>0412</v>
      </c>
    </row>
    <row r="323" spans="1:7" ht="38.25">
      <c r="A323" s="56" t="s">
        <v>572</v>
      </c>
      <c r="B323" s="143" t="s">
        <v>97</v>
      </c>
      <c r="C323" s="143" t="s">
        <v>525</v>
      </c>
      <c r="D323" s="143" t="s">
        <v>1022</v>
      </c>
      <c r="E323" s="143"/>
      <c r="F323" s="100">
        <v>1000000</v>
      </c>
      <c r="G323" s="156" t="str">
        <f t="shared" si="5"/>
        <v>041290900Ж0000</v>
      </c>
    </row>
    <row r="324" spans="1:7" ht="25.5">
      <c r="A324" s="56" t="s">
        <v>490</v>
      </c>
      <c r="B324" s="143" t="s">
        <v>97</v>
      </c>
      <c r="C324" s="143" t="s">
        <v>525</v>
      </c>
      <c r="D324" s="143" t="s">
        <v>1022</v>
      </c>
      <c r="E324" s="143" t="s">
        <v>491</v>
      </c>
      <c r="F324" s="100">
        <v>1000000</v>
      </c>
      <c r="G324" s="156" t="str">
        <f t="shared" si="5"/>
        <v>041290900Ж0000244</v>
      </c>
    </row>
    <row r="325" spans="1:7">
      <c r="A325" s="56" t="s">
        <v>309</v>
      </c>
      <c r="B325" s="143" t="s">
        <v>97</v>
      </c>
      <c r="C325" s="143" t="s">
        <v>296</v>
      </c>
      <c r="D325" s="143"/>
      <c r="E325" s="143"/>
      <c r="F325" s="100">
        <v>110000</v>
      </c>
      <c r="G325" s="156" t="str">
        <f t="shared" si="5"/>
        <v>05</v>
      </c>
    </row>
    <row r="326" spans="1:7">
      <c r="A326" s="56" t="s">
        <v>3</v>
      </c>
      <c r="B326" s="143" t="s">
        <v>97</v>
      </c>
      <c r="C326" s="143" t="s">
        <v>552</v>
      </c>
      <c r="D326" s="143"/>
      <c r="E326" s="143"/>
      <c r="F326" s="100">
        <v>110000</v>
      </c>
      <c r="G326" s="156" t="str">
        <f t="shared" si="5"/>
        <v>0501</v>
      </c>
    </row>
    <row r="327" spans="1:7" ht="89.25">
      <c r="A327" s="56" t="s">
        <v>713</v>
      </c>
      <c r="B327" s="143" t="s">
        <v>97</v>
      </c>
      <c r="C327" s="143" t="s">
        <v>552</v>
      </c>
      <c r="D327" s="143" t="s">
        <v>1024</v>
      </c>
      <c r="E327" s="143"/>
      <c r="F327" s="100">
        <v>110000</v>
      </c>
      <c r="G327" s="156" t="str">
        <f t="shared" si="5"/>
        <v>05010330080000</v>
      </c>
    </row>
    <row r="328" spans="1:7" ht="25.5">
      <c r="A328" s="56" t="s">
        <v>490</v>
      </c>
      <c r="B328" s="143" t="s">
        <v>97</v>
      </c>
      <c r="C328" s="143" t="s">
        <v>552</v>
      </c>
      <c r="D328" s="143" t="s">
        <v>1024</v>
      </c>
      <c r="E328" s="143" t="s">
        <v>491</v>
      </c>
      <c r="F328" s="100">
        <v>110000</v>
      </c>
      <c r="G328" s="156" t="str">
        <f t="shared" si="5"/>
        <v>05010330080000244</v>
      </c>
    </row>
    <row r="329" spans="1:7">
      <c r="A329" s="56" t="s">
        <v>190</v>
      </c>
      <c r="B329" s="143" t="s">
        <v>97</v>
      </c>
      <c r="C329" s="143" t="s">
        <v>255</v>
      </c>
      <c r="D329" s="143"/>
      <c r="E329" s="143"/>
      <c r="F329" s="100">
        <v>3130700</v>
      </c>
      <c r="G329" s="156" t="str">
        <f t="shared" si="5"/>
        <v>10</v>
      </c>
    </row>
    <row r="330" spans="1:7">
      <c r="A330" s="56" t="s">
        <v>139</v>
      </c>
      <c r="B330" s="143" t="s">
        <v>97</v>
      </c>
      <c r="C330" s="143" t="s">
        <v>544</v>
      </c>
      <c r="D330" s="143"/>
      <c r="E330" s="143"/>
      <c r="F330" s="100">
        <v>3130700</v>
      </c>
      <c r="G330" s="156" t="str">
        <f t="shared" si="5"/>
        <v>1003</v>
      </c>
    </row>
    <row r="331" spans="1:7" ht="76.5">
      <c r="A331" s="56" t="s">
        <v>575</v>
      </c>
      <c r="B331" s="143" t="s">
        <v>97</v>
      </c>
      <c r="C331" s="143" t="s">
        <v>544</v>
      </c>
      <c r="D331" s="143" t="s">
        <v>1409</v>
      </c>
      <c r="E331" s="143"/>
      <c r="F331" s="100">
        <v>2555400</v>
      </c>
      <c r="G331" s="156" t="str">
        <f t="shared" si="5"/>
        <v>100306300L0200</v>
      </c>
    </row>
    <row r="332" spans="1:7">
      <c r="A332" s="56" t="s">
        <v>831</v>
      </c>
      <c r="B332" s="143" t="s">
        <v>97</v>
      </c>
      <c r="C332" s="143" t="s">
        <v>544</v>
      </c>
      <c r="D332" s="143" t="s">
        <v>1409</v>
      </c>
      <c r="E332" s="143" t="s">
        <v>830</v>
      </c>
      <c r="F332" s="100">
        <v>2555400</v>
      </c>
      <c r="G332" s="156" t="str">
        <f t="shared" si="5"/>
        <v>100306300L0200322</v>
      </c>
    </row>
    <row r="333" spans="1:7" ht="89.25">
      <c r="A333" s="56" t="s">
        <v>1590</v>
      </c>
      <c r="B333" s="143" t="s">
        <v>97</v>
      </c>
      <c r="C333" s="143" t="s">
        <v>544</v>
      </c>
      <c r="D333" s="143" t="s">
        <v>1601</v>
      </c>
      <c r="E333" s="143"/>
      <c r="F333" s="100">
        <v>575300</v>
      </c>
      <c r="G333" s="156" t="str">
        <f t="shared" si="5"/>
        <v>100312200S0183</v>
      </c>
    </row>
    <row r="334" spans="1:7">
      <c r="A334" s="56" t="s">
        <v>831</v>
      </c>
      <c r="B334" s="143" t="s">
        <v>97</v>
      </c>
      <c r="C334" s="143" t="s">
        <v>544</v>
      </c>
      <c r="D334" s="143" t="s">
        <v>1601</v>
      </c>
      <c r="E334" s="143" t="s">
        <v>830</v>
      </c>
      <c r="F334" s="100">
        <v>575300</v>
      </c>
      <c r="G334" s="156" t="str">
        <f t="shared" si="5"/>
        <v>100312200S0183322</v>
      </c>
    </row>
    <row r="335" spans="1:7" ht="25.5">
      <c r="A335" s="56" t="s">
        <v>330</v>
      </c>
      <c r="B335" s="143" t="s">
        <v>272</v>
      </c>
      <c r="C335" s="143"/>
      <c r="D335" s="143"/>
      <c r="E335" s="143"/>
      <c r="F335" s="100">
        <v>1083217100</v>
      </c>
      <c r="G335" s="156" t="str">
        <f t="shared" si="5"/>
        <v/>
      </c>
    </row>
    <row r="336" spans="1:7">
      <c r="A336" s="56" t="s">
        <v>189</v>
      </c>
      <c r="B336" s="143" t="s">
        <v>272</v>
      </c>
      <c r="C336" s="143" t="s">
        <v>33</v>
      </c>
      <c r="D336" s="143"/>
      <c r="E336" s="143"/>
      <c r="F336" s="100">
        <v>1047310700</v>
      </c>
      <c r="G336" s="156" t="str">
        <f t="shared" si="5"/>
        <v>07</v>
      </c>
    </row>
    <row r="337" spans="1:7">
      <c r="A337" s="56" t="s">
        <v>203</v>
      </c>
      <c r="B337" s="143" t="s">
        <v>272</v>
      </c>
      <c r="C337" s="143" t="s">
        <v>577</v>
      </c>
      <c r="D337" s="143"/>
      <c r="E337" s="143"/>
      <c r="F337" s="100">
        <v>336553086</v>
      </c>
      <c r="G337" s="156" t="str">
        <f t="shared" si="5"/>
        <v>0701</v>
      </c>
    </row>
    <row r="338" spans="1:7" ht="127.5">
      <c r="A338" s="56" t="s">
        <v>578</v>
      </c>
      <c r="B338" s="143" t="s">
        <v>272</v>
      </c>
      <c r="C338" s="143" t="s">
        <v>577</v>
      </c>
      <c r="D338" s="143" t="s">
        <v>1026</v>
      </c>
      <c r="E338" s="143"/>
      <c r="F338" s="100">
        <v>125931800</v>
      </c>
      <c r="G338" s="156" t="str">
        <f t="shared" si="5"/>
        <v>07010110075880</v>
      </c>
    </row>
    <row r="339" spans="1:7" ht="25.5">
      <c r="A339" s="56" t="s">
        <v>505</v>
      </c>
      <c r="B339" s="143" t="s">
        <v>272</v>
      </c>
      <c r="C339" s="143" t="s">
        <v>577</v>
      </c>
      <c r="D339" s="143" t="s">
        <v>1026</v>
      </c>
      <c r="E339" s="143" t="s">
        <v>506</v>
      </c>
      <c r="F339" s="100">
        <v>81001574.450000003</v>
      </c>
      <c r="G339" s="156" t="str">
        <f t="shared" si="5"/>
        <v>07010110075880111</v>
      </c>
    </row>
    <row r="340" spans="1:7" ht="25.5">
      <c r="A340" s="56" t="s">
        <v>557</v>
      </c>
      <c r="B340" s="143" t="s">
        <v>272</v>
      </c>
      <c r="C340" s="143" t="s">
        <v>577</v>
      </c>
      <c r="D340" s="143" t="s">
        <v>1026</v>
      </c>
      <c r="E340" s="143" t="s">
        <v>558</v>
      </c>
      <c r="F340" s="100">
        <v>2500000</v>
      </c>
      <c r="G340" s="156" t="str">
        <f t="shared" si="5"/>
        <v>07010110075880112</v>
      </c>
    </row>
    <row r="341" spans="1:7" ht="38.25">
      <c r="A341" s="56" t="s">
        <v>1372</v>
      </c>
      <c r="B341" s="143" t="s">
        <v>272</v>
      </c>
      <c r="C341" s="143" t="s">
        <v>577</v>
      </c>
      <c r="D341" s="143" t="s">
        <v>1026</v>
      </c>
      <c r="E341" s="143" t="s">
        <v>1373</v>
      </c>
      <c r="F341" s="100">
        <v>24462475.48</v>
      </c>
      <c r="G341" s="156" t="str">
        <f t="shared" si="5"/>
        <v>07010110075880119</v>
      </c>
    </row>
    <row r="342" spans="1:7" ht="25.5">
      <c r="A342" s="56" t="s">
        <v>490</v>
      </c>
      <c r="B342" s="143" t="s">
        <v>272</v>
      </c>
      <c r="C342" s="143" t="s">
        <v>577</v>
      </c>
      <c r="D342" s="143" t="s">
        <v>1026</v>
      </c>
      <c r="E342" s="143" t="s">
        <v>491</v>
      </c>
      <c r="F342" s="100">
        <v>17967750.069999997</v>
      </c>
      <c r="G342" s="156" t="str">
        <f t="shared" si="5"/>
        <v>07010110075880244</v>
      </c>
    </row>
    <row r="343" spans="1:7" ht="165.75">
      <c r="A343" s="56" t="s">
        <v>1027</v>
      </c>
      <c r="B343" s="143" t="s">
        <v>272</v>
      </c>
      <c r="C343" s="143" t="s">
        <v>577</v>
      </c>
      <c r="D343" s="143" t="s">
        <v>1028</v>
      </c>
      <c r="E343" s="143"/>
      <c r="F343" s="100">
        <v>62470800</v>
      </c>
      <c r="G343" s="156" t="str">
        <f t="shared" si="5"/>
        <v>07010110074080</v>
      </c>
    </row>
    <row r="344" spans="1:7" ht="25.5">
      <c r="A344" s="56" t="s">
        <v>505</v>
      </c>
      <c r="B344" s="143" t="s">
        <v>272</v>
      </c>
      <c r="C344" s="143" t="s">
        <v>577</v>
      </c>
      <c r="D344" s="143" t="s">
        <v>1028</v>
      </c>
      <c r="E344" s="143" t="s">
        <v>506</v>
      </c>
      <c r="F344" s="100">
        <v>44890427.159999996</v>
      </c>
      <c r="G344" s="156" t="str">
        <f t="shared" si="5"/>
        <v>07010110074080111</v>
      </c>
    </row>
    <row r="345" spans="1:7" ht="25.5">
      <c r="A345" s="56" t="s">
        <v>557</v>
      </c>
      <c r="B345" s="143" t="s">
        <v>272</v>
      </c>
      <c r="C345" s="143" t="s">
        <v>577</v>
      </c>
      <c r="D345" s="143" t="s">
        <v>1028</v>
      </c>
      <c r="E345" s="143" t="s">
        <v>558</v>
      </c>
      <c r="F345" s="100">
        <v>1467000</v>
      </c>
      <c r="G345" s="156" t="str">
        <f t="shared" si="5"/>
        <v>07010110074080112</v>
      </c>
    </row>
    <row r="346" spans="1:7" ht="38.25">
      <c r="A346" s="56" t="s">
        <v>1372</v>
      </c>
      <c r="B346" s="143" t="s">
        <v>272</v>
      </c>
      <c r="C346" s="143" t="s">
        <v>577</v>
      </c>
      <c r="D346" s="143" t="s">
        <v>1028</v>
      </c>
      <c r="E346" s="143" t="s">
        <v>1373</v>
      </c>
      <c r="F346" s="100">
        <v>13556913.800000001</v>
      </c>
      <c r="G346" s="156" t="str">
        <f t="shared" si="5"/>
        <v>07010110074080119</v>
      </c>
    </row>
    <row r="347" spans="1:7" ht="25.5">
      <c r="A347" s="56" t="s">
        <v>490</v>
      </c>
      <c r="B347" s="143" t="s">
        <v>272</v>
      </c>
      <c r="C347" s="143" t="s">
        <v>577</v>
      </c>
      <c r="D347" s="143" t="s">
        <v>1028</v>
      </c>
      <c r="E347" s="143" t="s">
        <v>491</v>
      </c>
      <c r="F347" s="100">
        <v>2556459.04</v>
      </c>
      <c r="G347" s="156" t="str">
        <f t="shared" si="5"/>
        <v>07010110074080244</v>
      </c>
    </row>
    <row r="348" spans="1:7" ht="102">
      <c r="A348" s="56" t="s">
        <v>579</v>
      </c>
      <c r="B348" s="143" t="s">
        <v>272</v>
      </c>
      <c r="C348" s="143" t="s">
        <v>577</v>
      </c>
      <c r="D348" s="143" t="s">
        <v>1029</v>
      </c>
      <c r="E348" s="143"/>
      <c r="F348" s="100">
        <v>40014712</v>
      </c>
      <c r="G348" s="156" t="str">
        <f t="shared" si="5"/>
        <v>07010110040010</v>
      </c>
    </row>
    <row r="349" spans="1:7" ht="25.5">
      <c r="A349" s="56" t="s">
        <v>505</v>
      </c>
      <c r="B349" s="143" t="s">
        <v>272</v>
      </c>
      <c r="C349" s="143" t="s">
        <v>577</v>
      </c>
      <c r="D349" s="143" t="s">
        <v>1029</v>
      </c>
      <c r="E349" s="143" t="s">
        <v>506</v>
      </c>
      <c r="F349" s="100">
        <v>25217039</v>
      </c>
      <c r="G349" s="156" t="str">
        <f t="shared" si="5"/>
        <v>07010110040010111</v>
      </c>
    </row>
    <row r="350" spans="1:7" ht="38.25">
      <c r="A350" s="56" t="s">
        <v>1372</v>
      </c>
      <c r="B350" s="143" t="s">
        <v>272</v>
      </c>
      <c r="C350" s="143" t="s">
        <v>577</v>
      </c>
      <c r="D350" s="143" t="s">
        <v>1029</v>
      </c>
      <c r="E350" s="143" t="s">
        <v>1373</v>
      </c>
      <c r="F350" s="100">
        <v>7615548</v>
      </c>
      <c r="G350" s="156" t="str">
        <f t="shared" si="5"/>
        <v>07010110040010119</v>
      </c>
    </row>
    <row r="351" spans="1:7" ht="25.5">
      <c r="A351" s="56" t="s">
        <v>490</v>
      </c>
      <c r="B351" s="143" t="s">
        <v>272</v>
      </c>
      <c r="C351" s="143" t="s">
        <v>577</v>
      </c>
      <c r="D351" s="143" t="s">
        <v>1029</v>
      </c>
      <c r="E351" s="143" t="s">
        <v>491</v>
      </c>
      <c r="F351" s="100">
        <v>7182125</v>
      </c>
      <c r="G351" s="156" t="str">
        <f t="shared" si="5"/>
        <v>07010110040010244</v>
      </c>
    </row>
    <row r="352" spans="1:7" ht="140.25">
      <c r="A352" s="56" t="s">
        <v>799</v>
      </c>
      <c r="B352" s="143" t="s">
        <v>272</v>
      </c>
      <c r="C352" s="143" t="s">
        <v>577</v>
      </c>
      <c r="D352" s="143" t="s">
        <v>1030</v>
      </c>
      <c r="E352" s="143"/>
      <c r="F352" s="100">
        <v>30164900</v>
      </c>
      <c r="G352" s="156" t="str">
        <f t="shared" si="5"/>
        <v>07010110041010</v>
      </c>
    </row>
    <row r="353" spans="1:7" ht="25.5">
      <c r="A353" s="56" t="s">
        <v>505</v>
      </c>
      <c r="B353" s="143" t="s">
        <v>272</v>
      </c>
      <c r="C353" s="143" t="s">
        <v>577</v>
      </c>
      <c r="D353" s="143" t="s">
        <v>1030</v>
      </c>
      <c r="E353" s="143" t="s">
        <v>506</v>
      </c>
      <c r="F353" s="100">
        <v>23168172</v>
      </c>
      <c r="G353" s="156" t="str">
        <f t="shared" si="5"/>
        <v>07010110041010111</v>
      </c>
    </row>
    <row r="354" spans="1:7" ht="38.25">
      <c r="A354" s="56" t="s">
        <v>1372</v>
      </c>
      <c r="B354" s="143" t="s">
        <v>272</v>
      </c>
      <c r="C354" s="143" t="s">
        <v>577</v>
      </c>
      <c r="D354" s="143" t="s">
        <v>1030</v>
      </c>
      <c r="E354" s="143" t="s">
        <v>1373</v>
      </c>
      <c r="F354" s="100">
        <v>6996728</v>
      </c>
      <c r="G354" s="156" t="str">
        <f t="shared" si="5"/>
        <v>07010110041010119</v>
      </c>
    </row>
    <row r="355" spans="1:7" ht="102">
      <c r="A355" s="56" t="s">
        <v>800</v>
      </c>
      <c r="B355" s="143" t="s">
        <v>272</v>
      </c>
      <c r="C355" s="143" t="s">
        <v>577</v>
      </c>
      <c r="D355" s="143" t="s">
        <v>1031</v>
      </c>
      <c r="E355" s="143"/>
      <c r="F355" s="100">
        <v>1061173</v>
      </c>
      <c r="G355" s="156" t="str">
        <f t="shared" si="5"/>
        <v>07010110047010</v>
      </c>
    </row>
    <row r="356" spans="1:7" ht="25.5">
      <c r="A356" s="56" t="s">
        <v>557</v>
      </c>
      <c r="B356" s="143" t="s">
        <v>272</v>
      </c>
      <c r="C356" s="143" t="s">
        <v>577</v>
      </c>
      <c r="D356" s="143" t="s">
        <v>1031</v>
      </c>
      <c r="E356" s="143" t="s">
        <v>558</v>
      </c>
      <c r="F356" s="100">
        <v>1061173</v>
      </c>
      <c r="G356" s="156" t="str">
        <f t="shared" si="5"/>
        <v>07010110047010112</v>
      </c>
    </row>
    <row r="357" spans="1:7" ht="102">
      <c r="A357" s="56" t="s">
        <v>801</v>
      </c>
      <c r="B357" s="143" t="s">
        <v>272</v>
      </c>
      <c r="C357" s="143" t="s">
        <v>577</v>
      </c>
      <c r="D357" s="143" t="s">
        <v>1032</v>
      </c>
      <c r="E357" s="143"/>
      <c r="F357" s="100">
        <v>34945362</v>
      </c>
      <c r="G357" s="156" t="str">
        <f t="shared" si="5"/>
        <v>0701011004Г010</v>
      </c>
    </row>
    <row r="358" spans="1:7" ht="25.5">
      <c r="A358" s="56" t="s">
        <v>490</v>
      </c>
      <c r="B358" s="143" t="s">
        <v>272</v>
      </c>
      <c r="C358" s="143" t="s">
        <v>577</v>
      </c>
      <c r="D358" s="143" t="s">
        <v>1032</v>
      </c>
      <c r="E358" s="143" t="s">
        <v>491</v>
      </c>
      <c r="F358" s="100">
        <v>34945362</v>
      </c>
      <c r="G358" s="156" t="str">
        <f t="shared" si="5"/>
        <v>0701011004Г010244</v>
      </c>
    </row>
    <row r="359" spans="1:7" ht="89.25">
      <c r="A359" s="56" t="s">
        <v>802</v>
      </c>
      <c r="B359" s="143" t="s">
        <v>272</v>
      </c>
      <c r="C359" s="143" t="s">
        <v>577</v>
      </c>
      <c r="D359" s="143" t="s">
        <v>1033</v>
      </c>
      <c r="E359" s="143"/>
      <c r="F359" s="100">
        <v>35350284</v>
      </c>
      <c r="G359" s="156" t="str">
        <f t="shared" si="5"/>
        <v>0701011004П010</v>
      </c>
    </row>
    <row r="360" spans="1:7" ht="25.5">
      <c r="A360" s="56" t="s">
        <v>490</v>
      </c>
      <c r="B360" s="143" t="s">
        <v>272</v>
      </c>
      <c r="C360" s="143" t="s">
        <v>577</v>
      </c>
      <c r="D360" s="143" t="s">
        <v>1033</v>
      </c>
      <c r="E360" s="143" t="s">
        <v>491</v>
      </c>
      <c r="F360" s="100">
        <v>35350284</v>
      </c>
      <c r="G360" s="156" t="str">
        <f t="shared" si="5"/>
        <v>0701011004П010244</v>
      </c>
    </row>
    <row r="361" spans="1:7" ht="89.25">
      <c r="A361" s="56" t="s">
        <v>1264</v>
      </c>
      <c r="B361" s="143" t="s">
        <v>272</v>
      </c>
      <c r="C361" s="143" t="s">
        <v>577</v>
      </c>
      <c r="D361" s="143" t="s">
        <v>1265</v>
      </c>
      <c r="E361" s="143"/>
      <c r="F361" s="100">
        <v>6614055</v>
      </c>
      <c r="G361" s="156" t="str">
        <f t="shared" si="5"/>
        <v>0701011004Э010</v>
      </c>
    </row>
    <row r="362" spans="1:7" ht="25.5">
      <c r="A362" s="56" t="s">
        <v>490</v>
      </c>
      <c r="B362" s="143" t="s">
        <v>272</v>
      </c>
      <c r="C362" s="143" t="s">
        <v>577</v>
      </c>
      <c r="D362" s="143" t="s">
        <v>1265</v>
      </c>
      <c r="E362" s="143" t="s">
        <v>491</v>
      </c>
      <c r="F362" s="100">
        <v>6614055</v>
      </c>
      <c r="G362" s="156" t="str">
        <f t="shared" si="5"/>
        <v>0701011004Э010244</v>
      </c>
    </row>
    <row r="363" spans="1:7">
      <c r="A363" s="56" t="s">
        <v>204</v>
      </c>
      <c r="B363" s="143" t="s">
        <v>272</v>
      </c>
      <c r="C363" s="143" t="s">
        <v>564</v>
      </c>
      <c r="D363" s="143"/>
      <c r="E363" s="143"/>
      <c r="F363" s="100">
        <v>619179633</v>
      </c>
      <c r="G363" s="156" t="str">
        <f t="shared" si="5"/>
        <v>0702</v>
      </c>
    </row>
    <row r="364" spans="1:7" ht="127.5">
      <c r="A364" s="56" t="s">
        <v>581</v>
      </c>
      <c r="B364" s="143" t="s">
        <v>272</v>
      </c>
      <c r="C364" s="143" t="s">
        <v>564</v>
      </c>
      <c r="D364" s="143" t="s">
        <v>1034</v>
      </c>
      <c r="E364" s="143"/>
      <c r="F364" s="100">
        <v>351836599.99999994</v>
      </c>
      <c r="G364" s="156" t="str">
        <f t="shared" si="5"/>
        <v>07020110075640</v>
      </c>
    </row>
    <row r="365" spans="1:7" ht="25.5">
      <c r="A365" s="56" t="s">
        <v>505</v>
      </c>
      <c r="B365" s="143" t="s">
        <v>272</v>
      </c>
      <c r="C365" s="143" t="s">
        <v>564</v>
      </c>
      <c r="D365" s="143" t="s">
        <v>1034</v>
      </c>
      <c r="E365" s="143" t="s">
        <v>506</v>
      </c>
      <c r="F365" s="100">
        <v>244476286.07999998</v>
      </c>
      <c r="G365" s="156" t="str">
        <f t="shared" si="5"/>
        <v>07020110075640111</v>
      </c>
    </row>
    <row r="366" spans="1:7" ht="25.5">
      <c r="A366" s="56" t="s">
        <v>557</v>
      </c>
      <c r="B366" s="143" t="s">
        <v>272</v>
      </c>
      <c r="C366" s="143" t="s">
        <v>564</v>
      </c>
      <c r="D366" s="143" t="s">
        <v>1034</v>
      </c>
      <c r="E366" s="143" t="s">
        <v>558</v>
      </c>
      <c r="F366" s="100">
        <v>5000000</v>
      </c>
      <c r="G366" s="156" t="str">
        <f t="shared" si="5"/>
        <v>07020110075640112</v>
      </c>
    </row>
    <row r="367" spans="1:7" ht="38.25">
      <c r="A367" s="56" t="s">
        <v>1372</v>
      </c>
      <c r="B367" s="143" t="s">
        <v>272</v>
      </c>
      <c r="C367" s="143" t="s">
        <v>564</v>
      </c>
      <c r="D367" s="143" t="s">
        <v>1034</v>
      </c>
      <c r="E367" s="143" t="s">
        <v>1373</v>
      </c>
      <c r="F367" s="100">
        <v>73831838.399999991</v>
      </c>
      <c r="G367" s="156" t="str">
        <f t="shared" si="5"/>
        <v>07020110075640119</v>
      </c>
    </row>
    <row r="368" spans="1:7" ht="25.5">
      <c r="A368" s="56" t="s">
        <v>490</v>
      </c>
      <c r="B368" s="143" t="s">
        <v>272</v>
      </c>
      <c r="C368" s="143" t="s">
        <v>564</v>
      </c>
      <c r="D368" s="143" t="s">
        <v>1034</v>
      </c>
      <c r="E368" s="143" t="s">
        <v>491</v>
      </c>
      <c r="F368" s="100">
        <v>28528475.52</v>
      </c>
      <c r="G368" s="156" t="str">
        <f t="shared" si="5"/>
        <v>07020110075640244</v>
      </c>
    </row>
    <row r="369" spans="1:7" ht="165.75">
      <c r="A369" s="56" t="s">
        <v>1270</v>
      </c>
      <c r="B369" s="143" t="s">
        <v>272</v>
      </c>
      <c r="C369" s="143" t="s">
        <v>564</v>
      </c>
      <c r="D369" s="143" t="s">
        <v>1036</v>
      </c>
      <c r="E369" s="143"/>
      <c r="F369" s="100">
        <v>69960700</v>
      </c>
      <c r="G369" s="156" t="str">
        <f t="shared" si="5"/>
        <v>07020110074090</v>
      </c>
    </row>
    <row r="370" spans="1:7" ht="25.5">
      <c r="A370" s="56" t="s">
        <v>505</v>
      </c>
      <c r="B370" s="143" t="s">
        <v>272</v>
      </c>
      <c r="C370" s="143" t="s">
        <v>564</v>
      </c>
      <c r="D370" s="143" t="s">
        <v>1036</v>
      </c>
      <c r="E370" s="143" t="s">
        <v>506</v>
      </c>
      <c r="F370" s="100">
        <v>49098900.719999999</v>
      </c>
      <c r="G370" s="156" t="str">
        <f t="shared" si="5"/>
        <v>07020110074090111</v>
      </c>
    </row>
    <row r="371" spans="1:7" ht="25.5">
      <c r="A371" s="56" t="s">
        <v>557</v>
      </c>
      <c r="B371" s="143" t="s">
        <v>272</v>
      </c>
      <c r="C371" s="143" t="s">
        <v>564</v>
      </c>
      <c r="D371" s="143" t="s">
        <v>1036</v>
      </c>
      <c r="E371" s="143" t="s">
        <v>558</v>
      </c>
      <c r="F371" s="100">
        <v>1900000</v>
      </c>
      <c r="G371" s="156" t="str">
        <f t="shared" ref="G371:G431" si="6">CONCATENATE(C371,D371,E371)</f>
        <v>07020110074090112</v>
      </c>
    </row>
    <row r="372" spans="1:7" ht="38.25">
      <c r="A372" s="56" t="s">
        <v>1372</v>
      </c>
      <c r="B372" s="143" t="s">
        <v>272</v>
      </c>
      <c r="C372" s="143" t="s">
        <v>564</v>
      </c>
      <c r="D372" s="143" t="s">
        <v>1036</v>
      </c>
      <c r="E372" s="143" t="s">
        <v>1373</v>
      </c>
      <c r="F372" s="100">
        <v>14827773.219999999</v>
      </c>
      <c r="G372" s="156" t="str">
        <f t="shared" si="6"/>
        <v>07020110074090119</v>
      </c>
    </row>
    <row r="373" spans="1:7" ht="25.5">
      <c r="A373" s="56" t="s">
        <v>490</v>
      </c>
      <c r="B373" s="143" t="s">
        <v>272</v>
      </c>
      <c r="C373" s="143" t="s">
        <v>564</v>
      </c>
      <c r="D373" s="143" t="s">
        <v>1036</v>
      </c>
      <c r="E373" s="143" t="s">
        <v>491</v>
      </c>
      <c r="F373" s="100">
        <v>4134026.06</v>
      </c>
      <c r="G373" s="156" t="str">
        <f t="shared" si="6"/>
        <v>07020110074090244</v>
      </c>
    </row>
    <row r="374" spans="1:7" ht="102">
      <c r="A374" s="56" t="s">
        <v>582</v>
      </c>
      <c r="B374" s="143" t="s">
        <v>272</v>
      </c>
      <c r="C374" s="143" t="s">
        <v>564</v>
      </c>
      <c r="D374" s="143" t="s">
        <v>1037</v>
      </c>
      <c r="E374" s="143"/>
      <c r="F374" s="100">
        <v>62320997</v>
      </c>
      <c r="G374" s="156" t="str">
        <f t="shared" si="6"/>
        <v>07020110040020</v>
      </c>
    </row>
    <row r="375" spans="1:7" ht="25.5">
      <c r="A375" s="56" t="s">
        <v>505</v>
      </c>
      <c r="B375" s="143" t="s">
        <v>272</v>
      </c>
      <c r="C375" s="143" t="s">
        <v>564</v>
      </c>
      <c r="D375" s="143" t="s">
        <v>1037</v>
      </c>
      <c r="E375" s="143" t="s">
        <v>506</v>
      </c>
      <c r="F375" s="100">
        <v>37963200</v>
      </c>
      <c r="G375" s="156" t="str">
        <f t="shared" si="6"/>
        <v>07020110040020111</v>
      </c>
    </row>
    <row r="376" spans="1:7" ht="38.25">
      <c r="A376" s="56" t="s">
        <v>1372</v>
      </c>
      <c r="B376" s="143" t="s">
        <v>272</v>
      </c>
      <c r="C376" s="143" t="s">
        <v>564</v>
      </c>
      <c r="D376" s="143" t="s">
        <v>1037</v>
      </c>
      <c r="E376" s="143" t="s">
        <v>1373</v>
      </c>
      <c r="F376" s="100">
        <v>11464887</v>
      </c>
      <c r="G376" s="156" t="str">
        <f t="shared" si="6"/>
        <v>07020110040020119</v>
      </c>
    </row>
    <row r="377" spans="1:7" ht="25.5">
      <c r="A377" s="56" t="s">
        <v>490</v>
      </c>
      <c r="B377" s="143" t="s">
        <v>272</v>
      </c>
      <c r="C377" s="143" t="s">
        <v>564</v>
      </c>
      <c r="D377" s="143" t="s">
        <v>1037</v>
      </c>
      <c r="E377" s="143" t="s">
        <v>491</v>
      </c>
      <c r="F377" s="100">
        <v>12892910</v>
      </c>
      <c r="G377" s="156" t="str">
        <f t="shared" si="6"/>
        <v>07020110040020244</v>
      </c>
    </row>
    <row r="378" spans="1:7" ht="140.25">
      <c r="A378" s="56" t="s">
        <v>584</v>
      </c>
      <c r="B378" s="143" t="s">
        <v>272</v>
      </c>
      <c r="C378" s="143" t="s">
        <v>564</v>
      </c>
      <c r="D378" s="143" t="s">
        <v>1038</v>
      </c>
      <c r="E378" s="143"/>
      <c r="F378" s="100">
        <v>44949200</v>
      </c>
      <c r="G378" s="156" t="str">
        <f t="shared" si="6"/>
        <v>07020110041020</v>
      </c>
    </row>
    <row r="379" spans="1:7" ht="25.5">
      <c r="A379" s="56" t="s">
        <v>505</v>
      </c>
      <c r="B379" s="143" t="s">
        <v>272</v>
      </c>
      <c r="C379" s="143" t="s">
        <v>564</v>
      </c>
      <c r="D379" s="143" t="s">
        <v>1038</v>
      </c>
      <c r="E379" s="143" t="s">
        <v>506</v>
      </c>
      <c r="F379" s="100">
        <v>34523200</v>
      </c>
      <c r="G379" s="156" t="str">
        <f t="shared" si="6"/>
        <v>07020110041020111</v>
      </c>
    </row>
    <row r="380" spans="1:7" ht="38.25">
      <c r="A380" s="56" t="s">
        <v>1372</v>
      </c>
      <c r="B380" s="143" t="s">
        <v>272</v>
      </c>
      <c r="C380" s="143" t="s">
        <v>564</v>
      </c>
      <c r="D380" s="143" t="s">
        <v>1038</v>
      </c>
      <c r="E380" s="143" t="s">
        <v>1373</v>
      </c>
      <c r="F380" s="100">
        <v>10426000</v>
      </c>
      <c r="G380" s="156" t="str">
        <f t="shared" si="6"/>
        <v>07020110041020119</v>
      </c>
    </row>
    <row r="381" spans="1:7" ht="102">
      <c r="A381" s="56" t="s">
        <v>805</v>
      </c>
      <c r="B381" s="143" t="s">
        <v>272</v>
      </c>
      <c r="C381" s="143" t="s">
        <v>564</v>
      </c>
      <c r="D381" s="143" t="s">
        <v>1039</v>
      </c>
      <c r="E381" s="143"/>
      <c r="F381" s="100">
        <v>1386225</v>
      </c>
      <c r="G381" s="156" t="str">
        <f t="shared" si="6"/>
        <v>07020110047020</v>
      </c>
    </row>
    <row r="382" spans="1:7" ht="25.5">
      <c r="A382" s="56" t="s">
        <v>557</v>
      </c>
      <c r="B382" s="143" t="s">
        <v>272</v>
      </c>
      <c r="C382" s="143" t="s">
        <v>564</v>
      </c>
      <c r="D382" s="143" t="s">
        <v>1039</v>
      </c>
      <c r="E382" s="143" t="s">
        <v>558</v>
      </c>
      <c r="F382" s="100">
        <v>1386225</v>
      </c>
      <c r="G382" s="156" t="str">
        <f t="shared" si="6"/>
        <v>07020110047020112</v>
      </c>
    </row>
    <row r="383" spans="1:7" ht="114.75">
      <c r="A383" s="56" t="s">
        <v>807</v>
      </c>
      <c r="B383" s="143" t="s">
        <v>272</v>
      </c>
      <c r="C383" s="143" t="s">
        <v>564</v>
      </c>
      <c r="D383" s="143" t="s">
        <v>1040</v>
      </c>
      <c r="E383" s="143"/>
      <c r="F383" s="100">
        <v>74413472</v>
      </c>
      <c r="G383" s="156" t="str">
        <f t="shared" si="6"/>
        <v>0702011004Г020</v>
      </c>
    </row>
    <row r="384" spans="1:7" ht="25.5">
      <c r="A384" s="56" t="s">
        <v>490</v>
      </c>
      <c r="B384" s="143" t="s">
        <v>272</v>
      </c>
      <c r="C384" s="143" t="s">
        <v>564</v>
      </c>
      <c r="D384" s="143" t="s">
        <v>1040</v>
      </c>
      <c r="E384" s="143" t="s">
        <v>491</v>
      </c>
      <c r="F384" s="100">
        <v>74413472</v>
      </c>
      <c r="G384" s="156" t="str">
        <f t="shared" si="6"/>
        <v>0702011004Г020244</v>
      </c>
    </row>
    <row r="385" spans="1:7" ht="102">
      <c r="A385" s="56" t="s">
        <v>1266</v>
      </c>
      <c r="B385" s="143" t="s">
        <v>272</v>
      </c>
      <c r="C385" s="143" t="s">
        <v>564</v>
      </c>
      <c r="D385" s="143" t="s">
        <v>1267</v>
      </c>
      <c r="E385" s="143"/>
      <c r="F385" s="100">
        <v>8438829</v>
      </c>
      <c r="G385" s="156" t="str">
        <f t="shared" si="6"/>
        <v>0702011004Э020</v>
      </c>
    </row>
    <row r="386" spans="1:7" ht="25.5">
      <c r="A386" s="56" t="s">
        <v>490</v>
      </c>
      <c r="B386" s="143" t="s">
        <v>272</v>
      </c>
      <c r="C386" s="143" t="s">
        <v>564</v>
      </c>
      <c r="D386" s="143" t="s">
        <v>1267</v>
      </c>
      <c r="E386" s="143" t="s">
        <v>491</v>
      </c>
      <c r="F386" s="100">
        <v>8438829</v>
      </c>
      <c r="G386" s="156" t="str">
        <f t="shared" si="6"/>
        <v>0702011004Э020244</v>
      </c>
    </row>
    <row r="387" spans="1:7" ht="127.5">
      <c r="A387" s="56" t="s">
        <v>714</v>
      </c>
      <c r="B387" s="143" t="s">
        <v>272</v>
      </c>
      <c r="C387" s="143" t="s">
        <v>564</v>
      </c>
      <c r="D387" s="143" t="s">
        <v>1044</v>
      </c>
      <c r="E387" s="143"/>
      <c r="F387" s="100">
        <v>1800000</v>
      </c>
      <c r="G387" s="156" t="str">
        <f t="shared" si="6"/>
        <v>07020110043020</v>
      </c>
    </row>
    <row r="388" spans="1:7" ht="25.5">
      <c r="A388" s="56" t="s">
        <v>557</v>
      </c>
      <c r="B388" s="143" t="s">
        <v>272</v>
      </c>
      <c r="C388" s="143" t="s">
        <v>564</v>
      </c>
      <c r="D388" s="143" t="s">
        <v>1044</v>
      </c>
      <c r="E388" s="143" t="s">
        <v>558</v>
      </c>
      <c r="F388" s="100">
        <v>200000</v>
      </c>
      <c r="G388" s="156" t="str">
        <f t="shared" si="6"/>
        <v>07020110043020112</v>
      </c>
    </row>
    <row r="389" spans="1:7">
      <c r="A389" s="56" t="s">
        <v>715</v>
      </c>
      <c r="B389" s="143" t="s">
        <v>272</v>
      </c>
      <c r="C389" s="143" t="s">
        <v>564</v>
      </c>
      <c r="D389" s="143" t="s">
        <v>1044</v>
      </c>
      <c r="E389" s="143" t="s">
        <v>716</v>
      </c>
      <c r="F389" s="100">
        <v>440000</v>
      </c>
      <c r="G389" s="156" t="str">
        <f t="shared" si="6"/>
        <v>07020110043020360</v>
      </c>
    </row>
    <row r="390" spans="1:7" ht="25.5">
      <c r="A390" s="56" t="s">
        <v>490</v>
      </c>
      <c r="B390" s="143" t="s">
        <v>272</v>
      </c>
      <c r="C390" s="143" t="s">
        <v>564</v>
      </c>
      <c r="D390" s="143" t="s">
        <v>1044</v>
      </c>
      <c r="E390" s="143" t="s">
        <v>491</v>
      </c>
      <c r="F390" s="100">
        <v>1160000</v>
      </c>
      <c r="G390" s="156" t="str">
        <f t="shared" si="6"/>
        <v>07020110043020244</v>
      </c>
    </row>
    <row r="391" spans="1:7" ht="102">
      <c r="A391" s="56" t="s">
        <v>809</v>
      </c>
      <c r="B391" s="143" t="s">
        <v>272</v>
      </c>
      <c r="C391" s="143" t="s">
        <v>564</v>
      </c>
      <c r="D391" s="143" t="s">
        <v>1045</v>
      </c>
      <c r="E391" s="143"/>
      <c r="F391" s="100">
        <v>3552600</v>
      </c>
      <c r="G391" s="156" t="str">
        <f t="shared" si="6"/>
        <v>0702011004П020</v>
      </c>
    </row>
    <row r="392" spans="1:7" ht="25.5">
      <c r="A392" s="56" t="s">
        <v>490</v>
      </c>
      <c r="B392" s="143" t="s">
        <v>272</v>
      </c>
      <c r="C392" s="143" t="s">
        <v>564</v>
      </c>
      <c r="D392" s="143" t="s">
        <v>1045</v>
      </c>
      <c r="E392" s="143" t="s">
        <v>491</v>
      </c>
      <c r="F392" s="100">
        <v>3552600</v>
      </c>
      <c r="G392" s="156" t="str">
        <f t="shared" si="6"/>
        <v>0702011004П020244</v>
      </c>
    </row>
    <row r="393" spans="1:7" ht="63.75">
      <c r="A393" s="56" t="s">
        <v>580</v>
      </c>
      <c r="B393" s="143" t="s">
        <v>272</v>
      </c>
      <c r="C393" s="143" t="s">
        <v>564</v>
      </c>
      <c r="D393" s="143" t="s">
        <v>1048</v>
      </c>
      <c r="E393" s="143"/>
      <c r="F393" s="100">
        <v>433000</v>
      </c>
      <c r="G393" s="156" t="str">
        <f t="shared" si="6"/>
        <v>07020110080020</v>
      </c>
    </row>
    <row r="394" spans="1:7" ht="25.5">
      <c r="A394" s="56" t="s">
        <v>490</v>
      </c>
      <c r="B394" s="143" t="s">
        <v>272</v>
      </c>
      <c r="C394" s="143" t="s">
        <v>564</v>
      </c>
      <c r="D394" s="143" t="s">
        <v>1048</v>
      </c>
      <c r="E394" s="143" t="s">
        <v>491</v>
      </c>
      <c r="F394" s="100">
        <v>433000</v>
      </c>
      <c r="G394" s="156" t="str">
        <f t="shared" si="6"/>
        <v>07020110080020244</v>
      </c>
    </row>
    <row r="395" spans="1:7" ht="51">
      <c r="A395" s="56" t="s">
        <v>811</v>
      </c>
      <c r="B395" s="143" t="s">
        <v>272</v>
      </c>
      <c r="C395" s="143" t="s">
        <v>564</v>
      </c>
      <c r="D395" s="143" t="s">
        <v>1050</v>
      </c>
      <c r="E395" s="143"/>
      <c r="F395" s="100">
        <v>35000</v>
      </c>
      <c r="G395" s="156" t="str">
        <f t="shared" si="6"/>
        <v>0702011008П020</v>
      </c>
    </row>
    <row r="396" spans="1:7" ht="25.5">
      <c r="A396" s="56" t="s">
        <v>490</v>
      </c>
      <c r="B396" s="143" t="s">
        <v>272</v>
      </c>
      <c r="C396" s="143" t="s">
        <v>564</v>
      </c>
      <c r="D396" s="143" t="s">
        <v>1050</v>
      </c>
      <c r="E396" s="143" t="s">
        <v>491</v>
      </c>
      <c r="F396" s="100">
        <v>35000</v>
      </c>
      <c r="G396" s="156" t="str">
        <f t="shared" si="6"/>
        <v>0702011008П020244</v>
      </c>
    </row>
    <row r="397" spans="1:7" ht="51">
      <c r="A397" s="56" t="s">
        <v>576</v>
      </c>
      <c r="B397" s="143" t="s">
        <v>272</v>
      </c>
      <c r="C397" s="143" t="s">
        <v>564</v>
      </c>
      <c r="D397" s="143" t="s">
        <v>1053</v>
      </c>
      <c r="E397" s="143"/>
      <c r="F397" s="100">
        <v>53010</v>
      </c>
      <c r="G397" s="156" t="str">
        <f t="shared" si="6"/>
        <v>07020930080010</v>
      </c>
    </row>
    <row r="398" spans="1:7" ht="25.5">
      <c r="A398" s="56" t="s">
        <v>557</v>
      </c>
      <c r="B398" s="143" t="s">
        <v>272</v>
      </c>
      <c r="C398" s="143" t="s">
        <v>564</v>
      </c>
      <c r="D398" s="143" t="s">
        <v>1053</v>
      </c>
      <c r="E398" s="143" t="s">
        <v>558</v>
      </c>
      <c r="F398" s="100">
        <v>12000</v>
      </c>
      <c r="G398" s="156" t="str">
        <f t="shared" si="6"/>
        <v>07020930080010112</v>
      </c>
    </row>
    <row r="399" spans="1:7" ht="25.5">
      <c r="A399" s="56" t="s">
        <v>490</v>
      </c>
      <c r="B399" s="143" t="s">
        <v>272</v>
      </c>
      <c r="C399" s="143" t="s">
        <v>564</v>
      </c>
      <c r="D399" s="143" t="s">
        <v>1053</v>
      </c>
      <c r="E399" s="143" t="s">
        <v>491</v>
      </c>
      <c r="F399" s="100">
        <v>41010</v>
      </c>
      <c r="G399" s="156" t="str">
        <f t="shared" si="6"/>
        <v>07020930080010244</v>
      </c>
    </row>
    <row r="400" spans="1:7">
      <c r="A400" s="56" t="s">
        <v>1598</v>
      </c>
      <c r="B400" s="143" t="s">
        <v>272</v>
      </c>
      <c r="C400" s="143" t="s">
        <v>1599</v>
      </c>
      <c r="D400" s="143"/>
      <c r="E400" s="143"/>
      <c r="F400" s="100">
        <v>35835746</v>
      </c>
      <c r="G400" s="156" t="str">
        <f t="shared" si="6"/>
        <v>0703</v>
      </c>
    </row>
    <row r="401" spans="1:7" ht="102">
      <c r="A401" s="56" t="s">
        <v>583</v>
      </c>
      <c r="B401" s="143" t="s">
        <v>272</v>
      </c>
      <c r="C401" s="143" t="s">
        <v>1599</v>
      </c>
      <c r="D401" s="143" t="s">
        <v>1041</v>
      </c>
      <c r="E401" s="143"/>
      <c r="F401" s="100">
        <v>29263102</v>
      </c>
      <c r="G401" s="156" t="str">
        <f t="shared" si="6"/>
        <v>07030110040030</v>
      </c>
    </row>
    <row r="402" spans="1:7" ht="25.5">
      <c r="A402" s="56" t="s">
        <v>505</v>
      </c>
      <c r="B402" s="143" t="s">
        <v>272</v>
      </c>
      <c r="C402" s="143" t="s">
        <v>1599</v>
      </c>
      <c r="D402" s="143" t="s">
        <v>1041</v>
      </c>
      <c r="E402" s="143" t="s">
        <v>506</v>
      </c>
      <c r="F402" s="100">
        <v>12840000</v>
      </c>
      <c r="G402" s="156" t="str">
        <f t="shared" si="6"/>
        <v>07030110040030111</v>
      </c>
    </row>
    <row r="403" spans="1:7" ht="25.5">
      <c r="A403" s="56" t="s">
        <v>557</v>
      </c>
      <c r="B403" s="143" t="s">
        <v>272</v>
      </c>
      <c r="C403" s="143" t="s">
        <v>1599</v>
      </c>
      <c r="D403" s="143" t="s">
        <v>1041</v>
      </c>
      <c r="E403" s="143" t="s">
        <v>558</v>
      </c>
      <c r="F403" s="100">
        <v>120000</v>
      </c>
      <c r="G403" s="156" t="str">
        <f t="shared" si="6"/>
        <v>07030110040030112</v>
      </c>
    </row>
    <row r="404" spans="1:7" ht="38.25">
      <c r="A404" s="56" t="s">
        <v>1372</v>
      </c>
      <c r="B404" s="143" t="s">
        <v>272</v>
      </c>
      <c r="C404" s="143" t="s">
        <v>1599</v>
      </c>
      <c r="D404" s="143" t="s">
        <v>1041</v>
      </c>
      <c r="E404" s="143" t="s">
        <v>1373</v>
      </c>
      <c r="F404" s="100">
        <v>3877680</v>
      </c>
      <c r="G404" s="156" t="str">
        <f t="shared" si="6"/>
        <v>07030110040030119</v>
      </c>
    </row>
    <row r="405" spans="1:7" ht="25.5">
      <c r="A405" s="56" t="s">
        <v>490</v>
      </c>
      <c r="B405" s="143" t="s">
        <v>272</v>
      </c>
      <c r="C405" s="143" t="s">
        <v>1599</v>
      </c>
      <c r="D405" s="143" t="s">
        <v>1041</v>
      </c>
      <c r="E405" s="143" t="s">
        <v>491</v>
      </c>
      <c r="F405" s="100">
        <v>716990</v>
      </c>
      <c r="G405" s="156" t="str">
        <f t="shared" si="6"/>
        <v>07030110040030244</v>
      </c>
    </row>
    <row r="406" spans="1:7" ht="51">
      <c r="A406" s="56" t="s">
        <v>511</v>
      </c>
      <c r="B406" s="143" t="s">
        <v>272</v>
      </c>
      <c r="C406" s="143" t="s">
        <v>1599</v>
      </c>
      <c r="D406" s="143" t="s">
        <v>1041</v>
      </c>
      <c r="E406" s="143" t="s">
        <v>512</v>
      </c>
      <c r="F406" s="100">
        <v>11171432</v>
      </c>
      <c r="G406" s="156" t="str">
        <f t="shared" si="6"/>
        <v>07030110040030611</v>
      </c>
    </row>
    <row r="407" spans="1:7">
      <c r="A407" s="56" t="s">
        <v>531</v>
      </c>
      <c r="B407" s="143" t="s">
        <v>272</v>
      </c>
      <c r="C407" s="143" t="s">
        <v>1599</v>
      </c>
      <c r="D407" s="143" t="s">
        <v>1041</v>
      </c>
      <c r="E407" s="143" t="s">
        <v>532</v>
      </c>
      <c r="F407" s="100">
        <v>537000</v>
      </c>
      <c r="G407" s="156" t="str">
        <f t="shared" si="6"/>
        <v>07030110040030612</v>
      </c>
    </row>
    <row r="408" spans="1:7" ht="140.25">
      <c r="A408" s="56" t="s">
        <v>803</v>
      </c>
      <c r="B408" s="143" t="s">
        <v>272</v>
      </c>
      <c r="C408" s="143" t="s">
        <v>1599</v>
      </c>
      <c r="D408" s="143" t="s">
        <v>1042</v>
      </c>
      <c r="E408" s="143"/>
      <c r="F408" s="100">
        <v>2695400</v>
      </c>
      <c r="G408" s="156" t="str">
        <f t="shared" si="6"/>
        <v>07030110041030</v>
      </c>
    </row>
    <row r="409" spans="1:7" ht="25.5">
      <c r="A409" s="56" t="s">
        <v>505</v>
      </c>
      <c r="B409" s="143" t="s">
        <v>272</v>
      </c>
      <c r="C409" s="143" t="s">
        <v>1599</v>
      </c>
      <c r="D409" s="143" t="s">
        <v>1042</v>
      </c>
      <c r="E409" s="143" t="s">
        <v>506</v>
      </c>
      <c r="F409" s="100">
        <v>1839800</v>
      </c>
      <c r="G409" s="156" t="str">
        <f t="shared" si="6"/>
        <v>07030110041030111</v>
      </c>
    </row>
    <row r="410" spans="1:7" ht="38.25">
      <c r="A410" s="56" t="s">
        <v>1372</v>
      </c>
      <c r="B410" s="143" t="s">
        <v>272</v>
      </c>
      <c r="C410" s="143" t="s">
        <v>1599</v>
      </c>
      <c r="D410" s="143" t="s">
        <v>1042</v>
      </c>
      <c r="E410" s="143" t="s">
        <v>1373</v>
      </c>
      <c r="F410" s="100">
        <v>555600</v>
      </c>
      <c r="G410" s="156" t="str">
        <f t="shared" si="6"/>
        <v>07030110041030119</v>
      </c>
    </row>
    <row r="411" spans="1:7" ht="51">
      <c r="A411" s="56" t="s">
        <v>511</v>
      </c>
      <c r="B411" s="143" t="s">
        <v>272</v>
      </c>
      <c r="C411" s="143" t="s">
        <v>1599</v>
      </c>
      <c r="D411" s="143" t="s">
        <v>1042</v>
      </c>
      <c r="E411" s="143" t="s">
        <v>512</v>
      </c>
      <c r="F411" s="100">
        <v>300000</v>
      </c>
      <c r="G411" s="156" t="str">
        <f t="shared" si="6"/>
        <v>07030110041030611</v>
      </c>
    </row>
    <row r="412" spans="1:7" ht="114.75">
      <c r="A412" s="56" t="s">
        <v>804</v>
      </c>
      <c r="B412" s="143" t="s">
        <v>272</v>
      </c>
      <c r="C412" s="143" t="s">
        <v>1599</v>
      </c>
      <c r="D412" s="143" t="s">
        <v>1043</v>
      </c>
      <c r="E412" s="143"/>
      <c r="F412" s="100">
        <v>69532</v>
      </c>
      <c r="G412" s="156" t="str">
        <f t="shared" si="6"/>
        <v>07030110045030</v>
      </c>
    </row>
    <row r="413" spans="1:7" ht="25.5">
      <c r="A413" s="56" t="s">
        <v>505</v>
      </c>
      <c r="B413" s="143" t="s">
        <v>272</v>
      </c>
      <c r="C413" s="143" t="s">
        <v>1599</v>
      </c>
      <c r="D413" s="143" t="s">
        <v>1043</v>
      </c>
      <c r="E413" s="143" t="s">
        <v>506</v>
      </c>
      <c r="F413" s="100">
        <v>13404</v>
      </c>
      <c r="G413" s="156" t="str">
        <f t="shared" si="6"/>
        <v>07030110045030111</v>
      </c>
    </row>
    <row r="414" spans="1:7" ht="38.25">
      <c r="A414" s="56" t="s">
        <v>1372</v>
      </c>
      <c r="B414" s="143" t="s">
        <v>272</v>
      </c>
      <c r="C414" s="143" t="s">
        <v>1599</v>
      </c>
      <c r="D414" s="143" t="s">
        <v>1043</v>
      </c>
      <c r="E414" s="143" t="s">
        <v>1373</v>
      </c>
      <c r="F414" s="100">
        <v>4048</v>
      </c>
      <c r="G414" s="156" t="str">
        <f t="shared" si="6"/>
        <v>07030110045030119</v>
      </c>
    </row>
    <row r="415" spans="1:7" ht="51">
      <c r="A415" s="56" t="s">
        <v>511</v>
      </c>
      <c r="B415" s="143" t="s">
        <v>272</v>
      </c>
      <c r="C415" s="143" t="s">
        <v>1599</v>
      </c>
      <c r="D415" s="143" t="s">
        <v>1043</v>
      </c>
      <c r="E415" s="143" t="s">
        <v>512</v>
      </c>
      <c r="F415" s="100">
        <v>52080</v>
      </c>
      <c r="G415" s="156" t="str">
        <f t="shared" si="6"/>
        <v>07030110045030611</v>
      </c>
    </row>
    <row r="416" spans="1:7" ht="102">
      <c r="A416" s="56" t="s">
        <v>806</v>
      </c>
      <c r="B416" s="143" t="s">
        <v>272</v>
      </c>
      <c r="C416" s="143" t="s">
        <v>1599</v>
      </c>
      <c r="D416" s="143" t="s">
        <v>1046</v>
      </c>
      <c r="E416" s="143"/>
      <c r="F416" s="100">
        <v>280000</v>
      </c>
      <c r="G416" s="156" t="str">
        <f t="shared" si="6"/>
        <v>07030110047030</v>
      </c>
    </row>
    <row r="417" spans="1:7" ht="25.5">
      <c r="A417" s="56" t="s">
        <v>557</v>
      </c>
      <c r="B417" s="143" t="s">
        <v>272</v>
      </c>
      <c r="C417" s="143" t="s">
        <v>1599</v>
      </c>
      <c r="D417" s="143" t="s">
        <v>1046</v>
      </c>
      <c r="E417" s="143" t="s">
        <v>558</v>
      </c>
      <c r="F417" s="100">
        <v>200000</v>
      </c>
      <c r="G417" s="156" t="str">
        <f t="shared" si="6"/>
        <v>07030110047030112</v>
      </c>
    </row>
    <row r="418" spans="1:7">
      <c r="A418" s="56" t="s">
        <v>531</v>
      </c>
      <c r="B418" s="143" t="s">
        <v>272</v>
      </c>
      <c r="C418" s="143" t="s">
        <v>1599</v>
      </c>
      <c r="D418" s="143" t="s">
        <v>1046</v>
      </c>
      <c r="E418" s="143" t="s">
        <v>532</v>
      </c>
      <c r="F418" s="100">
        <v>80000</v>
      </c>
      <c r="G418" s="156" t="str">
        <f t="shared" si="6"/>
        <v>07030110047030612</v>
      </c>
    </row>
    <row r="419" spans="1:7" ht="102">
      <c r="A419" s="56" t="s">
        <v>808</v>
      </c>
      <c r="B419" s="143" t="s">
        <v>272</v>
      </c>
      <c r="C419" s="143" t="s">
        <v>1599</v>
      </c>
      <c r="D419" s="143" t="s">
        <v>1047</v>
      </c>
      <c r="E419" s="143"/>
      <c r="F419" s="100">
        <v>2157992</v>
      </c>
      <c r="G419" s="156" t="str">
        <f t="shared" si="6"/>
        <v>0703011004Г030</v>
      </c>
    </row>
    <row r="420" spans="1:7" ht="25.5">
      <c r="A420" s="56" t="s">
        <v>490</v>
      </c>
      <c r="B420" s="143" t="s">
        <v>272</v>
      </c>
      <c r="C420" s="143" t="s">
        <v>1599</v>
      </c>
      <c r="D420" s="143" t="s">
        <v>1047</v>
      </c>
      <c r="E420" s="143" t="s">
        <v>491</v>
      </c>
      <c r="F420" s="100">
        <v>975968</v>
      </c>
      <c r="G420" s="156" t="str">
        <f t="shared" si="6"/>
        <v>0703011004Г030244</v>
      </c>
    </row>
    <row r="421" spans="1:7" ht="51">
      <c r="A421" s="56" t="s">
        <v>511</v>
      </c>
      <c r="B421" s="143" t="s">
        <v>272</v>
      </c>
      <c r="C421" s="143" t="s">
        <v>1599</v>
      </c>
      <c r="D421" s="143" t="s">
        <v>1047</v>
      </c>
      <c r="E421" s="143" t="s">
        <v>512</v>
      </c>
      <c r="F421" s="100">
        <v>1182024</v>
      </c>
      <c r="G421" s="156" t="str">
        <f t="shared" si="6"/>
        <v>0703011004Г030611</v>
      </c>
    </row>
    <row r="422" spans="1:7" ht="89.25">
      <c r="A422" s="56" t="s">
        <v>1268</v>
      </c>
      <c r="B422" s="143" t="s">
        <v>272</v>
      </c>
      <c r="C422" s="143" t="s">
        <v>1599</v>
      </c>
      <c r="D422" s="143" t="s">
        <v>1269</v>
      </c>
      <c r="E422" s="143"/>
      <c r="F422" s="100">
        <v>429720</v>
      </c>
      <c r="G422" s="156" t="str">
        <f t="shared" si="6"/>
        <v>0703011004Э030</v>
      </c>
    </row>
    <row r="423" spans="1:7" ht="25.5">
      <c r="A423" s="56" t="s">
        <v>490</v>
      </c>
      <c r="B423" s="143" t="s">
        <v>272</v>
      </c>
      <c r="C423" s="143" t="s">
        <v>1599</v>
      </c>
      <c r="D423" s="143" t="s">
        <v>1269</v>
      </c>
      <c r="E423" s="143" t="s">
        <v>491</v>
      </c>
      <c r="F423" s="100">
        <v>269380</v>
      </c>
      <c r="G423" s="156" t="str">
        <f t="shared" si="6"/>
        <v>0703011004Э030244</v>
      </c>
    </row>
    <row r="424" spans="1:7" ht="51">
      <c r="A424" s="56" t="s">
        <v>511</v>
      </c>
      <c r="B424" s="143" t="s">
        <v>272</v>
      </c>
      <c r="C424" s="143" t="s">
        <v>1599</v>
      </c>
      <c r="D424" s="143" t="s">
        <v>1269</v>
      </c>
      <c r="E424" s="143" t="s">
        <v>512</v>
      </c>
      <c r="F424" s="100">
        <v>160340</v>
      </c>
      <c r="G424" s="156" t="str">
        <f t="shared" si="6"/>
        <v>0703011004Э030611</v>
      </c>
    </row>
    <row r="425" spans="1:7" ht="63.75">
      <c r="A425" s="56" t="s">
        <v>580</v>
      </c>
      <c r="B425" s="143" t="s">
        <v>272</v>
      </c>
      <c r="C425" s="143" t="s">
        <v>1599</v>
      </c>
      <c r="D425" s="143" t="s">
        <v>1048</v>
      </c>
      <c r="E425" s="143"/>
      <c r="F425" s="100">
        <v>768000</v>
      </c>
      <c r="G425" s="156" t="str">
        <f t="shared" si="6"/>
        <v>07030110080020</v>
      </c>
    </row>
    <row r="426" spans="1:7" ht="25.5">
      <c r="A426" s="57" t="s">
        <v>490</v>
      </c>
      <c r="B426" s="252" t="s">
        <v>272</v>
      </c>
      <c r="C426" s="252" t="s">
        <v>1599</v>
      </c>
      <c r="D426" s="252" t="s">
        <v>1048</v>
      </c>
      <c r="E426" s="56" t="s">
        <v>491</v>
      </c>
      <c r="F426" s="256">
        <v>83000</v>
      </c>
      <c r="G426" s="156" t="str">
        <f t="shared" si="6"/>
        <v>07030110080020244</v>
      </c>
    </row>
    <row r="427" spans="1:7">
      <c r="A427" s="57" t="s">
        <v>715</v>
      </c>
      <c r="B427" s="252" t="s">
        <v>272</v>
      </c>
      <c r="C427" s="252" t="s">
        <v>1599</v>
      </c>
      <c r="D427" s="252" t="s">
        <v>1048</v>
      </c>
      <c r="E427" s="56" t="s">
        <v>716</v>
      </c>
      <c r="F427" s="256">
        <v>105000</v>
      </c>
      <c r="G427" s="156" t="str">
        <f t="shared" si="6"/>
        <v>07030110080020360</v>
      </c>
    </row>
    <row r="428" spans="1:7">
      <c r="A428" s="57" t="s">
        <v>531</v>
      </c>
      <c r="B428" s="252" t="s">
        <v>272</v>
      </c>
      <c r="C428" s="252" t="s">
        <v>1599</v>
      </c>
      <c r="D428" s="252" t="s">
        <v>1048</v>
      </c>
      <c r="E428" s="56" t="s">
        <v>532</v>
      </c>
      <c r="F428" s="256">
        <v>580000</v>
      </c>
      <c r="G428" s="156" t="str">
        <f t="shared" si="6"/>
        <v>07030110080020612</v>
      </c>
    </row>
    <row r="429" spans="1:7" ht="51">
      <c r="A429" s="57" t="s">
        <v>717</v>
      </c>
      <c r="B429" s="252" t="s">
        <v>272</v>
      </c>
      <c r="C429" s="252" t="s">
        <v>1599</v>
      </c>
      <c r="D429" s="252" t="s">
        <v>1051</v>
      </c>
      <c r="E429" s="56"/>
      <c r="F429" s="256">
        <v>172000</v>
      </c>
      <c r="G429" s="156" t="str">
        <f t="shared" si="6"/>
        <v>07030110080040</v>
      </c>
    </row>
    <row r="430" spans="1:7" ht="25.5">
      <c r="A430" s="57" t="s">
        <v>501</v>
      </c>
      <c r="B430" s="252" t="s">
        <v>272</v>
      </c>
      <c r="C430" s="252" t="s">
        <v>1599</v>
      </c>
      <c r="D430" s="252" t="s">
        <v>1051</v>
      </c>
      <c r="E430" s="56" t="s">
        <v>502</v>
      </c>
      <c r="F430" s="256">
        <v>172000</v>
      </c>
      <c r="G430" s="156" t="str">
        <f t="shared" si="6"/>
        <v>07030110080040330</v>
      </c>
    </row>
    <row r="431" spans="1:7">
      <c r="A431" s="57" t="s">
        <v>1595</v>
      </c>
      <c r="B431" s="252" t="s">
        <v>272</v>
      </c>
      <c r="C431" s="252" t="s">
        <v>530</v>
      </c>
      <c r="D431" s="252"/>
      <c r="E431" s="56"/>
      <c r="F431" s="256">
        <v>11478162</v>
      </c>
      <c r="G431" s="156" t="str">
        <f t="shared" si="6"/>
        <v>0707</v>
      </c>
    </row>
    <row r="432" spans="1:7" ht="102">
      <c r="A432" s="57" t="s">
        <v>586</v>
      </c>
      <c r="B432" s="252" t="s">
        <v>272</v>
      </c>
      <c r="C432" s="252" t="s">
        <v>530</v>
      </c>
      <c r="D432" s="252" t="s">
        <v>1054</v>
      </c>
      <c r="E432" s="56"/>
      <c r="F432" s="256">
        <v>1229860</v>
      </c>
      <c r="G432" s="156" t="str">
        <f t="shared" ref="G432:G495" si="7">CONCATENATE(C432,D432,E432)</f>
        <v>07070110040040</v>
      </c>
    </row>
    <row r="433" spans="1:7" ht="51">
      <c r="A433" s="57" t="s">
        <v>511</v>
      </c>
      <c r="B433" s="252" t="s">
        <v>272</v>
      </c>
      <c r="C433" s="252" t="s">
        <v>530</v>
      </c>
      <c r="D433" s="252" t="s">
        <v>1054</v>
      </c>
      <c r="E433" s="56" t="s">
        <v>512</v>
      </c>
      <c r="F433" s="256">
        <v>1229860</v>
      </c>
      <c r="G433" s="156" t="str">
        <f t="shared" si="7"/>
        <v>07070110040040611</v>
      </c>
    </row>
    <row r="434" spans="1:7" ht="140.25">
      <c r="A434" s="57" t="s">
        <v>587</v>
      </c>
      <c r="B434" s="252" t="s">
        <v>272</v>
      </c>
      <c r="C434" s="252" t="s">
        <v>530</v>
      </c>
      <c r="D434" s="252" t="s">
        <v>1055</v>
      </c>
      <c r="E434" s="56"/>
      <c r="F434" s="256">
        <v>622500</v>
      </c>
      <c r="G434" s="156" t="str">
        <f t="shared" si="7"/>
        <v>07070110041040</v>
      </c>
    </row>
    <row r="435" spans="1:7" ht="51">
      <c r="A435" s="57" t="s">
        <v>511</v>
      </c>
      <c r="B435" s="252" t="s">
        <v>272</v>
      </c>
      <c r="C435" s="252" t="s">
        <v>530</v>
      </c>
      <c r="D435" s="252" t="s">
        <v>1055</v>
      </c>
      <c r="E435" s="56" t="s">
        <v>512</v>
      </c>
      <c r="F435" s="256">
        <v>622500</v>
      </c>
      <c r="G435" s="156" t="str">
        <f t="shared" si="7"/>
        <v>07070110041040611</v>
      </c>
    </row>
    <row r="436" spans="1:7" ht="102">
      <c r="A436" s="57" t="s">
        <v>1056</v>
      </c>
      <c r="B436" s="252" t="s">
        <v>272</v>
      </c>
      <c r="C436" s="252" t="s">
        <v>530</v>
      </c>
      <c r="D436" s="252" t="s">
        <v>1057</v>
      </c>
      <c r="E436" s="56"/>
      <c r="F436" s="256">
        <v>30000</v>
      </c>
      <c r="G436" s="156" t="str">
        <f t="shared" si="7"/>
        <v>07070110047040</v>
      </c>
    </row>
    <row r="437" spans="1:7">
      <c r="A437" s="57" t="s">
        <v>531</v>
      </c>
      <c r="B437" s="252" t="s">
        <v>272</v>
      </c>
      <c r="C437" s="252" t="s">
        <v>530</v>
      </c>
      <c r="D437" s="252" t="s">
        <v>1057</v>
      </c>
      <c r="E437" s="56" t="s">
        <v>532</v>
      </c>
      <c r="F437" s="256">
        <v>30000</v>
      </c>
      <c r="G437" s="156" t="str">
        <f t="shared" si="7"/>
        <v>07070110047040612</v>
      </c>
    </row>
    <row r="438" spans="1:7" ht="51">
      <c r="A438" s="57" t="s">
        <v>1410</v>
      </c>
      <c r="B438" s="252" t="s">
        <v>272</v>
      </c>
      <c r="C438" s="252" t="s">
        <v>530</v>
      </c>
      <c r="D438" s="252" t="s">
        <v>1411</v>
      </c>
      <c r="E438" s="56"/>
      <c r="F438" s="256">
        <v>6423600</v>
      </c>
      <c r="G438" s="156" t="str">
        <f t="shared" si="7"/>
        <v>07070110073970</v>
      </c>
    </row>
    <row r="439" spans="1:7" ht="25.5">
      <c r="A439" s="57" t="s">
        <v>490</v>
      </c>
      <c r="B439" s="252" t="s">
        <v>272</v>
      </c>
      <c r="C439" s="252" t="s">
        <v>530</v>
      </c>
      <c r="D439" s="252" t="s">
        <v>1411</v>
      </c>
      <c r="E439" s="56" t="s">
        <v>491</v>
      </c>
      <c r="F439" s="256">
        <v>4548700</v>
      </c>
      <c r="G439" s="156" t="str">
        <f t="shared" si="7"/>
        <v>07070110073970244</v>
      </c>
    </row>
    <row r="440" spans="1:7" ht="51">
      <c r="A440" s="57" t="s">
        <v>511</v>
      </c>
      <c r="B440" s="252" t="s">
        <v>272</v>
      </c>
      <c r="C440" s="252" t="s">
        <v>530</v>
      </c>
      <c r="D440" s="252" t="s">
        <v>1411</v>
      </c>
      <c r="E440" s="56" t="s">
        <v>512</v>
      </c>
      <c r="F440" s="256">
        <v>1874900</v>
      </c>
      <c r="G440" s="156" t="str">
        <f t="shared" si="7"/>
        <v>07070110073970611</v>
      </c>
    </row>
    <row r="441" spans="1:7" ht="63.75">
      <c r="A441" s="57" t="s">
        <v>1060</v>
      </c>
      <c r="B441" s="252" t="s">
        <v>272</v>
      </c>
      <c r="C441" s="252" t="s">
        <v>530</v>
      </c>
      <c r="D441" s="252" t="s">
        <v>1061</v>
      </c>
      <c r="E441" s="56"/>
      <c r="F441" s="256">
        <v>2915402</v>
      </c>
      <c r="G441" s="156" t="str">
        <f t="shared" si="7"/>
        <v>070701100S3970</v>
      </c>
    </row>
    <row r="442" spans="1:7" ht="25.5">
      <c r="A442" s="57" t="s">
        <v>490</v>
      </c>
      <c r="B442" s="252" t="s">
        <v>272</v>
      </c>
      <c r="C442" s="252" t="s">
        <v>530</v>
      </c>
      <c r="D442" s="252" t="s">
        <v>1061</v>
      </c>
      <c r="E442" s="56" t="s">
        <v>491</v>
      </c>
      <c r="F442" s="256">
        <v>2092402</v>
      </c>
      <c r="G442" s="156" t="str">
        <f t="shared" si="7"/>
        <v>070701100S3970244</v>
      </c>
    </row>
    <row r="443" spans="1:7" ht="51">
      <c r="A443" s="57" t="s">
        <v>511</v>
      </c>
      <c r="B443" s="252" t="s">
        <v>272</v>
      </c>
      <c r="C443" s="252" t="s">
        <v>530</v>
      </c>
      <c r="D443" s="252" t="s">
        <v>1061</v>
      </c>
      <c r="E443" s="56" t="s">
        <v>512</v>
      </c>
      <c r="F443" s="256">
        <v>823000</v>
      </c>
      <c r="G443" s="156" t="str">
        <f t="shared" si="7"/>
        <v>070701100S3970611</v>
      </c>
    </row>
    <row r="444" spans="1:7" ht="63.75">
      <c r="A444" s="57" t="s">
        <v>839</v>
      </c>
      <c r="B444" s="252" t="s">
        <v>272</v>
      </c>
      <c r="C444" s="252" t="s">
        <v>530</v>
      </c>
      <c r="D444" s="252" t="s">
        <v>1062</v>
      </c>
      <c r="E444" s="56"/>
      <c r="F444" s="256">
        <v>62450</v>
      </c>
      <c r="G444" s="156" t="str">
        <f t="shared" si="7"/>
        <v>07070140080000</v>
      </c>
    </row>
    <row r="445" spans="1:7" ht="25.5">
      <c r="A445" s="57" t="s">
        <v>505</v>
      </c>
      <c r="B445" s="252" t="s">
        <v>272</v>
      </c>
      <c r="C445" s="252" t="s">
        <v>530</v>
      </c>
      <c r="D445" s="252" t="s">
        <v>1062</v>
      </c>
      <c r="E445" s="56" t="s">
        <v>506</v>
      </c>
      <c r="F445" s="256">
        <v>45315</v>
      </c>
      <c r="G445" s="156" t="str">
        <f t="shared" si="7"/>
        <v>07070140080000111</v>
      </c>
    </row>
    <row r="446" spans="1:7" ht="38.25">
      <c r="A446" s="57" t="s">
        <v>1372</v>
      </c>
      <c r="B446" s="252" t="s">
        <v>272</v>
      </c>
      <c r="C446" s="252" t="s">
        <v>530</v>
      </c>
      <c r="D446" s="252" t="s">
        <v>1062</v>
      </c>
      <c r="E446" s="56" t="s">
        <v>1373</v>
      </c>
      <c r="F446" s="256">
        <v>13685</v>
      </c>
      <c r="G446" s="156" t="str">
        <f t="shared" si="7"/>
        <v>07070140080000119</v>
      </c>
    </row>
    <row r="447" spans="1:7" ht="25.5">
      <c r="A447" s="57" t="s">
        <v>490</v>
      </c>
      <c r="B447" s="252" t="s">
        <v>272</v>
      </c>
      <c r="C447" s="252" t="s">
        <v>530</v>
      </c>
      <c r="D447" s="252" t="s">
        <v>1062</v>
      </c>
      <c r="E447" s="56" t="s">
        <v>491</v>
      </c>
      <c r="F447" s="256">
        <v>3450</v>
      </c>
      <c r="G447" s="156" t="str">
        <f t="shared" si="7"/>
        <v>07070140080000244</v>
      </c>
    </row>
    <row r="448" spans="1:7" ht="76.5">
      <c r="A448" s="57" t="s">
        <v>840</v>
      </c>
      <c r="B448" s="252" t="s">
        <v>272</v>
      </c>
      <c r="C448" s="252" t="s">
        <v>530</v>
      </c>
      <c r="D448" s="252" t="s">
        <v>1093</v>
      </c>
      <c r="E448" s="56"/>
      <c r="F448" s="256">
        <v>194350</v>
      </c>
      <c r="G448" s="156" t="str">
        <f t="shared" si="7"/>
        <v>0707014008П000</v>
      </c>
    </row>
    <row r="449" spans="1:7" ht="25.5">
      <c r="A449" s="57" t="s">
        <v>490</v>
      </c>
      <c r="B449" s="252" t="s">
        <v>272</v>
      </c>
      <c r="C449" s="252" t="s">
        <v>530</v>
      </c>
      <c r="D449" s="252" t="s">
        <v>1093</v>
      </c>
      <c r="E449" s="56" t="s">
        <v>491</v>
      </c>
      <c r="F449" s="256">
        <v>194350</v>
      </c>
      <c r="G449" s="156" t="str">
        <f t="shared" si="7"/>
        <v>0707014008П000244</v>
      </c>
    </row>
    <row r="450" spans="1:7">
      <c r="A450" s="57" t="s">
        <v>4</v>
      </c>
      <c r="B450" s="252" t="s">
        <v>272</v>
      </c>
      <c r="C450" s="252" t="s">
        <v>589</v>
      </c>
      <c r="D450" s="252"/>
      <c r="E450" s="56"/>
      <c r="F450" s="256">
        <v>44264073</v>
      </c>
      <c r="G450" s="156" t="str">
        <f t="shared" si="7"/>
        <v>0709</v>
      </c>
    </row>
    <row r="451" spans="1:7" ht="63.75">
      <c r="A451" s="57" t="s">
        <v>580</v>
      </c>
      <c r="B451" s="252" t="s">
        <v>272</v>
      </c>
      <c r="C451" s="252" t="s">
        <v>589</v>
      </c>
      <c r="D451" s="252" t="s">
        <v>1048</v>
      </c>
      <c r="E451" s="56"/>
      <c r="F451" s="256">
        <v>220000</v>
      </c>
      <c r="G451" s="156" t="str">
        <f t="shared" si="7"/>
        <v>07090110080020</v>
      </c>
    </row>
    <row r="452" spans="1:7" ht="25.5">
      <c r="A452" s="57" t="s">
        <v>490</v>
      </c>
      <c r="B452" s="252" t="s">
        <v>272</v>
      </c>
      <c r="C452" s="252" t="s">
        <v>589</v>
      </c>
      <c r="D452" s="252" t="s">
        <v>1048</v>
      </c>
      <c r="E452" s="56" t="s">
        <v>491</v>
      </c>
      <c r="F452" s="256">
        <v>220000</v>
      </c>
      <c r="G452" s="156" t="str">
        <f t="shared" si="7"/>
        <v>07090110080020244</v>
      </c>
    </row>
    <row r="453" spans="1:7" ht="89.25">
      <c r="A453" s="57" t="s">
        <v>590</v>
      </c>
      <c r="B453" s="252" t="s">
        <v>272</v>
      </c>
      <c r="C453" s="252" t="s">
        <v>589</v>
      </c>
      <c r="D453" s="252" t="s">
        <v>1064</v>
      </c>
      <c r="E453" s="56"/>
      <c r="F453" s="256">
        <v>1362700</v>
      </c>
      <c r="G453" s="156" t="str">
        <f t="shared" si="7"/>
        <v>07090130075520</v>
      </c>
    </row>
    <row r="454" spans="1:7" ht="25.5">
      <c r="A454" s="57" t="s">
        <v>1243</v>
      </c>
      <c r="B454" s="252" t="s">
        <v>272</v>
      </c>
      <c r="C454" s="252" t="s">
        <v>589</v>
      </c>
      <c r="D454" s="252" t="s">
        <v>1064</v>
      </c>
      <c r="E454" s="56" t="s">
        <v>485</v>
      </c>
      <c r="F454" s="256">
        <v>741928</v>
      </c>
      <c r="G454" s="156" t="str">
        <f t="shared" si="7"/>
        <v>07090130075520121</v>
      </c>
    </row>
    <row r="455" spans="1:7" ht="38.25">
      <c r="A455" s="57" t="s">
        <v>486</v>
      </c>
      <c r="B455" s="252" t="s">
        <v>272</v>
      </c>
      <c r="C455" s="252" t="s">
        <v>589</v>
      </c>
      <c r="D455" s="252" t="s">
        <v>1064</v>
      </c>
      <c r="E455" s="56" t="s">
        <v>487</v>
      </c>
      <c r="F455" s="256">
        <v>145000</v>
      </c>
      <c r="G455" s="156" t="str">
        <f t="shared" si="7"/>
        <v>07090130075520122</v>
      </c>
    </row>
    <row r="456" spans="1:7" ht="38.25">
      <c r="A456" s="57" t="s">
        <v>1370</v>
      </c>
      <c r="B456" s="252" t="s">
        <v>272</v>
      </c>
      <c r="C456" s="252" t="s">
        <v>589</v>
      </c>
      <c r="D456" s="252" t="s">
        <v>1064</v>
      </c>
      <c r="E456" s="56" t="s">
        <v>1371</v>
      </c>
      <c r="F456" s="256">
        <v>224062</v>
      </c>
      <c r="G456" s="156" t="str">
        <f t="shared" si="7"/>
        <v>07090130075520129</v>
      </c>
    </row>
    <row r="457" spans="1:7" ht="25.5">
      <c r="A457" s="57" t="s">
        <v>490</v>
      </c>
      <c r="B457" s="252" t="s">
        <v>272</v>
      </c>
      <c r="C457" s="252" t="s">
        <v>589</v>
      </c>
      <c r="D457" s="252" t="s">
        <v>1064</v>
      </c>
      <c r="E457" s="56" t="s">
        <v>491</v>
      </c>
      <c r="F457" s="256">
        <v>251710</v>
      </c>
      <c r="G457" s="156" t="str">
        <f t="shared" si="7"/>
        <v>07090130075520244</v>
      </c>
    </row>
    <row r="458" spans="1:7" ht="63.75">
      <c r="A458" s="57" t="s">
        <v>841</v>
      </c>
      <c r="B458" s="252" t="s">
        <v>272</v>
      </c>
      <c r="C458" s="252" t="s">
        <v>589</v>
      </c>
      <c r="D458" s="252" t="s">
        <v>1065</v>
      </c>
      <c r="E458" s="56"/>
      <c r="F458" s="256">
        <v>34562776</v>
      </c>
      <c r="G458" s="156" t="str">
        <f t="shared" si="7"/>
        <v>07090140040000</v>
      </c>
    </row>
    <row r="459" spans="1:7" ht="25.5">
      <c r="A459" s="57" t="s">
        <v>505</v>
      </c>
      <c r="B459" s="252" t="s">
        <v>272</v>
      </c>
      <c r="C459" s="252" t="s">
        <v>589</v>
      </c>
      <c r="D459" s="252" t="s">
        <v>1065</v>
      </c>
      <c r="E459" s="56" t="s">
        <v>506</v>
      </c>
      <c r="F459" s="256">
        <v>21688000</v>
      </c>
      <c r="G459" s="156" t="str">
        <f t="shared" si="7"/>
        <v>07090140040000111</v>
      </c>
    </row>
    <row r="460" spans="1:7" ht="25.5">
      <c r="A460" s="57" t="s">
        <v>557</v>
      </c>
      <c r="B460" s="252" t="s">
        <v>272</v>
      </c>
      <c r="C460" s="252" t="s">
        <v>589</v>
      </c>
      <c r="D460" s="252" t="s">
        <v>1065</v>
      </c>
      <c r="E460" s="56" t="s">
        <v>558</v>
      </c>
      <c r="F460" s="256">
        <v>325000</v>
      </c>
      <c r="G460" s="156" t="str">
        <f t="shared" si="7"/>
        <v>07090140040000112</v>
      </c>
    </row>
    <row r="461" spans="1:7" ht="38.25">
      <c r="A461" s="57" t="s">
        <v>1372</v>
      </c>
      <c r="B461" s="252" t="s">
        <v>272</v>
      </c>
      <c r="C461" s="252" t="s">
        <v>589</v>
      </c>
      <c r="D461" s="252" t="s">
        <v>1065</v>
      </c>
      <c r="E461" s="56" t="s">
        <v>1373</v>
      </c>
      <c r="F461" s="256">
        <v>6549776</v>
      </c>
      <c r="G461" s="156" t="str">
        <f t="shared" si="7"/>
        <v>07090140040000119</v>
      </c>
    </row>
    <row r="462" spans="1:7" ht="25.5">
      <c r="A462" s="57" t="s">
        <v>490</v>
      </c>
      <c r="B462" s="252" t="s">
        <v>272</v>
      </c>
      <c r="C462" s="252" t="s">
        <v>589</v>
      </c>
      <c r="D462" s="252" t="s">
        <v>1065</v>
      </c>
      <c r="E462" s="56" t="s">
        <v>491</v>
      </c>
      <c r="F462" s="256">
        <v>6000000</v>
      </c>
      <c r="G462" s="156" t="str">
        <f t="shared" si="7"/>
        <v>07090140040000244</v>
      </c>
    </row>
    <row r="463" spans="1:7" ht="102">
      <c r="A463" s="57" t="s">
        <v>856</v>
      </c>
      <c r="B463" s="252" t="s">
        <v>272</v>
      </c>
      <c r="C463" s="252" t="s">
        <v>589</v>
      </c>
      <c r="D463" s="252" t="s">
        <v>1066</v>
      </c>
      <c r="E463" s="56"/>
      <c r="F463" s="256">
        <v>1060000</v>
      </c>
      <c r="G463" s="156" t="str">
        <f t="shared" si="7"/>
        <v>07090140041000</v>
      </c>
    </row>
    <row r="464" spans="1:7" ht="25.5">
      <c r="A464" s="57" t="s">
        <v>505</v>
      </c>
      <c r="B464" s="252" t="s">
        <v>272</v>
      </c>
      <c r="C464" s="252" t="s">
        <v>589</v>
      </c>
      <c r="D464" s="252" t="s">
        <v>1066</v>
      </c>
      <c r="E464" s="56" t="s">
        <v>506</v>
      </c>
      <c r="F464" s="256">
        <v>815000</v>
      </c>
      <c r="G464" s="156" t="str">
        <f t="shared" si="7"/>
        <v>07090140041000111</v>
      </c>
    </row>
    <row r="465" spans="1:7" ht="38.25">
      <c r="A465" s="57" t="s">
        <v>1372</v>
      </c>
      <c r="B465" s="252" t="s">
        <v>272</v>
      </c>
      <c r="C465" s="252" t="s">
        <v>589</v>
      </c>
      <c r="D465" s="252" t="s">
        <v>1066</v>
      </c>
      <c r="E465" s="56" t="s">
        <v>1373</v>
      </c>
      <c r="F465" s="256">
        <v>245000</v>
      </c>
      <c r="G465" s="156" t="str">
        <f t="shared" si="7"/>
        <v>07090140041000119</v>
      </c>
    </row>
    <row r="466" spans="1:7" ht="76.5">
      <c r="A466" s="57" t="s">
        <v>843</v>
      </c>
      <c r="B466" s="252" t="s">
        <v>272</v>
      </c>
      <c r="C466" s="252" t="s">
        <v>589</v>
      </c>
      <c r="D466" s="252" t="s">
        <v>1067</v>
      </c>
      <c r="E466" s="56"/>
      <c r="F466" s="256">
        <v>445000</v>
      </c>
      <c r="G466" s="156" t="str">
        <f t="shared" si="7"/>
        <v>07090140047000</v>
      </c>
    </row>
    <row r="467" spans="1:7" ht="25.5">
      <c r="A467" s="57" t="s">
        <v>557</v>
      </c>
      <c r="B467" s="252" t="s">
        <v>272</v>
      </c>
      <c r="C467" s="252" t="s">
        <v>589</v>
      </c>
      <c r="D467" s="252" t="s">
        <v>1067</v>
      </c>
      <c r="E467" s="56" t="s">
        <v>558</v>
      </c>
      <c r="F467" s="256">
        <v>445000</v>
      </c>
      <c r="G467" s="156" t="str">
        <f t="shared" si="7"/>
        <v>07090140047000112</v>
      </c>
    </row>
    <row r="468" spans="1:7" ht="63.75">
      <c r="A468" s="57" t="s">
        <v>844</v>
      </c>
      <c r="B468" s="252" t="s">
        <v>272</v>
      </c>
      <c r="C468" s="252" t="s">
        <v>589</v>
      </c>
      <c r="D468" s="252" t="s">
        <v>1068</v>
      </c>
      <c r="E468" s="56"/>
      <c r="F468" s="256">
        <v>200000</v>
      </c>
      <c r="G468" s="156" t="str">
        <f t="shared" si="7"/>
        <v>0709014004Г000</v>
      </c>
    </row>
    <row r="469" spans="1:7" ht="25.5">
      <c r="A469" s="57" t="s">
        <v>490</v>
      </c>
      <c r="B469" s="252" t="s">
        <v>272</v>
      </c>
      <c r="C469" s="252" t="s">
        <v>589</v>
      </c>
      <c r="D469" s="252" t="s">
        <v>1068</v>
      </c>
      <c r="E469" s="56" t="s">
        <v>491</v>
      </c>
      <c r="F469" s="256">
        <v>200000</v>
      </c>
      <c r="G469" s="156" t="str">
        <f t="shared" si="7"/>
        <v>0709014004Г000244</v>
      </c>
    </row>
    <row r="470" spans="1:7" ht="51">
      <c r="A470" s="57" t="s">
        <v>1271</v>
      </c>
      <c r="B470" s="252" t="s">
        <v>272</v>
      </c>
      <c r="C470" s="252" t="s">
        <v>589</v>
      </c>
      <c r="D470" s="252" t="s">
        <v>1272</v>
      </c>
      <c r="E470" s="56"/>
      <c r="F470" s="256">
        <v>1142000</v>
      </c>
      <c r="G470" s="156" t="str">
        <f t="shared" si="7"/>
        <v>0709014004Э000</v>
      </c>
    </row>
    <row r="471" spans="1:7" ht="25.5">
      <c r="A471" s="57" t="s">
        <v>490</v>
      </c>
      <c r="B471" s="252" t="s">
        <v>272</v>
      </c>
      <c r="C471" s="252" t="s">
        <v>589</v>
      </c>
      <c r="D471" s="252" t="s">
        <v>1272</v>
      </c>
      <c r="E471" s="56" t="s">
        <v>491</v>
      </c>
      <c r="F471" s="256">
        <v>1142000</v>
      </c>
      <c r="G471" s="156" t="str">
        <f t="shared" si="7"/>
        <v>0709014004Э000244</v>
      </c>
    </row>
    <row r="472" spans="1:7" ht="63.75">
      <c r="A472" s="57" t="s">
        <v>845</v>
      </c>
      <c r="B472" s="252" t="s">
        <v>272</v>
      </c>
      <c r="C472" s="252" t="s">
        <v>589</v>
      </c>
      <c r="D472" s="252" t="s">
        <v>1069</v>
      </c>
      <c r="E472" s="56"/>
      <c r="F472" s="256">
        <v>4450930</v>
      </c>
      <c r="G472" s="156" t="str">
        <f t="shared" si="7"/>
        <v>07090140060000</v>
      </c>
    </row>
    <row r="473" spans="1:7" ht="25.5">
      <c r="A473" s="57" t="s">
        <v>1243</v>
      </c>
      <c r="B473" s="252" t="s">
        <v>272</v>
      </c>
      <c r="C473" s="252" t="s">
        <v>589</v>
      </c>
      <c r="D473" s="252" t="s">
        <v>1069</v>
      </c>
      <c r="E473" s="56" t="s">
        <v>485</v>
      </c>
      <c r="F473" s="256">
        <v>3198410</v>
      </c>
      <c r="G473" s="156" t="str">
        <f t="shared" si="7"/>
        <v>07090140060000121</v>
      </c>
    </row>
    <row r="474" spans="1:7" ht="38.25">
      <c r="A474" s="57" t="s">
        <v>486</v>
      </c>
      <c r="B474" s="167" t="s">
        <v>272</v>
      </c>
      <c r="C474" s="167" t="s">
        <v>589</v>
      </c>
      <c r="D474" s="167" t="s">
        <v>1069</v>
      </c>
      <c r="E474" s="288" t="s">
        <v>487</v>
      </c>
      <c r="F474" s="256">
        <v>140000</v>
      </c>
      <c r="G474" s="156" t="str">
        <f t="shared" si="7"/>
        <v>07090140060000122</v>
      </c>
    </row>
    <row r="475" spans="1:7" ht="38.25">
      <c r="A475" s="57" t="s">
        <v>1370</v>
      </c>
      <c r="B475" s="167" t="s">
        <v>272</v>
      </c>
      <c r="C475" s="167" t="s">
        <v>589</v>
      </c>
      <c r="D475" s="167" t="s">
        <v>1069</v>
      </c>
      <c r="E475" s="288" t="s">
        <v>1371</v>
      </c>
      <c r="F475" s="256">
        <v>965920</v>
      </c>
      <c r="G475" s="156" t="str">
        <f t="shared" si="7"/>
        <v>07090140060000129</v>
      </c>
    </row>
    <row r="476" spans="1:7" ht="25.5">
      <c r="A476" s="57" t="s">
        <v>490</v>
      </c>
      <c r="B476" s="167" t="s">
        <v>272</v>
      </c>
      <c r="C476" s="167" t="s">
        <v>589</v>
      </c>
      <c r="D476" s="167" t="s">
        <v>1069</v>
      </c>
      <c r="E476" s="288" t="s">
        <v>491</v>
      </c>
      <c r="F476" s="100">
        <v>146600</v>
      </c>
      <c r="G476" s="156" t="str">
        <f t="shared" si="7"/>
        <v>07090140060000244</v>
      </c>
    </row>
    <row r="477" spans="1:7" ht="89.25">
      <c r="A477" s="57" t="s">
        <v>846</v>
      </c>
      <c r="B477" s="167" t="s">
        <v>272</v>
      </c>
      <c r="C477" s="167" t="s">
        <v>589</v>
      </c>
      <c r="D477" s="167" t="s">
        <v>1070</v>
      </c>
      <c r="E477" s="288"/>
      <c r="F477" s="256">
        <v>207300</v>
      </c>
      <c r="G477" s="156" t="str">
        <f t="shared" si="7"/>
        <v>07090140067000</v>
      </c>
    </row>
    <row r="478" spans="1:7" ht="38.25">
      <c r="A478" s="57" t="s">
        <v>486</v>
      </c>
      <c r="B478" s="167" t="s">
        <v>272</v>
      </c>
      <c r="C478" s="167" t="s">
        <v>589</v>
      </c>
      <c r="D478" s="167" t="s">
        <v>1070</v>
      </c>
      <c r="E478" s="288" t="s">
        <v>487</v>
      </c>
      <c r="F478" s="256">
        <v>207300</v>
      </c>
      <c r="G478" s="156" t="str">
        <f t="shared" si="7"/>
        <v>07090140067000122</v>
      </c>
    </row>
    <row r="479" spans="1:7" ht="76.5">
      <c r="A479" s="57" t="s">
        <v>842</v>
      </c>
      <c r="B479" s="167" t="s">
        <v>272</v>
      </c>
      <c r="C479" s="167" t="s">
        <v>589</v>
      </c>
      <c r="D479" s="167" t="s">
        <v>1071</v>
      </c>
      <c r="E479" s="288"/>
      <c r="F479" s="256">
        <v>613367</v>
      </c>
      <c r="G479" s="156" t="str">
        <f t="shared" si="7"/>
        <v>07090140040050</v>
      </c>
    </row>
    <row r="480" spans="1:7" ht="25.5">
      <c r="A480" s="57" t="s">
        <v>505</v>
      </c>
      <c r="B480" s="167" t="s">
        <v>272</v>
      </c>
      <c r="C480" s="167" t="s">
        <v>589</v>
      </c>
      <c r="D480" s="167" t="s">
        <v>1071</v>
      </c>
      <c r="E480" s="288" t="s">
        <v>506</v>
      </c>
      <c r="F480" s="256">
        <v>471096</v>
      </c>
      <c r="G480" s="156" t="str">
        <f t="shared" si="7"/>
        <v>07090140040050111</v>
      </c>
    </row>
    <row r="481" spans="1:7" ht="38.25">
      <c r="A481" s="57" t="s">
        <v>1372</v>
      </c>
      <c r="B481" s="167" t="s">
        <v>272</v>
      </c>
      <c r="C481" s="167" t="s">
        <v>589</v>
      </c>
      <c r="D481" s="167" t="s">
        <v>1071</v>
      </c>
      <c r="E481" s="288" t="s">
        <v>1373</v>
      </c>
      <c r="F481" s="256">
        <v>142271</v>
      </c>
      <c r="G481" s="156" t="str">
        <f t="shared" si="7"/>
        <v>07090140040050119</v>
      </c>
    </row>
    <row r="482" spans="1:7">
      <c r="A482" s="57" t="s">
        <v>190</v>
      </c>
      <c r="B482" s="167" t="s">
        <v>272</v>
      </c>
      <c r="C482" s="167" t="s">
        <v>255</v>
      </c>
      <c r="D482" s="167"/>
      <c r="E482" s="288"/>
      <c r="F482" s="256">
        <v>35906400</v>
      </c>
      <c r="G482" s="156" t="str">
        <f t="shared" si="7"/>
        <v>10</v>
      </c>
    </row>
    <row r="483" spans="1:7">
      <c r="A483" s="57" t="s">
        <v>139</v>
      </c>
      <c r="B483" s="167" t="s">
        <v>272</v>
      </c>
      <c r="C483" s="167" t="s">
        <v>544</v>
      </c>
      <c r="D483" s="167"/>
      <c r="E483" s="288"/>
      <c r="F483" s="256">
        <v>25547000</v>
      </c>
      <c r="G483" s="156" t="str">
        <f t="shared" si="7"/>
        <v>1003</v>
      </c>
    </row>
    <row r="484" spans="1:7" ht="140.25">
      <c r="A484" s="57" t="s">
        <v>718</v>
      </c>
      <c r="B484" s="167" t="s">
        <v>272</v>
      </c>
      <c r="C484" s="167" t="s">
        <v>544</v>
      </c>
      <c r="D484" s="167" t="s">
        <v>1072</v>
      </c>
      <c r="E484" s="288"/>
      <c r="F484" s="256">
        <v>543100</v>
      </c>
      <c r="G484" s="156" t="str">
        <f t="shared" si="7"/>
        <v>10030110075540</v>
      </c>
    </row>
    <row r="485" spans="1:7" ht="25.5">
      <c r="A485" s="57" t="s">
        <v>490</v>
      </c>
      <c r="B485" s="167" t="s">
        <v>272</v>
      </c>
      <c r="C485" s="167" t="s">
        <v>544</v>
      </c>
      <c r="D485" s="167" t="s">
        <v>1072</v>
      </c>
      <c r="E485" s="288" t="s">
        <v>491</v>
      </c>
      <c r="F485" s="256">
        <v>543100</v>
      </c>
      <c r="G485" s="156" t="str">
        <f t="shared" si="7"/>
        <v>10030110075540244</v>
      </c>
    </row>
    <row r="486" spans="1:7" ht="89.25">
      <c r="A486" s="57" t="s">
        <v>591</v>
      </c>
      <c r="B486" s="167" t="s">
        <v>272</v>
      </c>
      <c r="C486" s="167" t="s">
        <v>544</v>
      </c>
      <c r="D486" s="167" t="s">
        <v>1073</v>
      </c>
      <c r="E486" s="288"/>
      <c r="F486" s="256">
        <v>25003900</v>
      </c>
      <c r="G486" s="156" t="str">
        <f t="shared" si="7"/>
        <v>10030110075660</v>
      </c>
    </row>
    <row r="487" spans="1:7" ht="25.5">
      <c r="A487" s="57" t="s">
        <v>505</v>
      </c>
      <c r="B487" s="167" t="s">
        <v>272</v>
      </c>
      <c r="C487" s="167" t="s">
        <v>544</v>
      </c>
      <c r="D487" s="167" t="s">
        <v>1073</v>
      </c>
      <c r="E487" s="288" t="s">
        <v>506</v>
      </c>
      <c r="F487" s="256">
        <v>2165360</v>
      </c>
      <c r="G487" s="156" t="str">
        <f t="shared" si="7"/>
        <v>10030110075660111</v>
      </c>
    </row>
    <row r="488" spans="1:7" ht="38.25">
      <c r="A488" s="57" t="s">
        <v>1372</v>
      </c>
      <c r="B488" s="167" t="s">
        <v>272</v>
      </c>
      <c r="C488" s="167" t="s">
        <v>544</v>
      </c>
      <c r="D488" s="167" t="s">
        <v>1073</v>
      </c>
      <c r="E488" s="288" t="s">
        <v>1373</v>
      </c>
      <c r="F488" s="256">
        <v>653940</v>
      </c>
      <c r="G488" s="156" t="str">
        <f t="shared" si="7"/>
        <v>10030110075660119</v>
      </c>
    </row>
    <row r="489" spans="1:7" ht="25.5">
      <c r="A489" s="57" t="s">
        <v>490</v>
      </c>
      <c r="B489" s="167" t="s">
        <v>272</v>
      </c>
      <c r="C489" s="167" t="s">
        <v>544</v>
      </c>
      <c r="D489" s="167" t="s">
        <v>1073</v>
      </c>
      <c r="E489" s="288" t="s">
        <v>491</v>
      </c>
      <c r="F489" s="256">
        <v>21687200</v>
      </c>
      <c r="G489" s="156" t="str">
        <f t="shared" si="7"/>
        <v>10030110075660244</v>
      </c>
    </row>
    <row r="490" spans="1:7" ht="25.5">
      <c r="A490" s="57" t="s">
        <v>545</v>
      </c>
      <c r="B490" s="167" t="s">
        <v>272</v>
      </c>
      <c r="C490" s="167" t="s">
        <v>544</v>
      </c>
      <c r="D490" s="167" t="s">
        <v>1073</v>
      </c>
      <c r="E490" s="288" t="s">
        <v>546</v>
      </c>
      <c r="F490" s="256">
        <v>497400</v>
      </c>
      <c r="G490" s="156" t="str">
        <f t="shared" si="7"/>
        <v>10030110075660321</v>
      </c>
    </row>
    <row r="491" spans="1:7">
      <c r="A491" s="57" t="s">
        <v>27</v>
      </c>
      <c r="B491" s="167" t="s">
        <v>272</v>
      </c>
      <c r="C491" s="167" t="s">
        <v>592</v>
      </c>
      <c r="D491" s="167"/>
      <c r="E491" s="288"/>
      <c r="F491" s="256">
        <v>10359400</v>
      </c>
      <c r="G491" s="156" t="str">
        <f t="shared" si="7"/>
        <v>1004</v>
      </c>
    </row>
    <row r="492" spans="1:7" ht="102">
      <c r="A492" s="57" t="s">
        <v>593</v>
      </c>
      <c r="B492" s="167" t="s">
        <v>272</v>
      </c>
      <c r="C492" s="167" t="s">
        <v>592</v>
      </c>
      <c r="D492" s="167" t="s">
        <v>1074</v>
      </c>
      <c r="E492" s="288"/>
      <c r="F492" s="256">
        <v>10359400</v>
      </c>
      <c r="G492" s="156" t="str">
        <f t="shared" si="7"/>
        <v>10040110075560</v>
      </c>
    </row>
    <row r="493" spans="1:7" ht="25.5">
      <c r="A493" s="57" t="s">
        <v>490</v>
      </c>
      <c r="B493" s="167" t="s">
        <v>272</v>
      </c>
      <c r="C493" s="167" t="s">
        <v>592</v>
      </c>
      <c r="D493" s="167" t="s">
        <v>1074</v>
      </c>
      <c r="E493" s="288" t="s">
        <v>491</v>
      </c>
      <c r="F493" s="256">
        <v>203100</v>
      </c>
      <c r="G493" s="156" t="str">
        <f t="shared" si="7"/>
        <v>10040110075560244</v>
      </c>
    </row>
    <row r="494" spans="1:7" ht="25.5">
      <c r="A494" s="57" t="s">
        <v>545</v>
      </c>
      <c r="B494" s="167" t="s">
        <v>272</v>
      </c>
      <c r="C494" s="167" t="s">
        <v>592</v>
      </c>
      <c r="D494" s="167" t="s">
        <v>1074</v>
      </c>
      <c r="E494" s="288" t="s">
        <v>546</v>
      </c>
      <c r="F494" s="256">
        <v>10156300</v>
      </c>
      <c r="G494" s="156" t="str">
        <f t="shared" si="7"/>
        <v>10040110075560321</v>
      </c>
    </row>
    <row r="495" spans="1:7" ht="25.5">
      <c r="A495" s="57" t="s">
        <v>1606</v>
      </c>
      <c r="B495" s="167" t="s">
        <v>1242</v>
      </c>
      <c r="C495" s="167"/>
      <c r="D495" s="167"/>
      <c r="E495" s="288"/>
      <c r="F495" s="256">
        <v>20651843</v>
      </c>
      <c r="G495" s="156" t="str">
        <f t="shared" si="7"/>
        <v/>
      </c>
    </row>
    <row r="496" spans="1:7" ht="25.5">
      <c r="A496" s="57" t="s">
        <v>308</v>
      </c>
      <c r="B496" s="167" t="s">
        <v>1242</v>
      </c>
      <c r="C496" s="167" t="s">
        <v>305</v>
      </c>
      <c r="D496" s="167"/>
      <c r="E496" s="288"/>
      <c r="F496" s="256">
        <v>20651843</v>
      </c>
      <c r="G496" s="156" t="str">
        <f t="shared" ref="G496:G559" si="8">CONCATENATE(C496,D496,E496)</f>
        <v>03</v>
      </c>
    </row>
    <row r="497" spans="1:7">
      <c r="A497" s="57" t="s">
        <v>148</v>
      </c>
      <c r="B497" s="167" t="s">
        <v>1242</v>
      </c>
      <c r="C497" s="167" t="s">
        <v>509</v>
      </c>
      <c r="D497" s="167"/>
      <c r="E497" s="288"/>
      <c r="F497" s="256">
        <v>20651843</v>
      </c>
      <c r="G497" s="156" t="str">
        <f t="shared" si="8"/>
        <v>0310</v>
      </c>
    </row>
    <row r="498" spans="1:7" ht="114.75">
      <c r="A498" s="57" t="s">
        <v>510</v>
      </c>
      <c r="B498" s="167" t="s">
        <v>1242</v>
      </c>
      <c r="C498" s="167" t="s">
        <v>509</v>
      </c>
      <c r="D498" s="167" t="s">
        <v>945</v>
      </c>
      <c r="E498" s="288"/>
      <c r="F498" s="256">
        <v>14720913</v>
      </c>
      <c r="G498" s="156" t="str">
        <f t="shared" si="8"/>
        <v>03100420040010</v>
      </c>
    </row>
    <row r="499" spans="1:7" ht="25.5">
      <c r="A499" s="57" t="s">
        <v>505</v>
      </c>
      <c r="B499" s="167" t="s">
        <v>1242</v>
      </c>
      <c r="C499" s="167" t="s">
        <v>509</v>
      </c>
      <c r="D499" s="167" t="s">
        <v>945</v>
      </c>
      <c r="E499" s="288" t="s">
        <v>506</v>
      </c>
      <c r="F499" s="256">
        <v>11163328</v>
      </c>
      <c r="G499" s="156" t="str">
        <f t="shared" si="8"/>
        <v>03100420040010111</v>
      </c>
    </row>
    <row r="500" spans="1:7" ht="25.5">
      <c r="A500" s="57" t="s">
        <v>557</v>
      </c>
      <c r="B500" s="167" t="s">
        <v>1242</v>
      </c>
      <c r="C500" s="167" t="s">
        <v>509</v>
      </c>
      <c r="D500" s="167" t="s">
        <v>945</v>
      </c>
      <c r="E500" s="288" t="s">
        <v>558</v>
      </c>
      <c r="F500" s="256">
        <v>186260</v>
      </c>
      <c r="G500" s="156" t="str">
        <f t="shared" si="8"/>
        <v>03100420040010112</v>
      </c>
    </row>
    <row r="501" spans="1:7" ht="38.25">
      <c r="A501" s="57" t="s">
        <v>1372</v>
      </c>
      <c r="B501" s="167" t="s">
        <v>1242</v>
      </c>
      <c r="C501" s="167" t="s">
        <v>509</v>
      </c>
      <c r="D501" s="167" t="s">
        <v>945</v>
      </c>
      <c r="E501" s="288" t="s">
        <v>1373</v>
      </c>
      <c r="F501" s="256">
        <v>3371325</v>
      </c>
      <c r="G501" s="156" t="str">
        <f t="shared" si="8"/>
        <v>03100420040010119</v>
      </c>
    </row>
    <row r="502" spans="1:7" ht="114.75">
      <c r="A502" s="57" t="s">
        <v>946</v>
      </c>
      <c r="B502" s="167" t="s">
        <v>1242</v>
      </c>
      <c r="C502" s="167" t="s">
        <v>509</v>
      </c>
      <c r="D502" s="167" t="s">
        <v>947</v>
      </c>
      <c r="E502" s="288"/>
      <c r="F502" s="256">
        <v>1784740</v>
      </c>
      <c r="G502" s="156" t="str">
        <f t="shared" si="8"/>
        <v>0310042004Г010</v>
      </c>
    </row>
    <row r="503" spans="1:7" ht="25.5">
      <c r="A503" s="57" t="s">
        <v>490</v>
      </c>
      <c r="B503" s="167" t="s">
        <v>1242</v>
      </c>
      <c r="C503" s="167" t="s">
        <v>509</v>
      </c>
      <c r="D503" s="167" t="s">
        <v>947</v>
      </c>
      <c r="E503" s="288" t="s">
        <v>491</v>
      </c>
      <c r="F503" s="256">
        <v>1784740</v>
      </c>
      <c r="G503" s="156" t="str">
        <f t="shared" si="8"/>
        <v>0310042004Г010244</v>
      </c>
    </row>
    <row r="504" spans="1:7" ht="114.75">
      <c r="A504" s="57" t="s">
        <v>1273</v>
      </c>
      <c r="B504" s="167" t="s">
        <v>1242</v>
      </c>
      <c r="C504" s="167" t="s">
        <v>509</v>
      </c>
      <c r="D504" s="167" t="s">
        <v>1274</v>
      </c>
      <c r="E504" s="288"/>
      <c r="F504" s="256">
        <v>358690</v>
      </c>
      <c r="G504" s="156" t="str">
        <f t="shared" si="8"/>
        <v>0310042004Э010</v>
      </c>
    </row>
    <row r="505" spans="1:7" ht="25.5">
      <c r="A505" s="57" t="s">
        <v>490</v>
      </c>
      <c r="B505" s="167" t="s">
        <v>1242</v>
      </c>
      <c r="C505" s="167" t="s">
        <v>509</v>
      </c>
      <c r="D505" s="167" t="s">
        <v>1274</v>
      </c>
      <c r="E505" s="288" t="s">
        <v>491</v>
      </c>
      <c r="F505" s="256">
        <v>358690</v>
      </c>
      <c r="G505" s="156" t="str">
        <f t="shared" si="8"/>
        <v>0310042004Э010244</v>
      </c>
    </row>
    <row r="506" spans="1:7" ht="127.5">
      <c r="A506" s="57" t="s">
        <v>950</v>
      </c>
      <c r="B506" s="167" t="s">
        <v>1242</v>
      </c>
      <c r="C506" s="167" t="s">
        <v>509</v>
      </c>
      <c r="D506" s="167" t="s">
        <v>951</v>
      </c>
      <c r="E506" s="288"/>
      <c r="F506" s="256">
        <v>3232840</v>
      </c>
      <c r="G506" s="156" t="str">
        <f t="shared" si="8"/>
        <v>03100420040090</v>
      </c>
    </row>
    <row r="507" spans="1:7" ht="25.5">
      <c r="A507" s="57" t="s">
        <v>505</v>
      </c>
      <c r="B507" s="167" t="s">
        <v>1242</v>
      </c>
      <c r="C507" s="167" t="s">
        <v>509</v>
      </c>
      <c r="D507" s="167" t="s">
        <v>951</v>
      </c>
      <c r="E507" s="288" t="s">
        <v>506</v>
      </c>
      <c r="F507" s="256">
        <v>1787140</v>
      </c>
      <c r="G507" s="156" t="str">
        <f t="shared" si="8"/>
        <v>03100420040090111</v>
      </c>
    </row>
    <row r="508" spans="1:7" ht="38.25">
      <c r="A508" s="57" t="s">
        <v>1372</v>
      </c>
      <c r="B508" s="167" t="s">
        <v>1242</v>
      </c>
      <c r="C508" s="167" t="s">
        <v>509</v>
      </c>
      <c r="D508" s="167" t="s">
        <v>951</v>
      </c>
      <c r="E508" s="288" t="s">
        <v>1373</v>
      </c>
      <c r="F508" s="256">
        <v>539710</v>
      </c>
      <c r="G508" s="156" t="str">
        <f t="shared" si="8"/>
        <v>03100420040090119</v>
      </c>
    </row>
    <row r="509" spans="1:7" ht="25.5">
      <c r="A509" s="57" t="s">
        <v>490</v>
      </c>
      <c r="B509" s="167" t="s">
        <v>1242</v>
      </c>
      <c r="C509" s="167" t="s">
        <v>509</v>
      </c>
      <c r="D509" s="167" t="s">
        <v>951</v>
      </c>
      <c r="E509" s="288" t="s">
        <v>491</v>
      </c>
      <c r="F509" s="256">
        <v>797300</v>
      </c>
      <c r="G509" s="156" t="str">
        <f t="shared" si="8"/>
        <v>03100420040090244</v>
      </c>
    </row>
    <row r="510" spans="1:7">
      <c r="A510" s="57" t="s">
        <v>1246</v>
      </c>
      <c r="B510" s="167" t="s">
        <v>1242</v>
      </c>
      <c r="C510" s="167" t="s">
        <v>509</v>
      </c>
      <c r="D510" s="167" t="s">
        <v>951</v>
      </c>
      <c r="E510" s="288" t="s">
        <v>680</v>
      </c>
      <c r="F510" s="256">
        <v>105000</v>
      </c>
      <c r="G510" s="156" t="str">
        <f t="shared" si="8"/>
        <v>03100420040090852</v>
      </c>
    </row>
    <row r="511" spans="1:7">
      <c r="A511" s="57" t="s">
        <v>1378</v>
      </c>
      <c r="B511" s="167" t="s">
        <v>1242</v>
      </c>
      <c r="C511" s="167" t="s">
        <v>509</v>
      </c>
      <c r="D511" s="167" t="s">
        <v>951</v>
      </c>
      <c r="E511" s="288" t="s">
        <v>1379</v>
      </c>
      <c r="F511" s="256">
        <v>3690</v>
      </c>
      <c r="G511" s="156" t="str">
        <f t="shared" si="8"/>
        <v>03100420040090853</v>
      </c>
    </row>
    <row r="512" spans="1:7" ht="140.25">
      <c r="A512" s="57" t="s">
        <v>952</v>
      </c>
      <c r="B512" s="167" t="s">
        <v>1242</v>
      </c>
      <c r="C512" s="167" t="s">
        <v>509</v>
      </c>
      <c r="D512" s="167" t="s">
        <v>953</v>
      </c>
      <c r="E512" s="288"/>
      <c r="F512" s="256">
        <v>554660</v>
      </c>
      <c r="G512" s="156" t="str">
        <f t="shared" si="8"/>
        <v>0310042004Г090</v>
      </c>
    </row>
    <row r="513" spans="1:7" ht="25.5">
      <c r="A513" s="57" t="s">
        <v>490</v>
      </c>
      <c r="B513" s="167" t="s">
        <v>1242</v>
      </c>
      <c r="C513" s="167" t="s">
        <v>509</v>
      </c>
      <c r="D513" s="167" t="s">
        <v>953</v>
      </c>
      <c r="E513" s="288" t="s">
        <v>491</v>
      </c>
      <c r="F513" s="256">
        <v>554660</v>
      </c>
      <c r="G513" s="156" t="str">
        <f t="shared" si="8"/>
        <v>0310042004Г090244</v>
      </c>
    </row>
    <row r="514" spans="1:7" ht="25.5">
      <c r="A514" s="57" t="s">
        <v>50</v>
      </c>
      <c r="B514" s="167" t="s">
        <v>273</v>
      </c>
      <c r="C514" s="167"/>
      <c r="D514" s="167"/>
      <c r="E514" s="288"/>
      <c r="F514" s="256">
        <v>161640217</v>
      </c>
      <c r="G514" s="156" t="str">
        <f t="shared" si="8"/>
        <v/>
      </c>
    </row>
    <row r="515" spans="1:7">
      <c r="A515" s="57" t="s">
        <v>304</v>
      </c>
      <c r="B515" s="167" t="s">
        <v>273</v>
      </c>
      <c r="C515" s="167" t="s">
        <v>179</v>
      </c>
      <c r="D515" s="167"/>
      <c r="E515" s="288"/>
      <c r="F515" s="256">
        <v>51325600</v>
      </c>
      <c r="G515" s="156" t="str">
        <f t="shared" si="8"/>
        <v>01</v>
      </c>
    </row>
    <row r="516" spans="1:7" ht="38.25">
      <c r="A516" s="57" t="s">
        <v>285</v>
      </c>
      <c r="B516" s="167" t="s">
        <v>273</v>
      </c>
      <c r="C516" s="167" t="s">
        <v>493</v>
      </c>
      <c r="D516" s="167"/>
      <c r="E516" s="288"/>
      <c r="F516" s="256">
        <v>12620500</v>
      </c>
      <c r="G516" s="156" t="str">
        <f t="shared" si="8"/>
        <v>0106</v>
      </c>
    </row>
    <row r="517" spans="1:7" ht="63.75">
      <c r="A517" s="57" t="s">
        <v>594</v>
      </c>
      <c r="B517" s="167" t="s">
        <v>273</v>
      </c>
      <c r="C517" s="167" t="s">
        <v>493</v>
      </c>
      <c r="D517" s="167" t="s">
        <v>1075</v>
      </c>
      <c r="E517" s="288"/>
      <c r="F517" s="256">
        <v>9604534</v>
      </c>
      <c r="G517" s="156" t="str">
        <f t="shared" si="8"/>
        <v>01061120060000</v>
      </c>
    </row>
    <row r="518" spans="1:7" ht="25.5">
      <c r="A518" s="57" t="s">
        <v>1243</v>
      </c>
      <c r="B518" s="167" t="s">
        <v>273</v>
      </c>
      <c r="C518" s="167" t="s">
        <v>493</v>
      </c>
      <c r="D518" s="167" t="s">
        <v>1075</v>
      </c>
      <c r="E518" s="288" t="s">
        <v>485</v>
      </c>
      <c r="F518" s="256">
        <v>6101515</v>
      </c>
      <c r="G518" s="156" t="str">
        <f t="shared" si="8"/>
        <v>01061120060000121</v>
      </c>
    </row>
    <row r="519" spans="1:7" ht="38.25">
      <c r="A519" s="57" t="s">
        <v>486</v>
      </c>
      <c r="B519" s="167" t="s">
        <v>273</v>
      </c>
      <c r="C519" s="167" t="s">
        <v>493</v>
      </c>
      <c r="D519" s="167" t="s">
        <v>1075</v>
      </c>
      <c r="E519" s="288" t="s">
        <v>487</v>
      </c>
      <c r="F519" s="256">
        <v>65700</v>
      </c>
      <c r="G519" s="156" t="str">
        <f t="shared" si="8"/>
        <v>01061120060000122</v>
      </c>
    </row>
    <row r="520" spans="1:7" ht="38.25">
      <c r="A520" s="57" t="s">
        <v>1370</v>
      </c>
      <c r="B520" s="167" t="s">
        <v>273</v>
      </c>
      <c r="C520" s="167" t="s">
        <v>493</v>
      </c>
      <c r="D520" s="167" t="s">
        <v>1075</v>
      </c>
      <c r="E520" s="288" t="s">
        <v>1371</v>
      </c>
      <c r="F520" s="256">
        <v>1842658</v>
      </c>
      <c r="G520" s="156" t="str">
        <f t="shared" si="8"/>
        <v>01061120060000129</v>
      </c>
    </row>
    <row r="521" spans="1:7" ht="25.5">
      <c r="A521" s="57" t="s">
        <v>490</v>
      </c>
      <c r="B521" s="167" t="s">
        <v>273</v>
      </c>
      <c r="C521" s="167" t="s">
        <v>493</v>
      </c>
      <c r="D521" s="167" t="s">
        <v>1075</v>
      </c>
      <c r="E521" s="288" t="s">
        <v>491</v>
      </c>
      <c r="F521" s="256">
        <v>1569661</v>
      </c>
      <c r="G521" s="156" t="str">
        <f t="shared" si="8"/>
        <v>01061120060000244</v>
      </c>
    </row>
    <row r="522" spans="1:7">
      <c r="A522" s="57" t="s">
        <v>1246</v>
      </c>
      <c r="B522" s="167" t="s">
        <v>273</v>
      </c>
      <c r="C522" s="167" t="s">
        <v>493</v>
      </c>
      <c r="D522" s="167" t="s">
        <v>1075</v>
      </c>
      <c r="E522" s="288" t="s">
        <v>680</v>
      </c>
      <c r="F522" s="256">
        <v>25000</v>
      </c>
      <c r="G522" s="156" t="str">
        <f t="shared" si="8"/>
        <v>01061120060000852</v>
      </c>
    </row>
    <row r="523" spans="1:7" ht="89.25">
      <c r="A523" s="57" t="s">
        <v>719</v>
      </c>
      <c r="B523" s="167" t="s">
        <v>273</v>
      </c>
      <c r="C523" s="167" t="s">
        <v>493</v>
      </c>
      <c r="D523" s="167" t="s">
        <v>1076</v>
      </c>
      <c r="E523" s="288"/>
      <c r="F523" s="256">
        <v>284000</v>
      </c>
      <c r="G523" s="156" t="str">
        <f t="shared" si="8"/>
        <v>01061120061000</v>
      </c>
    </row>
    <row r="524" spans="1:7" ht="25.5">
      <c r="A524" s="57" t="s">
        <v>1243</v>
      </c>
      <c r="B524" s="167" t="s">
        <v>273</v>
      </c>
      <c r="C524" s="167" t="s">
        <v>493</v>
      </c>
      <c r="D524" s="167" t="s">
        <v>1076</v>
      </c>
      <c r="E524" s="288" t="s">
        <v>485</v>
      </c>
      <c r="F524" s="256">
        <v>218126</v>
      </c>
      <c r="G524" s="156" t="str">
        <f t="shared" si="8"/>
        <v>01061120061000121</v>
      </c>
    </row>
    <row r="525" spans="1:7" ht="38.25">
      <c r="A525" s="57" t="s">
        <v>1370</v>
      </c>
      <c r="B525" s="167" t="s">
        <v>273</v>
      </c>
      <c r="C525" s="167" t="s">
        <v>493</v>
      </c>
      <c r="D525" s="167" t="s">
        <v>1076</v>
      </c>
      <c r="E525" s="288" t="s">
        <v>1371</v>
      </c>
      <c r="F525" s="256">
        <v>65874</v>
      </c>
      <c r="G525" s="156" t="str">
        <f t="shared" si="8"/>
        <v>01061120061000129</v>
      </c>
    </row>
    <row r="526" spans="1:7" ht="76.5">
      <c r="A526" s="57" t="s">
        <v>812</v>
      </c>
      <c r="B526" s="167" t="s">
        <v>273</v>
      </c>
      <c r="C526" s="167" t="s">
        <v>493</v>
      </c>
      <c r="D526" s="167" t="s">
        <v>1077</v>
      </c>
      <c r="E526" s="288"/>
      <c r="F526" s="256">
        <v>330000</v>
      </c>
      <c r="G526" s="156" t="str">
        <f t="shared" si="8"/>
        <v>01061120067000</v>
      </c>
    </row>
    <row r="527" spans="1:7" ht="38.25">
      <c r="A527" s="57" t="s">
        <v>486</v>
      </c>
      <c r="B527" s="167" t="s">
        <v>273</v>
      </c>
      <c r="C527" s="167" t="s">
        <v>493</v>
      </c>
      <c r="D527" s="167" t="s">
        <v>1077</v>
      </c>
      <c r="E527" s="288" t="s">
        <v>487</v>
      </c>
      <c r="F527" s="256">
        <v>330000</v>
      </c>
      <c r="G527" s="156" t="str">
        <f t="shared" si="8"/>
        <v>01061120067000122</v>
      </c>
    </row>
    <row r="528" spans="1:7" ht="76.5">
      <c r="A528" s="57" t="s">
        <v>1222</v>
      </c>
      <c r="B528" s="167" t="s">
        <v>273</v>
      </c>
      <c r="C528" s="167" t="s">
        <v>493</v>
      </c>
      <c r="D528" s="167" t="s">
        <v>1221</v>
      </c>
      <c r="E528" s="288"/>
      <c r="F528" s="256">
        <v>1498166</v>
      </c>
      <c r="G528" s="156" t="str">
        <f t="shared" si="8"/>
        <v>0106112006Б000</v>
      </c>
    </row>
    <row r="529" spans="1:7" ht="25.5">
      <c r="A529" s="57" t="s">
        <v>1243</v>
      </c>
      <c r="B529" s="167" t="s">
        <v>273</v>
      </c>
      <c r="C529" s="167" t="s">
        <v>493</v>
      </c>
      <c r="D529" s="167" t="s">
        <v>1221</v>
      </c>
      <c r="E529" s="288" t="s">
        <v>485</v>
      </c>
      <c r="F529" s="256">
        <v>1150665</v>
      </c>
      <c r="G529" s="156" t="str">
        <f t="shared" si="8"/>
        <v>0106112006Б000121</v>
      </c>
    </row>
    <row r="530" spans="1:7" ht="38.25">
      <c r="A530" s="57" t="s">
        <v>1370</v>
      </c>
      <c r="B530" s="167" t="s">
        <v>273</v>
      </c>
      <c r="C530" s="167" t="s">
        <v>493</v>
      </c>
      <c r="D530" s="167" t="s">
        <v>1221</v>
      </c>
      <c r="E530" s="288" t="s">
        <v>1371</v>
      </c>
      <c r="F530" s="256">
        <v>347501</v>
      </c>
      <c r="G530" s="156" t="str">
        <f t="shared" si="8"/>
        <v>0106112006Б000129</v>
      </c>
    </row>
    <row r="531" spans="1:7" ht="51">
      <c r="A531" s="57" t="s">
        <v>813</v>
      </c>
      <c r="B531" s="167" t="s">
        <v>273</v>
      </c>
      <c r="C531" s="167" t="s">
        <v>493</v>
      </c>
      <c r="D531" s="167" t="s">
        <v>1078</v>
      </c>
      <c r="E531" s="288"/>
      <c r="F531" s="256">
        <v>369449</v>
      </c>
      <c r="G531" s="156" t="str">
        <f t="shared" si="8"/>
        <v>0106112006Г000</v>
      </c>
    </row>
    <row r="532" spans="1:7" ht="25.5">
      <c r="A532" s="57" t="s">
        <v>490</v>
      </c>
      <c r="B532" s="167" t="s">
        <v>273</v>
      </c>
      <c r="C532" s="167" t="s">
        <v>493</v>
      </c>
      <c r="D532" s="167" t="s">
        <v>1078</v>
      </c>
      <c r="E532" s="288" t="s">
        <v>491</v>
      </c>
      <c r="F532" s="256">
        <v>369449</v>
      </c>
      <c r="G532" s="156" t="str">
        <f t="shared" si="8"/>
        <v>0106112006Г000244</v>
      </c>
    </row>
    <row r="533" spans="1:7" ht="63.75">
      <c r="A533" s="57" t="s">
        <v>720</v>
      </c>
      <c r="B533" s="167" t="s">
        <v>273</v>
      </c>
      <c r="C533" s="167" t="s">
        <v>493</v>
      </c>
      <c r="D533" s="167" t="s">
        <v>1079</v>
      </c>
      <c r="E533" s="288"/>
      <c r="F533" s="256">
        <v>384491</v>
      </c>
      <c r="G533" s="156" t="str">
        <f t="shared" si="8"/>
        <v>010611200Ч0060</v>
      </c>
    </row>
    <row r="534" spans="1:7" ht="25.5">
      <c r="A534" s="57" t="s">
        <v>1243</v>
      </c>
      <c r="B534" s="167" t="s">
        <v>273</v>
      </c>
      <c r="C534" s="167" t="s">
        <v>493</v>
      </c>
      <c r="D534" s="167" t="s">
        <v>1079</v>
      </c>
      <c r="E534" s="288" t="s">
        <v>485</v>
      </c>
      <c r="F534" s="256">
        <v>295308</v>
      </c>
      <c r="G534" s="156" t="str">
        <f t="shared" si="8"/>
        <v>010611200Ч0060121</v>
      </c>
    </row>
    <row r="535" spans="1:7" ht="38.25">
      <c r="A535" s="57" t="s">
        <v>1370</v>
      </c>
      <c r="B535" s="167" t="s">
        <v>273</v>
      </c>
      <c r="C535" s="167" t="s">
        <v>493</v>
      </c>
      <c r="D535" s="167" t="s">
        <v>1079</v>
      </c>
      <c r="E535" s="288" t="s">
        <v>1371</v>
      </c>
      <c r="F535" s="256">
        <v>89183</v>
      </c>
      <c r="G535" s="156" t="str">
        <f t="shared" si="8"/>
        <v>010611200Ч0060129</v>
      </c>
    </row>
    <row r="536" spans="1:7" ht="51">
      <c r="A536" s="57" t="s">
        <v>1275</v>
      </c>
      <c r="B536" s="167" t="s">
        <v>273</v>
      </c>
      <c r="C536" s="167" t="s">
        <v>493</v>
      </c>
      <c r="D536" s="167" t="s">
        <v>1276</v>
      </c>
      <c r="E536" s="288"/>
      <c r="F536" s="256">
        <v>149860</v>
      </c>
      <c r="G536" s="156" t="str">
        <f t="shared" si="8"/>
        <v>0106112006Э000</v>
      </c>
    </row>
    <row r="537" spans="1:7" ht="25.5">
      <c r="A537" s="57" t="s">
        <v>490</v>
      </c>
      <c r="B537" s="167" t="s">
        <v>273</v>
      </c>
      <c r="C537" s="167" t="s">
        <v>493</v>
      </c>
      <c r="D537" s="167" t="s">
        <v>1276</v>
      </c>
      <c r="E537" s="288" t="s">
        <v>491</v>
      </c>
      <c r="F537" s="256">
        <v>149860</v>
      </c>
      <c r="G537" s="156" t="str">
        <f t="shared" si="8"/>
        <v>0106112006Э000244</v>
      </c>
    </row>
    <row r="538" spans="1:7">
      <c r="A538" s="57" t="s">
        <v>77</v>
      </c>
      <c r="B538" s="167" t="s">
        <v>273</v>
      </c>
      <c r="C538" s="167" t="s">
        <v>595</v>
      </c>
      <c r="D538" s="167"/>
      <c r="E538" s="288"/>
      <c r="F538" s="256">
        <v>2000000</v>
      </c>
      <c r="G538" s="156" t="str">
        <f t="shared" si="8"/>
        <v>0111</v>
      </c>
    </row>
    <row r="539" spans="1:7" ht="38.25">
      <c r="A539" s="57" t="s">
        <v>596</v>
      </c>
      <c r="B539" s="167" t="s">
        <v>273</v>
      </c>
      <c r="C539" s="167" t="s">
        <v>595</v>
      </c>
      <c r="D539" s="167" t="s">
        <v>1080</v>
      </c>
      <c r="E539" s="288"/>
      <c r="F539" s="256">
        <v>2000000</v>
      </c>
      <c r="G539" s="156" t="str">
        <f t="shared" si="8"/>
        <v>01119010080000</v>
      </c>
    </row>
    <row r="540" spans="1:7">
      <c r="A540" s="57" t="s">
        <v>597</v>
      </c>
      <c r="B540" s="167" t="s">
        <v>273</v>
      </c>
      <c r="C540" s="167" t="s">
        <v>595</v>
      </c>
      <c r="D540" s="167" t="s">
        <v>1080</v>
      </c>
      <c r="E540" s="288" t="s">
        <v>598</v>
      </c>
      <c r="F540" s="256">
        <v>2000000</v>
      </c>
      <c r="G540" s="156" t="str">
        <f t="shared" si="8"/>
        <v>01119010080000870</v>
      </c>
    </row>
    <row r="541" spans="1:7">
      <c r="A541" s="57" t="s">
        <v>286</v>
      </c>
      <c r="B541" s="167" t="s">
        <v>273</v>
      </c>
      <c r="C541" s="167" t="s">
        <v>499</v>
      </c>
      <c r="D541" s="167"/>
      <c r="E541" s="288"/>
      <c r="F541" s="256">
        <v>36705100</v>
      </c>
      <c r="G541" s="156" t="str">
        <f t="shared" si="8"/>
        <v>0113</v>
      </c>
    </row>
    <row r="542" spans="1:7" ht="102">
      <c r="A542" s="57" t="s">
        <v>721</v>
      </c>
      <c r="B542" s="167" t="s">
        <v>273</v>
      </c>
      <c r="C542" s="167" t="s">
        <v>499</v>
      </c>
      <c r="D542" s="167" t="s">
        <v>1081</v>
      </c>
      <c r="E542" s="288"/>
      <c r="F542" s="256">
        <v>178100</v>
      </c>
      <c r="G542" s="156" t="str">
        <f t="shared" si="8"/>
        <v>01131110075140</v>
      </c>
    </row>
    <row r="543" spans="1:7">
      <c r="A543" s="57" t="s">
        <v>102</v>
      </c>
      <c r="B543" s="167" t="s">
        <v>273</v>
      </c>
      <c r="C543" s="167" t="s">
        <v>499</v>
      </c>
      <c r="D543" s="167" t="s">
        <v>1081</v>
      </c>
      <c r="E543" s="288" t="s">
        <v>599</v>
      </c>
      <c r="F543" s="256">
        <v>178100</v>
      </c>
      <c r="G543" s="156" t="str">
        <f t="shared" si="8"/>
        <v>01131110075140540</v>
      </c>
    </row>
    <row r="544" spans="1:7" ht="25.5">
      <c r="A544" s="57" t="s">
        <v>600</v>
      </c>
      <c r="B544" s="167" t="s">
        <v>273</v>
      </c>
      <c r="C544" s="167" t="s">
        <v>499</v>
      </c>
      <c r="D544" s="167" t="s">
        <v>1082</v>
      </c>
      <c r="E544" s="288"/>
      <c r="F544" s="256">
        <v>36527000</v>
      </c>
      <c r="G544" s="156" t="str">
        <f t="shared" si="8"/>
        <v>01139090080000</v>
      </c>
    </row>
    <row r="545" spans="1:7" ht="89.25">
      <c r="A545" s="57" t="s">
        <v>601</v>
      </c>
      <c r="B545" s="167" t="s">
        <v>273</v>
      </c>
      <c r="C545" s="167" t="s">
        <v>499</v>
      </c>
      <c r="D545" s="167" t="s">
        <v>1082</v>
      </c>
      <c r="E545" s="288" t="s">
        <v>602</v>
      </c>
      <c r="F545" s="256">
        <v>100000</v>
      </c>
      <c r="G545" s="156" t="str">
        <f t="shared" si="8"/>
        <v>01139090080000831</v>
      </c>
    </row>
    <row r="546" spans="1:7">
      <c r="A546" s="57" t="s">
        <v>597</v>
      </c>
      <c r="B546" s="167" t="s">
        <v>273</v>
      </c>
      <c r="C546" s="167" t="s">
        <v>499</v>
      </c>
      <c r="D546" s="167" t="s">
        <v>1082</v>
      </c>
      <c r="E546" s="288" t="s">
        <v>598</v>
      </c>
      <c r="F546" s="256">
        <v>36427000</v>
      </c>
      <c r="G546" s="156" t="str">
        <f t="shared" si="8"/>
        <v>01139090080000870</v>
      </c>
    </row>
    <row r="547" spans="1:7">
      <c r="A547" s="57" t="s">
        <v>250</v>
      </c>
      <c r="B547" s="167" t="s">
        <v>273</v>
      </c>
      <c r="C547" s="167" t="s">
        <v>292</v>
      </c>
      <c r="D547" s="167"/>
      <c r="E547" s="288"/>
      <c r="F547" s="256">
        <v>4226600</v>
      </c>
      <c r="G547" s="156" t="str">
        <f t="shared" si="8"/>
        <v>02</v>
      </c>
    </row>
    <row r="548" spans="1:7">
      <c r="A548" s="57" t="s">
        <v>251</v>
      </c>
      <c r="B548" s="167" t="s">
        <v>273</v>
      </c>
      <c r="C548" s="167" t="s">
        <v>603</v>
      </c>
      <c r="D548" s="167"/>
      <c r="E548" s="288"/>
      <c r="F548" s="256">
        <v>4226600</v>
      </c>
      <c r="G548" s="156" t="str">
        <f t="shared" si="8"/>
        <v>0203</v>
      </c>
    </row>
    <row r="549" spans="1:7" ht="102">
      <c r="A549" s="57" t="s">
        <v>722</v>
      </c>
      <c r="B549" s="167" t="s">
        <v>273</v>
      </c>
      <c r="C549" s="167" t="s">
        <v>603</v>
      </c>
      <c r="D549" s="167" t="s">
        <v>1083</v>
      </c>
      <c r="E549" s="288"/>
      <c r="F549" s="256">
        <v>4226600</v>
      </c>
      <c r="G549" s="156" t="str">
        <f t="shared" si="8"/>
        <v>02031110051180</v>
      </c>
    </row>
    <row r="550" spans="1:7">
      <c r="A550" s="57" t="s">
        <v>604</v>
      </c>
      <c r="B550" s="167" t="s">
        <v>273</v>
      </c>
      <c r="C550" s="167" t="s">
        <v>603</v>
      </c>
      <c r="D550" s="167" t="s">
        <v>1083</v>
      </c>
      <c r="E550" s="288" t="s">
        <v>605</v>
      </c>
      <c r="F550" s="256">
        <v>4226600</v>
      </c>
      <c r="G550" s="156" t="str">
        <f t="shared" si="8"/>
        <v>02031110051180530</v>
      </c>
    </row>
    <row r="551" spans="1:7">
      <c r="A551" s="57" t="s">
        <v>240</v>
      </c>
      <c r="B551" s="167" t="s">
        <v>273</v>
      </c>
      <c r="C551" s="167" t="s">
        <v>307</v>
      </c>
      <c r="D551" s="167"/>
      <c r="E551" s="288"/>
      <c r="F551" s="256">
        <v>10400000</v>
      </c>
      <c r="G551" s="156" t="str">
        <f t="shared" si="8"/>
        <v>04</v>
      </c>
    </row>
    <row r="552" spans="1:7">
      <c r="A552" s="57" t="s">
        <v>242</v>
      </c>
      <c r="B552" s="167" t="s">
        <v>273</v>
      </c>
      <c r="C552" s="167" t="s">
        <v>521</v>
      </c>
      <c r="D552" s="167"/>
      <c r="E552" s="288"/>
      <c r="F552" s="256">
        <v>10400000</v>
      </c>
      <c r="G552" s="156" t="str">
        <f t="shared" si="8"/>
        <v>0408</v>
      </c>
    </row>
    <row r="553" spans="1:7" ht="63.75">
      <c r="A553" s="57" t="s">
        <v>1084</v>
      </c>
      <c r="B553" s="167" t="s">
        <v>273</v>
      </c>
      <c r="C553" s="167" t="s">
        <v>521</v>
      </c>
      <c r="D553" s="167" t="s">
        <v>1085</v>
      </c>
      <c r="E553" s="288"/>
      <c r="F553" s="256">
        <v>10400000</v>
      </c>
      <c r="G553" s="156" t="str">
        <f t="shared" si="8"/>
        <v>040809200Ч0090</v>
      </c>
    </row>
    <row r="554" spans="1:7">
      <c r="A554" s="57" t="s">
        <v>102</v>
      </c>
      <c r="B554" s="167" t="s">
        <v>273</v>
      </c>
      <c r="C554" s="167" t="s">
        <v>521</v>
      </c>
      <c r="D554" s="167" t="s">
        <v>1085</v>
      </c>
      <c r="E554" s="288" t="s">
        <v>599</v>
      </c>
      <c r="F554" s="256">
        <v>10400000</v>
      </c>
      <c r="G554" s="156" t="str">
        <f t="shared" si="8"/>
        <v>040809200Ч0090540</v>
      </c>
    </row>
    <row r="555" spans="1:7">
      <c r="A555" s="57" t="s">
        <v>189</v>
      </c>
      <c r="B555" s="167" t="s">
        <v>273</v>
      </c>
      <c r="C555" s="167" t="s">
        <v>33</v>
      </c>
      <c r="D555" s="167"/>
      <c r="E555" s="288"/>
      <c r="F555" s="256">
        <v>674240</v>
      </c>
      <c r="G555" s="156" t="str">
        <f t="shared" si="8"/>
        <v>07</v>
      </c>
    </row>
    <row r="556" spans="1:7">
      <c r="A556" s="57" t="s">
        <v>1595</v>
      </c>
      <c r="B556" s="167" t="s">
        <v>273</v>
      </c>
      <c r="C556" s="167" t="s">
        <v>530</v>
      </c>
      <c r="D556" s="167"/>
      <c r="E556" s="288"/>
      <c r="F556" s="256">
        <v>674240</v>
      </c>
      <c r="G556" s="156" t="str">
        <f t="shared" si="8"/>
        <v>0707</v>
      </c>
    </row>
    <row r="557" spans="1:7" ht="63.75">
      <c r="A557" s="57" t="s">
        <v>606</v>
      </c>
      <c r="B557" s="167" t="s">
        <v>273</v>
      </c>
      <c r="C557" s="167" t="s">
        <v>530</v>
      </c>
      <c r="D557" s="167" t="s">
        <v>1086</v>
      </c>
      <c r="E557" s="288"/>
      <c r="F557" s="256">
        <v>674240</v>
      </c>
      <c r="G557" s="156" t="str">
        <f t="shared" si="8"/>
        <v>070706100Ч0050</v>
      </c>
    </row>
    <row r="558" spans="1:7">
      <c r="A558" s="57" t="s">
        <v>102</v>
      </c>
      <c r="B558" s="167" t="s">
        <v>273</v>
      </c>
      <c r="C558" s="167" t="s">
        <v>530</v>
      </c>
      <c r="D558" s="167" t="s">
        <v>1086</v>
      </c>
      <c r="E558" s="288" t="s">
        <v>599</v>
      </c>
      <c r="F558" s="256">
        <v>674240</v>
      </c>
      <c r="G558" s="156" t="str">
        <f t="shared" si="8"/>
        <v>070706100Ч0050540</v>
      </c>
    </row>
    <row r="559" spans="1:7">
      <c r="A559" s="57" t="s">
        <v>319</v>
      </c>
      <c r="B559" s="167">
        <v>890</v>
      </c>
      <c r="C559" s="167" t="s">
        <v>37</v>
      </c>
      <c r="D559" s="167"/>
      <c r="E559" s="288"/>
      <c r="F559" s="256">
        <v>64000</v>
      </c>
      <c r="G559" s="156" t="str">
        <f t="shared" si="8"/>
        <v>09</v>
      </c>
    </row>
    <row r="560" spans="1:7">
      <c r="A560" s="57" t="s">
        <v>538</v>
      </c>
      <c r="B560" s="167" t="s">
        <v>273</v>
      </c>
      <c r="C560" s="167" t="s">
        <v>539</v>
      </c>
      <c r="D560" s="167"/>
      <c r="E560" s="288"/>
      <c r="F560" s="256">
        <v>64000</v>
      </c>
      <c r="G560" s="156" t="str">
        <f t="shared" ref="G560:G575" si="9">CONCATENATE(C560,D560,E560)</f>
        <v>0909</v>
      </c>
    </row>
    <row r="561" spans="1:7" ht="38.25">
      <c r="A561" s="57" t="s">
        <v>540</v>
      </c>
      <c r="B561" s="167" t="s">
        <v>273</v>
      </c>
      <c r="C561" s="167" t="s">
        <v>539</v>
      </c>
      <c r="D561" s="167" t="s">
        <v>1087</v>
      </c>
      <c r="E561" s="288"/>
      <c r="F561" s="256">
        <v>64000</v>
      </c>
      <c r="G561" s="156" t="str">
        <f t="shared" si="9"/>
        <v>09099090075550</v>
      </c>
    </row>
    <row r="562" spans="1:7" ht="25.5">
      <c r="A562" s="57" t="s">
        <v>490</v>
      </c>
      <c r="B562" s="167" t="s">
        <v>273</v>
      </c>
      <c r="C562" s="167" t="s">
        <v>539</v>
      </c>
      <c r="D562" s="167" t="s">
        <v>1087</v>
      </c>
      <c r="E562" s="288" t="s">
        <v>491</v>
      </c>
      <c r="F562" s="256">
        <v>64000</v>
      </c>
      <c r="G562" s="156" t="str">
        <f t="shared" si="9"/>
        <v>09099090075550244</v>
      </c>
    </row>
    <row r="563" spans="1:7" ht="25.5">
      <c r="A563" s="57" t="s">
        <v>322</v>
      </c>
      <c r="B563" s="167" t="s">
        <v>273</v>
      </c>
      <c r="C563" s="167" t="s">
        <v>105</v>
      </c>
      <c r="D563" s="167"/>
      <c r="E563" s="288"/>
      <c r="F563" s="256">
        <v>80877</v>
      </c>
      <c r="G563" s="156" t="str">
        <f t="shared" si="9"/>
        <v>13</v>
      </c>
    </row>
    <row r="564" spans="1:7" ht="25.5">
      <c r="A564" s="57" t="s">
        <v>323</v>
      </c>
      <c r="B564" s="167" t="s">
        <v>273</v>
      </c>
      <c r="C564" s="167" t="s">
        <v>607</v>
      </c>
      <c r="D564" s="167"/>
      <c r="E564" s="288"/>
      <c r="F564" s="256">
        <v>80877</v>
      </c>
      <c r="G564" s="156" t="str">
        <f t="shared" si="9"/>
        <v>1301</v>
      </c>
    </row>
    <row r="565" spans="1:7" ht="25.5">
      <c r="A565" s="57" t="s">
        <v>600</v>
      </c>
      <c r="B565" s="167" t="s">
        <v>273</v>
      </c>
      <c r="C565" s="167" t="s">
        <v>607</v>
      </c>
      <c r="D565" s="167" t="s">
        <v>1082</v>
      </c>
      <c r="E565" s="288"/>
      <c r="F565" s="256">
        <v>80877</v>
      </c>
      <c r="G565" s="156" t="str">
        <f t="shared" si="9"/>
        <v>13019090080000</v>
      </c>
    </row>
    <row r="566" spans="1:7">
      <c r="A566" s="57" t="s">
        <v>608</v>
      </c>
      <c r="B566" s="167" t="s">
        <v>273</v>
      </c>
      <c r="C566" s="167" t="s">
        <v>607</v>
      </c>
      <c r="D566" s="167" t="s">
        <v>1082</v>
      </c>
      <c r="E566" s="288" t="s">
        <v>609</v>
      </c>
      <c r="F566" s="256">
        <v>80877</v>
      </c>
      <c r="G566" s="156" t="str">
        <f t="shared" si="9"/>
        <v>13019090080000730</v>
      </c>
    </row>
    <row r="567" spans="1:7" ht="38.25">
      <c r="A567" s="57" t="s">
        <v>1602</v>
      </c>
      <c r="B567" s="167" t="s">
        <v>273</v>
      </c>
      <c r="C567" s="167" t="s">
        <v>108</v>
      </c>
      <c r="D567" s="167"/>
      <c r="E567" s="288"/>
      <c r="F567" s="256">
        <v>94868900</v>
      </c>
      <c r="G567" s="156" t="str">
        <f t="shared" si="9"/>
        <v>14</v>
      </c>
    </row>
    <row r="568" spans="1:7" ht="38.25">
      <c r="A568" s="57" t="s">
        <v>279</v>
      </c>
      <c r="B568" s="167" t="s">
        <v>273</v>
      </c>
      <c r="C568" s="167" t="s">
        <v>610</v>
      </c>
      <c r="D568" s="167"/>
      <c r="E568" s="288"/>
      <c r="F568" s="256">
        <v>64187700</v>
      </c>
      <c r="G568" s="156" t="str">
        <f t="shared" si="9"/>
        <v>1401</v>
      </c>
    </row>
    <row r="569" spans="1:7" ht="127.5">
      <c r="A569" s="57" t="s">
        <v>1413</v>
      </c>
      <c r="B569" s="167" t="s">
        <v>273</v>
      </c>
      <c r="C569" s="167" t="s">
        <v>610</v>
      </c>
      <c r="D569" s="167" t="s">
        <v>1088</v>
      </c>
      <c r="E569" s="288"/>
      <c r="F569" s="256">
        <v>26666200</v>
      </c>
      <c r="G569" s="156" t="str">
        <f t="shared" si="9"/>
        <v>14011110076010</v>
      </c>
    </row>
    <row r="570" spans="1:7">
      <c r="A570" s="57" t="s">
        <v>611</v>
      </c>
      <c r="B570" s="167" t="s">
        <v>273</v>
      </c>
      <c r="C570" s="167" t="s">
        <v>610</v>
      </c>
      <c r="D570" s="167" t="s">
        <v>1088</v>
      </c>
      <c r="E570" s="288" t="s">
        <v>612</v>
      </c>
      <c r="F570" s="256">
        <v>26666200</v>
      </c>
      <c r="G570" s="156" t="str">
        <f t="shared" si="9"/>
        <v>14011110076010511</v>
      </c>
    </row>
    <row r="571" spans="1:7" ht="89.25">
      <c r="A571" s="57" t="s">
        <v>724</v>
      </c>
      <c r="B571" s="167" t="s">
        <v>273</v>
      </c>
      <c r="C571" s="167" t="s">
        <v>610</v>
      </c>
      <c r="D571" s="167" t="s">
        <v>1089</v>
      </c>
      <c r="E571" s="288"/>
      <c r="F571" s="256">
        <v>37521500</v>
      </c>
      <c r="G571" s="156" t="str">
        <f t="shared" si="9"/>
        <v>14011110080130</v>
      </c>
    </row>
    <row r="572" spans="1:7">
      <c r="A572" s="57" t="s">
        <v>611</v>
      </c>
      <c r="B572" s="167" t="s">
        <v>273</v>
      </c>
      <c r="C572" s="167" t="s">
        <v>610</v>
      </c>
      <c r="D572" s="167" t="s">
        <v>1089</v>
      </c>
      <c r="E572" s="288" t="s">
        <v>612</v>
      </c>
      <c r="F572" s="256">
        <v>37521500</v>
      </c>
      <c r="G572" s="156" t="str">
        <f t="shared" si="9"/>
        <v>14011110080130511</v>
      </c>
    </row>
    <row r="573" spans="1:7">
      <c r="A573" s="57" t="s">
        <v>324</v>
      </c>
      <c r="B573" s="167" t="s">
        <v>273</v>
      </c>
      <c r="C573" s="167" t="s">
        <v>613</v>
      </c>
      <c r="D573" s="167"/>
      <c r="E573" s="288"/>
      <c r="F573" s="256">
        <v>30681200</v>
      </c>
      <c r="G573" s="156" t="str">
        <f t="shared" si="9"/>
        <v>1403</v>
      </c>
    </row>
    <row r="574" spans="1:7" ht="89.25">
      <c r="A574" s="57" t="s">
        <v>725</v>
      </c>
      <c r="B574" s="167" t="s">
        <v>273</v>
      </c>
      <c r="C574" s="167" t="s">
        <v>613</v>
      </c>
      <c r="D574" s="167" t="s">
        <v>1090</v>
      </c>
      <c r="E574" s="288"/>
      <c r="F574" s="256">
        <v>30681200</v>
      </c>
      <c r="G574" s="156" t="str">
        <f t="shared" si="9"/>
        <v>14031110080120</v>
      </c>
    </row>
    <row r="575" spans="1:7">
      <c r="A575" s="57" t="s">
        <v>102</v>
      </c>
      <c r="B575" s="167" t="s">
        <v>273</v>
      </c>
      <c r="C575" s="167" t="s">
        <v>613</v>
      </c>
      <c r="D575" s="167" t="s">
        <v>1090</v>
      </c>
      <c r="E575" s="288" t="s">
        <v>599</v>
      </c>
      <c r="F575" s="256">
        <v>30681200</v>
      </c>
      <c r="G575" s="156" t="str">
        <f t="shared" si="9"/>
        <v>14031110080120540</v>
      </c>
    </row>
    <row r="576" spans="1:7">
      <c r="A576" s="58"/>
      <c r="G576" s="156" t="str">
        <f t="shared" ref="G576:G616" si="10">CONCATENATE(C576,D576,E576)</f>
        <v/>
      </c>
    </row>
    <row r="577" spans="1:7">
      <c r="A577" s="58"/>
      <c r="G577" s="156" t="str">
        <f t="shared" si="10"/>
        <v/>
      </c>
    </row>
    <row r="578" spans="1:7">
      <c r="A578" s="58"/>
      <c r="G578" s="156" t="str">
        <f t="shared" si="10"/>
        <v/>
      </c>
    </row>
    <row r="579" spans="1:7">
      <c r="A579" s="58"/>
      <c r="G579" s="156" t="str">
        <f t="shared" si="10"/>
        <v/>
      </c>
    </row>
    <row r="580" spans="1:7">
      <c r="A580" s="58"/>
      <c r="G580" s="156" t="str">
        <f t="shared" si="10"/>
        <v/>
      </c>
    </row>
    <row r="581" spans="1:7">
      <c r="A581" s="58"/>
      <c r="G581" s="156" t="str">
        <f t="shared" si="10"/>
        <v/>
      </c>
    </row>
    <row r="582" spans="1:7">
      <c r="A582" s="58"/>
      <c r="G582" s="156" t="str">
        <f t="shared" si="10"/>
        <v/>
      </c>
    </row>
    <row r="583" spans="1:7">
      <c r="A583" s="58"/>
      <c r="G583" s="156" t="str">
        <f t="shared" si="10"/>
        <v/>
      </c>
    </row>
    <row r="584" spans="1:7">
      <c r="A584" s="58"/>
      <c r="G584" s="156" t="str">
        <f t="shared" si="10"/>
        <v/>
      </c>
    </row>
    <row r="585" spans="1:7">
      <c r="A585" s="58"/>
      <c r="G585" s="156" t="str">
        <f t="shared" si="10"/>
        <v/>
      </c>
    </row>
    <row r="586" spans="1:7">
      <c r="A586" s="58"/>
      <c r="G586" s="156" t="str">
        <f t="shared" si="10"/>
        <v/>
      </c>
    </row>
    <row r="587" spans="1:7">
      <c r="A587" s="58"/>
      <c r="G587" s="156" t="str">
        <f t="shared" si="10"/>
        <v/>
      </c>
    </row>
    <row r="588" spans="1:7">
      <c r="A588" s="58"/>
      <c r="G588" s="156" t="str">
        <f t="shared" si="10"/>
        <v/>
      </c>
    </row>
    <row r="589" spans="1:7">
      <c r="A589" s="58"/>
      <c r="G589" s="156" t="str">
        <f t="shared" si="10"/>
        <v/>
      </c>
    </row>
    <row r="590" spans="1:7">
      <c r="A590" s="58"/>
      <c r="G590" s="156" t="str">
        <f t="shared" si="10"/>
        <v/>
      </c>
    </row>
    <row r="591" spans="1:7">
      <c r="A591" s="58"/>
      <c r="G591" s="156" t="str">
        <f t="shared" si="10"/>
        <v/>
      </c>
    </row>
    <row r="592" spans="1:7">
      <c r="A592" s="58"/>
      <c r="G592" s="156" t="str">
        <f t="shared" si="10"/>
        <v/>
      </c>
    </row>
    <row r="593" spans="1:7">
      <c r="A593" s="58"/>
      <c r="G593" s="156" t="str">
        <f t="shared" si="10"/>
        <v/>
      </c>
    </row>
    <row r="594" spans="1:7">
      <c r="A594" s="58"/>
      <c r="G594" s="156" t="str">
        <f t="shared" si="10"/>
        <v/>
      </c>
    </row>
    <row r="595" spans="1:7">
      <c r="A595" s="58"/>
      <c r="G595" s="156" t="str">
        <f t="shared" si="10"/>
        <v/>
      </c>
    </row>
    <row r="596" spans="1:7">
      <c r="G596" s="156" t="str">
        <f t="shared" si="10"/>
        <v/>
      </c>
    </row>
    <row r="597" spans="1:7">
      <c r="G597" s="156" t="str">
        <f t="shared" si="10"/>
        <v/>
      </c>
    </row>
    <row r="598" spans="1:7">
      <c r="G598" s="156" t="str">
        <f t="shared" si="10"/>
        <v/>
      </c>
    </row>
    <row r="599" spans="1:7">
      <c r="G599" s="156" t="str">
        <f t="shared" si="10"/>
        <v/>
      </c>
    </row>
    <row r="600" spans="1:7">
      <c r="G600" s="156" t="str">
        <f t="shared" si="10"/>
        <v/>
      </c>
    </row>
    <row r="601" spans="1:7">
      <c r="G601" s="156" t="str">
        <f t="shared" si="10"/>
        <v/>
      </c>
    </row>
    <row r="602" spans="1:7">
      <c r="G602" s="156" t="str">
        <f t="shared" si="10"/>
        <v/>
      </c>
    </row>
    <row r="603" spans="1:7">
      <c r="G603" s="156" t="str">
        <f t="shared" si="10"/>
        <v/>
      </c>
    </row>
    <row r="604" spans="1:7">
      <c r="G604" s="156" t="str">
        <f t="shared" si="10"/>
        <v/>
      </c>
    </row>
    <row r="605" spans="1:7">
      <c r="G605" s="156" t="str">
        <f t="shared" si="10"/>
        <v/>
      </c>
    </row>
    <row r="606" spans="1:7">
      <c r="G606" s="156" t="str">
        <f t="shared" si="10"/>
        <v/>
      </c>
    </row>
    <row r="607" spans="1:7">
      <c r="G607" s="156" t="str">
        <f t="shared" si="10"/>
        <v/>
      </c>
    </row>
    <row r="608" spans="1:7">
      <c r="G608" s="156" t="str">
        <f t="shared" si="10"/>
        <v/>
      </c>
    </row>
    <row r="609" spans="7:7">
      <c r="G609" s="156" t="str">
        <f t="shared" si="10"/>
        <v/>
      </c>
    </row>
    <row r="610" spans="7:7">
      <c r="G610" s="156" t="str">
        <f t="shared" si="10"/>
        <v/>
      </c>
    </row>
    <row r="611" spans="7:7">
      <c r="G611" s="156" t="str">
        <f t="shared" si="10"/>
        <v/>
      </c>
    </row>
    <row r="612" spans="7:7">
      <c r="G612" s="156" t="str">
        <f t="shared" si="10"/>
        <v/>
      </c>
    </row>
    <row r="613" spans="7:7">
      <c r="G613" s="156" t="str">
        <f t="shared" si="10"/>
        <v/>
      </c>
    </row>
    <row r="614" spans="7:7">
      <c r="G614" s="156" t="str">
        <f t="shared" si="10"/>
        <v/>
      </c>
    </row>
    <row r="615" spans="7:7">
      <c r="G615" s="156" t="str">
        <f t="shared" si="10"/>
        <v/>
      </c>
    </row>
    <row r="616" spans="7:7">
      <c r="G616" s="156" t="str">
        <f t="shared" si="10"/>
        <v/>
      </c>
    </row>
    <row r="617" spans="7:7">
      <c r="G617" s="156" t="str">
        <f t="shared" ref="G617:G680" si="11">CONCATENATE(C617,D617,E617)</f>
        <v/>
      </c>
    </row>
    <row r="618" spans="7:7">
      <c r="G618" s="156" t="str">
        <f t="shared" si="11"/>
        <v/>
      </c>
    </row>
    <row r="619" spans="7:7">
      <c r="G619" s="156" t="str">
        <f t="shared" si="11"/>
        <v/>
      </c>
    </row>
    <row r="620" spans="7:7">
      <c r="G620" s="156" t="str">
        <f t="shared" si="11"/>
        <v/>
      </c>
    </row>
    <row r="621" spans="7:7">
      <c r="G621" s="156" t="str">
        <f t="shared" si="11"/>
        <v/>
      </c>
    </row>
    <row r="622" spans="7:7">
      <c r="G622" s="156" t="str">
        <f t="shared" si="11"/>
        <v/>
      </c>
    </row>
    <row r="623" spans="7:7">
      <c r="G623" s="156" t="str">
        <f t="shared" si="11"/>
        <v/>
      </c>
    </row>
    <row r="624" spans="7:7">
      <c r="G624" s="156" t="str">
        <f t="shared" si="11"/>
        <v/>
      </c>
    </row>
    <row r="625" spans="7:7">
      <c r="G625" s="156" t="str">
        <f t="shared" si="11"/>
        <v/>
      </c>
    </row>
    <row r="626" spans="7:7">
      <c r="G626" s="156" t="str">
        <f t="shared" si="11"/>
        <v/>
      </c>
    </row>
    <row r="627" spans="7:7">
      <c r="G627" s="156" t="str">
        <f t="shared" si="11"/>
        <v/>
      </c>
    </row>
    <row r="628" spans="7:7">
      <c r="G628" s="156" t="str">
        <f t="shared" si="11"/>
        <v/>
      </c>
    </row>
    <row r="629" spans="7:7">
      <c r="G629" s="156" t="str">
        <f t="shared" si="11"/>
        <v/>
      </c>
    </row>
    <row r="630" spans="7:7">
      <c r="G630" s="156" t="str">
        <f t="shared" si="11"/>
        <v/>
      </c>
    </row>
    <row r="631" spans="7:7">
      <c r="G631" s="156" t="str">
        <f t="shared" si="11"/>
        <v/>
      </c>
    </row>
    <row r="632" spans="7:7">
      <c r="G632" s="156" t="str">
        <f t="shared" si="11"/>
        <v/>
      </c>
    </row>
    <row r="633" spans="7:7">
      <c r="G633" s="156" t="str">
        <f t="shared" si="11"/>
        <v/>
      </c>
    </row>
    <row r="634" spans="7:7">
      <c r="G634" s="156" t="str">
        <f t="shared" si="11"/>
        <v/>
      </c>
    </row>
    <row r="635" spans="7:7">
      <c r="G635" s="156" t="str">
        <f t="shared" si="11"/>
        <v/>
      </c>
    </row>
    <row r="636" spans="7:7">
      <c r="G636" s="156" t="str">
        <f t="shared" si="11"/>
        <v/>
      </c>
    </row>
    <row r="637" spans="7:7">
      <c r="G637" s="156" t="str">
        <f t="shared" si="11"/>
        <v/>
      </c>
    </row>
    <row r="638" spans="7:7">
      <c r="G638" s="156" t="str">
        <f t="shared" si="11"/>
        <v/>
      </c>
    </row>
    <row r="639" spans="7:7">
      <c r="G639" s="156" t="str">
        <f t="shared" si="11"/>
        <v/>
      </c>
    </row>
    <row r="640" spans="7:7">
      <c r="G640" s="156" t="str">
        <f t="shared" si="11"/>
        <v/>
      </c>
    </row>
    <row r="641" spans="7:7">
      <c r="G641" s="156" t="str">
        <f t="shared" si="11"/>
        <v/>
      </c>
    </row>
    <row r="642" spans="7:7">
      <c r="G642" s="156" t="str">
        <f t="shared" si="11"/>
        <v/>
      </c>
    </row>
    <row r="643" spans="7:7">
      <c r="G643" s="156" t="str">
        <f t="shared" si="11"/>
        <v/>
      </c>
    </row>
    <row r="644" spans="7:7">
      <c r="G644" s="156" t="str">
        <f t="shared" si="11"/>
        <v/>
      </c>
    </row>
    <row r="645" spans="7:7">
      <c r="G645" s="156" t="str">
        <f t="shared" si="11"/>
        <v/>
      </c>
    </row>
    <row r="646" spans="7:7">
      <c r="G646" s="156" t="str">
        <f t="shared" si="11"/>
        <v/>
      </c>
    </row>
    <row r="647" spans="7:7">
      <c r="G647" s="156" t="str">
        <f t="shared" si="11"/>
        <v/>
      </c>
    </row>
    <row r="648" spans="7:7">
      <c r="G648" s="156" t="str">
        <f t="shared" si="11"/>
        <v/>
      </c>
    </row>
    <row r="649" spans="7:7">
      <c r="G649" s="156" t="str">
        <f t="shared" si="11"/>
        <v/>
      </c>
    </row>
    <row r="650" spans="7:7">
      <c r="G650" s="156" t="str">
        <f t="shared" si="11"/>
        <v/>
      </c>
    </row>
    <row r="651" spans="7:7">
      <c r="G651" s="156" t="str">
        <f t="shared" si="11"/>
        <v/>
      </c>
    </row>
    <row r="652" spans="7:7">
      <c r="G652" s="156" t="str">
        <f t="shared" si="11"/>
        <v/>
      </c>
    </row>
    <row r="653" spans="7:7">
      <c r="G653" s="156" t="str">
        <f t="shared" si="11"/>
        <v/>
      </c>
    </row>
    <row r="654" spans="7:7">
      <c r="G654" s="156" t="str">
        <f t="shared" si="11"/>
        <v/>
      </c>
    </row>
    <row r="655" spans="7:7">
      <c r="G655" s="156" t="str">
        <f t="shared" si="11"/>
        <v/>
      </c>
    </row>
    <row r="656" spans="7:7">
      <c r="G656" s="156" t="str">
        <f t="shared" si="11"/>
        <v/>
      </c>
    </row>
    <row r="657" spans="7:7">
      <c r="G657" s="156" t="str">
        <f t="shared" si="11"/>
        <v/>
      </c>
    </row>
    <row r="658" spans="7:7">
      <c r="G658" s="156" t="str">
        <f t="shared" si="11"/>
        <v/>
      </c>
    </row>
    <row r="659" spans="7:7">
      <c r="G659" s="156" t="str">
        <f t="shared" si="11"/>
        <v/>
      </c>
    </row>
    <row r="660" spans="7:7">
      <c r="G660" s="156" t="str">
        <f t="shared" si="11"/>
        <v/>
      </c>
    </row>
    <row r="661" spans="7:7">
      <c r="G661" s="156" t="str">
        <f t="shared" si="11"/>
        <v/>
      </c>
    </row>
    <row r="662" spans="7:7">
      <c r="G662" s="156" t="str">
        <f t="shared" si="11"/>
        <v/>
      </c>
    </row>
    <row r="663" spans="7:7">
      <c r="G663" s="156" t="str">
        <f t="shared" si="11"/>
        <v/>
      </c>
    </row>
    <row r="664" spans="7:7">
      <c r="G664" s="156" t="str">
        <f t="shared" si="11"/>
        <v/>
      </c>
    </row>
    <row r="665" spans="7:7">
      <c r="G665" s="156" t="str">
        <f t="shared" si="11"/>
        <v/>
      </c>
    </row>
    <row r="666" spans="7:7">
      <c r="G666" s="156" t="str">
        <f t="shared" si="11"/>
        <v/>
      </c>
    </row>
    <row r="667" spans="7:7">
      <c r="G667" s="156" t="str">
        <f t="shared" si="11"/>
        <v/>
      </c>
    </row>
    <row r="668" spans="7:7">
      <c r="G668" s="156" t="str">
        <f t="shared" si="11"/>
        <v/>
      </c>
    </row>
    <row r="669" spans="7:7">
      <c r="G669" s="156" t="str">
        <f t="shared" si="11"/>
        <v/>
      </c>
    </row>
    <row r="670" spans="7:7">
      <c r="G670" s="156" t="str">
        <f t="shared" si="11"/>
        <v/>
      </c>
    </row>
    <row r="671" spans="7:7">
      <c r="G671" s="156" t="str">
        <f t="shared" si="11"/>
        <v/>
      </c>
    </row>
    <row r="672" spans="7:7">
      <c r="G672" s="156" t="str">
        <f t="shared" si="11"/>
        <v/>
      </c>
    </row>
    <row r="673" spans="7:7">
      <c r="G673" s="156" t="str">
        <f t="shared" si="11"/>
        <v/>
      </c>
    </row>
    <row r="674" spans="7:7">
      <c r="G674" s="156" t="str">
        <f t="shared" si="11"/>
        <v/>
      </c>
    </row>
    <row r="675" spans="7:7">
      <c r="G675" s="156" t="str">
        <f t="shared" si="11"/>
        <v/>
      </c>
    </row>
    <row r="676" spans="7:7">
      <c r="G676" s="156" t="str">
        <f t="shared" si="11"/>
        <v/>
      </c>
    </row>
    <row r="677" spans="7:7">
      <c r="G677" s="156" t="str">
        <f t="shared" si="11"/>
        <v/>
      </c>
    </row>
    <row r="678" spans="7:7">
      <c r="G678" s="156" t="str">
        <f t="shared" si="11"/>
        <v/>
      </c>
    </row>
    <row r="679" spans="7:7">
      <c r="G679" s="156" t="str">
        <f t="shared" si="11"/>
        <v/>
      </c>
    </row>
    <row r="680" spans="7:7">
      <c r="G680" s="156" t="str">
        <f t="shared" si="11"/>
        <v/>
      </c>
    </row>
    <row r="681" spans="7:7">
      <c r="G681" s="156" t="str">
        <f t="shared" ref="G681:G717" si="12">CONCATENATE(C681,D681,E681)</f>
        <v/>
      </c>
    </row>
    <row r="682" spans="7:7">
      <c r="G682" s="156" t="str">
        <f t="shared" si="12"/>
        <v/>
      </c>
    </row>
    <row r="683" spans="7:7">
      <c r="G683" s="156" t="str">
        <f t="shared" si="12"/>
        <v/>
      </c>
    </row>
    <row r="684" spans="7:7">
      <c r="G684" s="156" t="str">
        <f t="shared" si="12"/>
        <v/>
      </c>
    </row>
    <row r="685" spans="7:7">
      <c r="G685" s="156" t="str">
        <f t="shared" si="12"/>
        <v/>
      </c>
    </row>
    <row r="686" spans="7:7">
      <c r="G686" s="156" t="str">
        <f t="shared" si="12"/>
        <v/>
      </c>
    </row>
    <row r="687" spans="7:7">
      <c r="G687" s="156" t="str">
        <f t="shared" si="12"/>
        <v/>
      </c>
    </row>
    <row r="688" spans="7:7">
      <c r="G688" s="156" t="str">
        <f t="shared" si="12"/>
        <v/>
      </c>
    </row>
    <row r="689" spans="7:7">
      <c r="G689" s="156" t="str">
        <f t="shared" si="12"/>
        <v/>
      </c>
    </row>
    <row r="690" spans="7:7">
      <c r="G690" s="156" t="str">
        <f t="shared" si="12"/>
        <v/>
      </c>
    </row>
    <row r="691" spans="7:7">
      <c r="G691" s="156" t="str">
        <f t="shared" si="12"/>
        <v/>
      </c>
    </row>
    <row r="692" spans="7:7">
      <c r="G692" s="156" t="str">
        <f t="shared" si="12"/>
        <v/>
      </c>
    </row>
    <row r="693" spans="7:7">
      <c r="G693" s="156" t="str">
        <f t="shared" si="12"/>
        <v/>
      </c>
    </row>
    <row r="694" spans="7:7">
      <c r="G694" s="156" t="str">
        <f t="shared" si="12"/>
        <v/>
      </c>
    </row>
    <row r="695" spans="7:7">
      <c r="G695" s="156" t="str">
        <f t="shared" si="12"/>
        <v/>
      </c>
    </row>
    <row r="696" spans="7:7">
      <c r="G696" s="156" t="str">
        <f t="shared" si="12"/>
        <v/>
      </c>
    </row>
    <row r="697" spans="7:7">
      <c r="G697" s="156" t="str">
        <f t="shared" si="12"/>
        <v/>
      </c>
    </row>
    <row r="698" spans="7:7">
      <c r="G698" s="156" t="str">
        <f t="shared" si="12"/>
        <v/>
      </c>
    </row>
    <row r="699" spans="7:7">
      <c r="G699" s="156" t="str">
        <f t="shared" si="12"/>
        <v/>
      </c>
    </row>
    <row r="700" spans="7:7">
      <c r="G700" s="156" t="str">
        <f t="shared" si="12"/>
        <v/>
      </c>
    </row>
    <row r="701" spans="7:7">
      <c r="G701" s="156" t="str">
        <f t="shared" si="12"/>
        <v/>
      </c>
    </row>
    <row r="702" spans="7:7">
      <c r="G702" s="156" t="str">
        <f t="shared" si="12"/>
        <v/>
      </c>
    </row>
    <row r="703" spans="7:7">
      <c r="G703" s="156" t="str">
        <f t="shared" si="12"/>
        <v/>
      </c>
    </row>
    <row r="704" spans="7:7">
      <c r="G704" s="156" t="str">
        <f t="shared" si="12"/>
        <v/>
      </c>
    </row>
    <row r="705" spans="7:7">
      <c r="G705" s="156" t="str">
        <f t="shared" si="12"/>
        <v/>
      </c>
    </row>
    <row r="706" spans="7:7">
      <c r="G706" s="156" t="str">
        <f t="shared" si="12"/>
        <v/>
      </c>
    </row>
    <row r="707" spans="7:7">
      <c r="G707" s="156" t="str">
        <f t="shared" si="12"/>
        <v/>
      </c>
    </row>
    <row r="708" spans="7:7">
      <c r="G708" s="156" t="str">
        <f t="shared" si="12"/>
        <v/>
      </c>
    </row>
    <row r="709" spans="7:7">
      <c r="G709" s="156" t="str">
        <f t="shared" si="12"/>
        <v/>
      </c>
    </row>
    <row r="710" spans="7:7">
      <c r="G710" s="156" t="str">
        <f t="shared" si="12"/>
        <v/>
      </c>
    </row>
    <row r="711" spans="7:7">
      <c r="G711" s="156" t="str">
        <f t="shared" si="12"/>
        <v/>
      </c>
    </row>
    <row r="712" spans="7:7">
      <c r="G712" s="156" t="str">
        <f t="shared" si="12"/>
        <v/>
      </c>
    </row>
    <row r="713" spans="7:7">
      <c r="G713" s="156" t="str">
        <f t="shared" si="12"/>
        <v/>
      </c>
    </row>
    <row r="714" spans="7:7">
      <c r="G714" s="156" t="str">
        <f t="shared" si="12"/>
        <v/>
      </c>
    </row>
    <row r="715" spans="7:7">
      <c r="G715" s="156" t="str">
        <f t="shared" si="12"/>
        <v/>
      </c>
    </row>
    <row r="716" spans="7:7">
      <c r="G716" s="156" t="str">
        <f t="shared" si="12"/>
        <v/>
      </c>
    </row>
    <row r="717" spans="7:7">
      <c r="G717" s="156" t="str">
        <f t="shared" si="12"/>
        <v/>
      </c>
    </row>
  </sheetData>
  <autoFilter ref="A6:H717">
    <filterColumn colId="0"/>
    <filterColumn colId="1"/>
    <filterColumn colId="2"/>
    <filterColumn colId="3"/>
    <filterColumn colId="4"/>
  </autoFilter>
  <mergeCells count="7">
    <mergeCell ref="A1:F1"/>
    <mergeCell ref="A7:E7"/>
    <mergeCell ref="A2:F2"/>
    <mergeCell ref="A3:F3"/>
    <mergeCell ref="A5:A6"/>
    <mergeCell ref="B5:E5"/>
    <mergeCell ref="F5:F6"/>
  </mergeCells>
  <phoneticPr fontId="3" type="noConversion"/>
  <pageMargins left="0.98425196850393704" right="0.23622047244094491" top="0.2" bottom="0.19" header="0.17" footer="0.17"/>
  <pageSetup paperSize="9" scale="82" fitToHeight="0"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theme="6" tint="-0.249977111117893"/>
  </sheetPr>
  <dimension ref="A1:I695"/>
  <sheetViews>
    <sheetView topLeftCell="A2" workbookViewId="0">
      <selection activeCell="A159" sqref="A159"/>
    </sheetView>
  </sheetViews>
  <sheetFormatPr defaultRowHeight="12.75"/>
  <cols>
    <col min="1" max="1" width="38.85546875" style="159" customWidth="1"/>
    <col min="2" max="2" width="7.28515625" style="159" customWidth="1"/>
    <col min="3" max="3" width="6.140625" style="159" customWidth="1"/>
    <col min="4" max="4" width="11.7109375" style="159" customWidth="1"/>
    <col min="5" max="5" width="9.42578125" style="159" customWidth="1"/>
    <col min="6" max="7" width="19.7109375" style="4" customWidth="1"/>
    <col min="8" max="8" width="15.5703125" style="4" customWidth="1"/>
    <col min="9" max="9" width="13.5703125" style="4" bestFit="1" customWidth="1"/>
    <col min="10" max="16384" width="9.140625" style="4"/>
  </cols>
  <sheetData>
    <row r="1" spans="1:9" ht="45.75" hidden="1" customHeight="1">
      <c r="A1" s="382"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c r="G1" s="382"/>
    </row>
    <row r="2" spans="1:9" ht="53.25" customHeight="1">
      <c r="A2" s="382" t="str">
        <f>"Приложение №"&amp;Н1вед1&amp;" к решению
Богучанского районного Совета депутатов
от "&amp;Р1дата&amp;" года №"&amp;Р1номер</f>
        <v>Приложение №6 к решению
Богучанского районного Совета депутатов
от     "   "                     2016 года №</v>
      </c>
      <c r="B2" s="382"/>
      <c r="C2" s="382"/>
      <c r="D2" s="382"/>
      <c r="E2" s="382"/>
      <c r="F2" s="382"/>
      <c r="G2" s="382"/>
    </row>
    <row r="3" spans="1:9" ht="58.5" customHeight="1">
      <c r="A3" s="381"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2018-2019 годов</v>
      </c>
      <c r="B3" s="381"/>
      <c r="C3" s="381"/>
      <c r="D3" s="381"/>
      <c r="E3" s="381"/>
      <c r="F3" s="381"/>
      <c r="G3" s="381"/>
    </row>
    <row r="4" spans="1:9">
      <c r="G4" s="12" t="s">
        <v>103</v>
      </c>
    </row>
    <row r="5" spans="1:9">
      <c r="A5" s="419" t="s">
        <v>302</v>
      </c>
      <c r="B5" s="419" t="s">
        <v>232</v>
      </c>
      <c r="C5" s="419"/>
      <c r="D5" s="419"/>
      <c r="E5" s="419"/>
      <c r="F5" s="418" t="s">
        <v>866</v>
      </c>
      <c r="G5" s="418" t="s">
        <v>1441</v>
      </c>
    </row>
    <row r="6" spans="1:9" ht="41.25" customHeight="1">
      <c r="A6" s="419"/>
      <c r="B6" s="160" t="s">
        <v>231</v>
      </c>
      <c r="C6" s="160" t="s">
        <v>303</v>
      </c>
      <c r="D6" s="160" t="s">
        <v>233</v>
      </c>
      <c r="E6" s="160" t="s">
        <v>234</v>
      </c>
      <c r="F6" s="418"/>
      <c r="G6" s="418"/>
    </row>
    <row r="7" spans="1:9" s="15" customFormat="1">
      <c r="A7" s="417" t="s">
        <v>614</v>
      </c>
      <c r="B7" s="417"/>
      <c r="C7" s="417"/>
      <c r="D7" s="417"/>
      <c r="E7" s="417"/>
      <c r="F7" s="259">
        <v>1699837690</v>
      </c>
      <c r="G7" s="259">
        <v>1723366040</v>
      </c>
      <c r="I7" s="101"/>
    </row>
    <row r="8" spans="1:9">
      <c r="A8" s="260" t="s">
        <v>481</v>
      </c>
      <c r="B8" s="251" t="s">
        <v>235</v>
      </c>
      <c r="C8" s="251"/>
      <c r="D8" s="251"/>
      <c r="E8" s="251"/>
      <c r="F8" s="257">
        <v>3520710</v>
      </c>
      <c r="G8" s="257">
        <v>4520710</v>
      </c>
      <c r="H8" s="102"/>
    </row>
    <row r="9" spans="1:9">
      <c r="A9" s="260" t="s">
        <v>304</v>
      </c>
      <c r="B9" s="251" t="s">
        <v>235</v>
      </c>
      <c r="C9" s="251" t="s">
        <v>179</v>
      </c>
      <c r="D9" s="251"/>
      <c r="E9" s="251"/>
      <c r="F9" s="257">
        <v>3520710</v>
      </c>
      <c r="G9" s="257">
        <v>4520710</v>
      </c>
      <c r="H9" s="156" t="str">
        <f>CONCATENATE(C9,,D9,E9)</f>
        <v>01</v>
      </c>
    </row>
    <row r="10" spans="1:9" ht="63.75">
      <c r="A10" s="260" t="s">
        <v>101</v>
      </c>
      <c r="B10" s="251" t="s">
        <v>235</v>
      </c>
      <c r="C10" s="251" t="s">
        <v>488</v>
      </c>
      <c r="D10" s="251"/>
      <c r="E10" s="251"/>
      <c r="F10" s="257">
        <v>3520710</v>
      </c>
      <c r="G10" s="257">
        <v>4520710</v>
      </c>
      <c r="H10" s="156" t="str">
        <f t="shared" ref="H10:H73" si="0">CONCATENATE(C10,,D10,E10)</f>
        <v>0103</v>
      </c>
    </row>
    <row r="11" spans="1:9" ht="51">
      <c r="A11" s="260" t="s">
        <v>489</v>
      </c>
      <c r="B11" s="251" t="s">
        <v>235</v>
      </c>
      <c r="C11" s="251" t="s">
        <v>488</v>
      </c>
      <c r="D11" s="251" t="s">
        <v>925</v>
      </c>
      <c r="E11" s="251"/>
      <c r="F11" s="257">
        <v>1935756</v>
      </c>
      <c r="G11" s="257">
        <v>1935756</v>
      </c>
      <c r="H11" s="156" t="str">
        <f t="shared" si="0"/>
        <v>01038020060000</v>
      </c>
    </row>
    <row r="12" spans="1:9" ht="25.5">
      <c r="A12" s="260" t="s">
        <v>1243</v>
      </c>
      <c r="B12" s="251" t="s">
        <v>235</v>
      </c>
      <c r="C12" s="251" t="s">
        <v>488</v>
      </c>
      <c r="D12" s="251" t="s">
        <v>925</v>
      </c>
      <c r="E12" s="251" t="s">
        <v>485</v>
      </c>
      <c r="F12" s="257">
        <v>1199404</v>
      </c>
      <c r="G12" s="257">
        <v>1199404</v>
      </c>
      <c r="H12" s="156" t="str">
        <f t="shared" si="0"/>
        <v>01038020060000121</v>
      </c>
    </row>
    <row r="13" spans="1:9" ht="51">
      <c r="A13" s="260" t="s">
        <v>486</v>
      </c>
      <c r="B13" s="251" t="s">
        <v>235</v>
      </c>
      <c r="C13" s="251" t="s">
        <v>488</v>
      </c>
      <c r="D13" s="251" t="s">
        <v>925</v>
      </c>
      <c r="E13" s="251" t="s">
        <v>487</v>
      </c>
      <c r="F13" s="257">
        <v>90000</v>
      </c>
      <c r="G13" s="257">
        <v>90000</v>
      </c>
      <c r="H13" s="156" t="str">
        <f t="shared" si="0"/>
        <v>01038020060000122</v>
      </c>
    </row>
    <row r="14" spans="1:9" ht="63.75">
      <c r="A14" s="260" t="s">
        <v>1370</v>
      </c>
      <c r="B14" s="251" t="s">
        <v>235</v>
      </c>
      <c r="C14" s="251" t="s">
        <v>488</v>
      </c>
      <c r="D14" s="251" t="s">
        <v>925</v>
      </c>
      <c r="E14" s="251" t="s">
        <v>1371</v>
      </c>
      <c r="F14" s="257">
        <v>362220</v>
      </c>
      <c r="G14" s="257">
        <v>362220</v>
      </c>
      <c r="H14" s="156" t="str">
        <f t="shared" si="0"/>
        <v>01038020060000129</v>
      </c>
    </row>
    <row r="15" spans="1:9" ht="38.25">
      <c r="A15" s="260" t="s">
        <v>490</v>
      </c>
      <c r="B15" s="251" t="s">
        <v>235</v>
      </c>
      <c r="C15" s="251" t="s">
        <v>488</v>
      </c>
      <c r="D15" s="251" t="s">
        <v>925</v>
      </c>
      <c r="E15" s="251" t="s">
        <v>491</v>
      </c>
      <c r="F15" s="257">
        <v>284132</v>
      </c>
      <c r="G15" s="257">
        <v>284132</v>
      </c>
      <c r="H15" s="156" t="str">
        <f t="shared" si="0"/>
        <v>01038020060000244</v>
      </c>
    </row>
    <row r="16" spans="1:9" ht="76.5">
      <c r="A16" s="260" t="s">
        <v>785</v>
      </c>
      <c r="B16" s="251" t="s">
        <v>235</v>
      </c>
      <c r="C16" s="251" t="s">
        <v>488</v>
      </c>
      <c r="D16" s="251" t="s">
        <v>926</v>
      </c>
      <c r="E16" s="251"/>
      <c r="F16" s="257">
        <v>50000</v>
      </c>
      <c r="G16" s="257">
        <v>50000</v>
      </c>
      <c r="H16" s="156" t="str">
        <f t="shared" si="0"/>
        <v>01038020067000</v>
      </c>
    </row>
    <row r="17" spans="1:8" ht="51">
      <c r="A17" s="260" t="s">
        <v>486</v>
      </c>
      <c r="B17" s="251" t="s">
        <v>235</v>
      </c>
      <c r="C17" s="251" t="s">
        <v>488</v>
      </c>
      <c r="D17" s="251" t="s">
        <v>926</v>
      </c>
      <c r="E17" s="251" t="s">
        <v>487</v>
      </c>
      <c r="F17" s="257">
        <v>50000</v>
      </c>
      <c r="G17" s="257">
        <v>50000</v>
      </c>
      <c r="H17" s="156" t="str">
        <f t="shared" si="0"/>
        <v>01038020067000122</v>
      </c>
    </row>
    <row r="18" spans="1:8" ht="51">
      <c r="A18" s="260" t="s">
        <v>1244</v>
      </c>
      <c r="B18" s="251" t="s">
        <v>235</v>
      </c>
      <c r="C18" s="251" t="s">
        <v>488</v>
      </c>
      <c r="D18" s="251" t="s">
        <v>1245</v>
      </c>
      <c r="E18" s="251"/>
      <c r="F18" s="257">
        <v>31000</v>
      </c>
      <c r="G18" s="257">
        <v>31000</v>
      </c>
      <c r="H18" s="156" t="str">
        <f t="shared" si="0"/>
        <v>0103802006Ф000</v>
      </c>
    </row>
    <row r="19" spans="1:8" ht="38.25">
      <c r="A19" s="260" t="s">
        <v>490</v>
      </c>
      <c r="B19" s="251" t="s">
        <v>235</v>
      </c>
      <c r="C19" s="251" t="s">
        <v>488</v>
      </c>
      <c r="D19" s="251" t="s">
        <v>1245</v>
      </c>
      <c r="E19" s="251" t="s">
        <v>491</v>
      </c>
      <c r="F19" s="257">
        <v>31000</v>
      </c>
      <c r="G19" s="257">
        <v>31000</v>
      </c>
      <c r="H19" s="156" t="str">
        <f t="shared" si="0"/>
        <v>0103802006Ф000244</v>
      </c>
    </row>
    <row r="20" spans="1:8" ht="63.75">
      <c r="A20" s="260" t="s">
        <v>492</v>
      </c>
      <c r="B20" s="251" t="s">
        <v>235</v>
      </c>
      <c r="C20" s="251" t="s">
        <v>488</v>
      </c>
      <c r="D20" s="251" t="s">
        <v>927</v>
      </c>
      <c r="E20" s="251"/>
      <c r="F20" s="257">
        <v>1441810</v>
      </c>
      <c r="G20" s="257">
        <v>2441810</v>
      </c>
      <c r="H20" s="156" t="str">
        <f t="shared" si="0"/>
        <v>01038030060000</v>
      </c>
    </row>
    <row r="21" spans="1:8" ht="25.5">
      <c r="A21" s="260" t="s">
        <v>1243</v>
      </c>
      <c r="B21" s="251" t="s">
        <v>235</v>
      </c>
      <c r="C21" s="251" t="s">
        <v>488</v>
      </c>
      <c r="D21" s="251" t="s">
        <v>927</v>
      </c>
      <c r="E21" s="251" t="s">
        <v>485</v>
      </c>
      <c r="F21" s="257">
        <v>875046</v>
      </c>
      <c r="G21" s="257">
        <v>1675046</v>
      </c>
      <c r="H21" s="156" t="str">
        <f t="shared" si="0"/>
        <v>01038030060000121</v>
      </c>
    </row>
    <row r="22" spans="1:8" ht="51">
      <c r="A22" s="260" t="s">
        <v>486</v>
      </c>
      <c r="B22" s="251" t="s">
        <v>235</v>
      </c>
      <c r="C22" s="251" t="s">
        <v>488</v>
      </c>
      <c r="D22" s="251" t="s">
        <v>927</v>
      </c>
      <c r="E22" s="251" t="s">
        <v>487</v>
      </c>
      <c r="F22" s="257">
        <v>73752</v>
      </c>
      <c r="G22" s="257">
        <v>73752</v>
      </c>
      <c r="H22" s="156" t="str">
        <f t="shared" si="0"/>
        <v>01038030060000122</v>
      </c>
    </row>
    <row r="23" spans="1:8" ht="63.75">
      <c r="A23" s="260" t="s">
        <v>679</v>
      </c>
      <c r="B23" s="251" t="s">
        <v>235</v>
      </c>
      <c r="C23" s="251" t="s">
        <v>488</v>
      </c>
      <c r="D23" s="251" t="s">
        <v>927</v>
      </c>
      <c r="E23" s="251" t="s">
        <v>676</v>
      </c>
      <c r="F23" s="257">
        <v>208800</v>
      </c>
      <c r="G23" s="257">
        <v>208800</v>
      </c>
      <c r="H23" s="156" t="str">
        <f t="shared" si="0"/>
        <v>01038030060000123</v>
      </c>
    </row>
    <row r="24" spans="1:8" ht="63.75">
      <c r="A24" s="260" t="s">
        <v>1370</v>
      </c>
      <c r="B24" s="251" t="s">
        <v>235</v>
      </c>
      <c r="C24" s="251" t="s">
        <v>488</v>
      </c>
      <c r="D24" s="251" t="s">
        <v>927</v>
      </c>
      <c r="E24" s="251" t="s">
        <v>1371</v>
      </c>
      <c r="F24" s="257">
        <v>284212</v>
      </c>
      <c r="G24" s="257">
        <v>484212</v>
      </c>
      <c r="H24" s="156" t="str">
        <f t="shared" si="0"/>
        <v>01038030060000129</v>
      </c>
    </row>
    <row r="25" spans="1:8" ht="63.75">
      <c r="A25" s="260" t="s">
        <v>492</v>
      </c>
      <c r="B25" s="251" t="s">
        <v>235</v>
      </c>
      <c r="C25" s="251" t="s">
        <v>488</v>
      </c>
      <c r="D25" s="251" t="s">
        <v>928</v>
      </c>
      <c r="E25" s="251"/>
      <c r="F25" s="257">
        <v>62144</v>
      </c>
      <c r="G25" s="257">
        <v>62144</v>
      </c>
      <c r="H25" s="156" t="str">
        <f t="shared" si="0"/>
        <v>01038030067000</v>
      </c>
    </row>
    <row r="26" spans="1:8" ht="51">
      <c r="A26" s="260" t="s">
        <v>486</v>
      </c>
      <c r="B26" s="251" t="s">
        <v>235</v>
      </c>
      <c r="C26" s="251" t="s">
        <v>488</v>
      </c>
      <c r="D26" s="251" t="s">
        <v>928</v>
      </c>
      <c r="E26" s="251" t="s">
        <v>487</v>
      </c>
      <c r="F26" s="257">
        <v>62144</v>
      </c>
      <c r="G26" s="257">
        <v>62144</v>
      </c>
      <c r="H26" s="156" t="str">
        <f t="shared" si="0"/>
        <v>01038030067000122</v>
      </c>
    </row>
    <row r="27" spans="1:8" ht="25.5">
      <c r="A27" s="260" t="s">
        <v>237</v>
      </c>
      <c r="B27" s="251" t="s">
        <v>236</v>
      </c>
      <c r="C27" s="251"/>
      <c r="D27" s="251"/>
      <c r="E27" s="251"/>
      <c r="F27" s="257">
        <v>1406068</v>
      </c>
      <c r="G27" s="257">
        <v>1406068</v>
      </c>
      <c r="H27" s="156" t="str">
        <f t="shared" si="0"/>
        <v/>
      </c>
    </row>
    <row r="28" spans="1:8">
      <c r="A28" s="260" t="s">
        <v>304</v>
      </c>
      <c r="B28" s="251" t="s">
        <v>236</v>
      </c>
      <c r="C28" s="251" t="s">
        <v>179</v>
      </c>
      <c r="D28" s="251"/>
      <c r="E28" s="251"/>
      <c r="F28" s="257">
        <v>1406068</v>
      </c>
      <c r="G28" s="257">
        <v>1406068</v>
      </c>
      <c r="H28" s="156" t="str">
        <f t="shared" si="0"/>
        <v>01</v>
      </c>
    </row>
    <row r="29" spans="1:8" ht="51">
      <c r="A29" s="260" t="s">
        <v>285</v>
      </c>
      <c r="B29" s="251" t="s">
        <v>236</v>
      </c>
      <c r="C29" s="251" t="s">
        <v>493</v>
      </c>
      <c r="D29" s="251"/>
      <c r="E29" s="251"/>
      <c r="F29" s="257">
        <v>1406068</v>
      </c>
      <c r="G29" s="257">
        <v>1406068</v>
      </c>
      <c r="H29" s="156" t="str">
        <f t="shared" si="0"/>
        <v>0106</v>
      </c>
    </row>
    <row r="30" spans="1:8" ht="51">
      <c r="A30" s="260" t="s">
        <v>489</v>
      </c>
      <c r="B30" s="251" t="s">
        <v>236</v>
      </c>
      <c r="C30" s="251" t="s">
        <v>493</v>
      </c>
      <c r="D30" s="251" t="s">
        <v>925</v>
      </c>
      <c r="E30" s="251"/>
      <c r="F30" s="257">
        <v>576735</v>
      </c>
      <c r="G30" s="257">
        <v>576735</v>
      </c>
      <c r="H30" s="156" t="str">
        <f t="shared" si="0"/>
        <v>01068020060000</v>
      </c>
    </row>
    <row r="31" spans="1:8" ht="25.5">
      <c r="A31" s="260" t="s">
        <v>1243</v>
      </c>
      <c r="B31" s="251" t="s">
        <v>236</v>
      </c>
      <c r="C31" s="251" t="s">
        <v>493</v>
      </c>
      <c r="D31" s="251" t="s">
        <v>925</v>
      </c>
      <c r="E31" s="251" t="s">
        <v>485</v>
      </c>
      <c r="F31" s="257">
        <v>399802</v>
      </c>
      <c r="G31" s="257">
        <v>399802</v>
      </c>
      <c r="H31" s="156" t="str">
        <f t="shared" si="0"/>
        <v>01068020060000121</v>
      </c>
    </row>
    <row r="32" spans="1:8" ht="51">
      <c r="A32" s="260" t="s">
        <v>486</v>
      </c>
      <c r="B32" s="251" t="s">
        <v>236</v>
      </c>
      <c r="C32" s="251" t="s">
        <v>493</v>
      </c>
      <c r="D32" s="251" t="s">
        <v>925</v>
      </c>
      <c r="E32" s="251" t="s">
        <v>487</v>
      </c>
      <c r="F32" s="257">
        <v>17400</v>
      </c>
      <c r="G32" s="257">
        <v>17400</v>
      </c>
      <c r="H32" s="156" t="str">
        <f t="shared" si="0"/>
        <v>01068020060000122</v>
      </c>
    </row>
    <row r="33" spans="1:8" ht="63.75">
      <c r="A33" s="260" t="s">
        <v>1370</v>
      </c>
      <c r="B33" s="251" t="s">
        <v>236</v>
      </c>
      <c r="C33" s="251" t="s">
        <v>493</v>
      </c>
      <c r="D33" s="251" t="s">
        <v>925</v>
      </c>
      <c r="E33" s="251" t="s">
        <v>1371</v>
      </c>
      <c r="F33" s="257">
        <v>120740</v>
      </c>
      <c r="G33" s="257">
        <v>120740</v>
      </c>
      <c r="H33" s="156" t="str">
        <f t="shared" si="0"/>
        <v>01068020060000129</v>
      </c>
    </row>
    <row r="34" spans="1:8" ht="38.25">
      <c r="A34" s="260" t="s">
        <v>490</v>
      </c>
      <c r="B34" s="251" t="s">
        <v>236</v>
      </c>
      <c r="C34" s="251" t="s">
        <v>493</v>
      </c>
      <c r="D34" s="251" t="s">
        <v>925</v>
      </c>
      <c r="E34" s="251" t="s">
        <v>491</v>
      </c>
      <c r="F34" s="257">
        <v>38793</v>
      </c>
      <c r="G34" s="257">
        <v>38793</v>
      </c>
      <c r="H34" s="156" t="str">
        <f t="shared" si="0"/>
        <v>01068020060000244</v>
      </c>
    </row>
    <row r="35" spans="1:8" ht="76.5">
      <c r="A35" s="260" t="s">
        <v>785</v>
      </c>
      <c r="B35" s="251" t="s">
        <v>236</v>
      </c>
      <c r="C35" s="251" t="s">
        <v>493</v>
      </c>
      <c r="D35" s="251" t="s">
        <v>926</v>
      </c>
      <c r="E35" s="251"/>
      <c r="F35" s="257">
        <v>30000</v>
      </c>
      <c r="G35" s="257">
        <v>30000</v>
      </c>
      <c r="H35" s="156" t="str">
        <f t="shared" si="0"/>
        <v>01068020067000</v>
      </c>
    </row>
    <row r="36" spans="1:8" ht="51">
      <c r="A36" s="260" t="s">
        <v>486</v>
      </c>
      <c r="B36" s="251" t="s">
        <v>236</v>
      </c>
      <c r="C36" s="251" t="s">
        <v>493</v>
      </c>
      <c r="D36" s="251" t="s">
        <v>926</v>
      </c>
      <c r="E36" s="251" t="s">
        <v>487</v>
      </c>
      <c r="F36" s="257">
        <v>30000</v>
      </c>
      <c r="G36" s="257">
        <v>30000</v>
      </c>
      <c r="H36" s="156" t="str">
        <f t="shared" si="0"/>
        <v>01068020067000122</v>
      </c>
    </row>
    <row r="37" spans="1:8" ht="51">
      <c r="A37" s="260" t="s">
        <v>1244</v>
      </c>
      <c r="B37" s="251" t="s">
        <v>236</v>
      </c>
      <c r="C37" s="251" t="s">
        <v>493</v>
      </c>
      <c r="D37" s="251" t="s">
        <v>1245</v>
      </c>
      <c r="E37" s="251"/>
      <c r="F37" s="257">
        <v>7493</v>
      </c>
      <c r="G37" s="257">
        <v>7493</v>
      </c>
      <c r="H37" s="156" t="str">
        <f t="shared" si="0"/>
        <v>0106802006Ф000</v>
      </c>
    </row>
    <row r="38" spans="1:8" ht="38.25">
      <c r="A38" s="260" t="s">
        <v>490</v>
      </c>
      <c r="B38" s="251" t="s">
        <v>236</v>
      </c>
      <c r="C38" s="251" t="s">
        <v>493</v>
      </c>
      <c r="D38" s="251" t="s">
        <v>1245</v>
      </c>
      <c r="E38" s="251" t="s">
        <v>491</v>
      </c>
      <c r="F38" s="257">
        <v>7493</v>
      </c>
      <c r="G38" s="257">
        <v>7493</v>
      </c>
      <c r="H38" s="156" t="str">
        <f t="shared" si="0"/>
        <v>0106802006Ф000244</v>
      </c>
    </row>
    <row r="39" spans="1:8" ht="76.5">
      <c r="A39" s="260" t="s">
        <v>494</v>
      </c>
      <c r="B39" s="251" t="s">
        <v>236</v>
      </c>
      <c r="C39" s="251" t="s">
        <v>493</v>
      </c>
      <c r="D39" s="251" t="s">
        <v>929</v>
      </c>
      <c r="E39" s="251"/>
      <c r="F39" s="257">
        <v>761840</v>
      </c>
      <c r="G39" s="257">
        <v>761840</v>
      </c>
      <c r="H39" s="156" t="str">
        <f t="shared" si="0"/>
        <v>01068040060000</v>
      </c>
    </row>
    <row r="40" spans="1:8" ht="25.5">
      <c r="A40" s="260" t="s">
        <v>1243</v>
      </c>
      <c r="B40" s="251" t="s">
        <v>236</v>
      </c>
      <c r="C40" s="251" t="s">
        <v>493</v>
      </c>
      <c r="D40" s="251" t="s">
        <v>929</v>
      </c>
      <c r="E40" s="251" t="s">
        <v>485</v>
      </c>
      <c r="F40" s="257">
        <v>571766</v>
      </c>
      <c r="G40" s="257">
        <v>571766</v>
      </c>
      <c r="H40" s="156" t="str">
        <f t="shared" si="0"/>
        <v>01068040060000121</v>
      </c>
    </row>
    <row r="41" spans="1:8" ht="51">
      <c r="A41" s="260" t="s">
        <v>486</v>
      </c>
      <c r="B41" s="251" t="s">
        <v>236</v>
      </c>
      <c r="C41" s="251" t="s">
        <v>493</v>
      </c>
      <c r="D41" s="251" t="s">
        <v>929</v>
      </c>
      <c r="E41" s="251" t="s">
        <v>487</v>
      </c>
      <c r="F41" s="257">
        <v>17400</v>
      </c>
      <c r="G41" s="257">
        <v>17400</v>
      </c>
      <c r="H41" s="156" t="str">
        <f t="shared" si="0"/>
        <v>01068040060000122</v>
      </c>
    </row>
    <row r="42" spans="1:8" ht="63.75">
      <c r="A42" s="260" t="s">
        <v>1370</v>
      </c>
      <c r="B42" s="251" t="s">
        <v>236</v>
      </c>
      <c r="C42" s="251" t="s">
        <v>493</v>
      </c>
      <c r="D42" s="251" t="s">
        <v>929</v>
      </c>
      <c r="E42" s="251" t="s">
        <v>1371</v>
      </c>
      <c r="F42" s="257">
        <v>172674</v>
      </c>
      <c r="G42" s="257">
        <v>172674</v>
      </c>
      <c r="H42" s="156" t="str">
        <f t="shared" si="0"/>
        <v>01068040060000129</v>
      </c>
    </row>
    <row r="43" spans="1:8" ht="89.25">
      <c r="A43" s="260" t="s">
        <v>786</v>
      </c>
      <c r="B43" s="251" t="s">
        <v>236</v>
      </c>
      <c r="C43" s="251" t="s">
        <v>493</v>
      </c>
      <c r="D43" s="251" t="s">
        <v>930</v>
      </c>
      <c r="E43" s="251"/>
      <c r="F43" s="257">
        <v>30000</v>
      </c>
      <c r="G43" s="257">
        <v>30000</v>
      </c>
      <c r="H43" s="156" t="str">
        <f t="shared" si="0"/>
        <v>01068040067000</v>
      </c>
    </row>
    <row r="44" spans="1:8" ht="51">
      <c r="A44" s="260" t="s">
        <v>486</v>
      </c>
      <c r="B44" s="251" t="s">
        <v>236</v>
      </c>
      <c r="C44" s="251" t="s">
        <v>493</v>
      </c>
      <c r="D44" s="251" t="s">
        <v>930</v>
      </c>
      <c r="E44" s="251" t="s">
        <v>487</v>
      </c>
      <c r="F44" s="257">
        <v>30000</v>
      </c>
      <c r="G44" s="257">
        <v>30000</v>
      </c>
      <c r="H44" s="156" t="str">
        <f t="shared" si="0"/>
        <v>01068040067000122</v>
      </c>
    </row>
    <row r="45" spans="1:8">
      <c r="A45" s="260" t="s">
        <v>238</v>
      </c>
      <c r="B45" s="251" t="s">
        <v>5</v>
      </c>
      <c r="C45" s="251"/>
      <c r="D45" s="251"/>
      <c r="E45" s="251"/>
      <c r="F45" s="257">
        <v>271558929</v>
      </c>
      <c r="G45" s="257">
        <v>283268074</v>
      </c>
      <c r="H45" s="156" t="str">
        <f t="shared" si="0"/>
        <v/>
      </c>
    </row>
    <row r="46" spans="1:8">
      <c r="A46" s="260" t="s">
        <v>304</v>
      </c>
      <c r="B46" s="251" t="s">
        <v>5</v>
      </c>
      <c r="C46" s="251" t="s">
        <v>179</v>
      </c>
      <c r="D46" s="251"/>
      <c r="E46" s="251"/>
      <c r="F46" s="257">
        <v>18577798</v>
      </c>
      <c r="G46" s="257">
        <v>19887243</v>
      </c>
      <c r="H46" s="156" t="str">
        <f t="shared" si="0"/>
        <v>01</v>
      </c>
    </row>
    <row r="47" spans="1:8" ht="51">
      <c r="A47" s="260" t="s">
        <v>482</v>
      </c>
      <c r="B47" s="251" t="s">
        <v>5</v>
      </c>
      <c r="C47" s="251" t="s">
        <v>483</v>
      </c>
      <c r="D47" s="251"/>
      <c r="E47" s="251"/>
      <c r="F47" s="257">
        <v>1274246</v>
      </c>
      <c r="G47" s="257">
        <v>1274246</v>
      </c>
      <c r="H47" s="156" t="str">
        <f t="shared" si="0"/>
        <v>0102</v>
      </c>
    </row>
    <row r="48" spans="1:8" ht="63.75">
      <c r="A48" s="260" t="s">
        <v>484</v>
      </c>
      <c r="B48" s="251" t="s">
        <v>5</v>
      </c>
      <c r="C48" s="251" t="s">
        <v>483</v>
      </c>
      <c r="D48" s="251" t="s">
        <v>931</v>
      </c>
      <c r="E48" s="251"/>
      <c r="F48" s="257">
        <v>1274246</v>
      </c>
      <c r="G48" s="257">
        <v>1274246</v>
      </c>
      <c r="H48" s="156" t="str">
        <f t="shared" si="0"/>
        <v>01028010060000</v>
      </c>
    </row>
    <row r="49" spans="1:8" ht="25.5">
      <c r="A49" s="260" t="s">
        <v>1243</v>
      </c>
      <c r="B49" s="251" t="s">
        <v>5</v>
      </c>
      <c r="C49" s="251" t="s">
        <v>483</v>
      </c>
      <c r="D49" s="251" t="s">
        <v>931</v>
      </c>
      <c r="E49" s="251" t="s">
        <v>485</v>
      </c>
      <c r="F49" s="257">
        <v>973860</v>
      </c>
      <c r="G49" s="257">
        <v>973860</v>
      </c>
      <c r="H49" s="156" t="str">
        <f t="shared" si="0"/>
        <v>01028010060000121</v>
      </c>
    </row>
    <row r="50" spans="1:8" ht="51">
      <c r="A50" s="260" t="s">
        <v>486</v>
      </c>
      <c r="B50" s="251" t="s">
        <v>5</v>
      </c>
      <c r="C50" s="251" t="s">
        <v>483</v>
      </c>
      <c r="D50" s="251" t="s">
        <v>931</v>
      </c>
      <c r="E50" s="251" t="s">
        <v>487</v>
      </c>
      <c r="F50" s="257">
        <v>41400</v>
      </c>
      <c r="G50" s="257">
        <v>41400</v>
      </c>
      <c r="H50" s="156" t="str">
        <f t="shared" si="0"/>
        <v>01028010060000122</v>
      </c>
    </row>
    <row r="51" spans="1:8" ht="63.75">
      <c r="A51" s="260" t="s">
        <v>1370</v>
      </c>
      <c r="B51" s="251" t="s">
        <v>5</v>
      </c>
      <c r="C51" s="251" t="s">
        <v>483</v>
      </c>
      <c r="D51" s="251" t="s">
        <v>931</v>
      </c>
      <c r="E51" s="251" t="s">
        <v>1371</v>
      </c>
      <c r="F51" s="257">
        <v>258986</v>
      </c>
      <c r="G51" s="257">
        <v>258986</v>
      </c>
      <c r="H51" s="156" t="str">
        <f t="shared" si="0"/>
        <v>01028010060000129</v>
      </c>
    </row>
    <row r="52" spans="1:8" ht="63.75">
      <c r="A52" s="260" t="s">
        <v>306</v>
      </c>
      <c r="B52" s="251" t="s">
        <v>5</v>
      </c>
      <c r="C52" s="251" t="s">
        <v>495</v>
      </c>
      <c r="D52" s="251"/>
      <c r="E52" s="251"/>
      <c r="F52" s="257">
        <v>17122952</v>
      </c>
      <c r="G52" s="257">
        <v>18432397</v>
      </c>
      <c r="H52" s="156" t="str">
        <f t="shared" si="0"/>
        <v>0104</v>
      </c>
    </row>
    <row r="53" spans="1:8" ht="114.75">
      <c r="A53" s="260" t="s">
        <v>496</v>
      </c>
      <c r="B53" s="251" t="s">
        <v>5</v>
      </c>
      <c r="C53" s="251" t="s">
        <v>495</v>
      </c>
      <c r="D53" s="251" t="s">
        <v>932</v>
      </c>
      <c r="E53" s="251"/>
      <c r="F53" s="257">
        <v>73395</v>
      </c>
      <c r="G53" s="257">
        <v>73395</v>
      </c>
      <c r="H53" s="156" t="str">
        <f t="shared" si="0"/>
        <v>01040420080040</v>
      </c>
    </row>
    <row r="54" spans="1:8" ht="38.25">
      <c r="A54" s="260" t="s">
        <v>490</v>
      </c>
      <c r="B54" s="251" t="s">
        <v>5</v>
      </c>
      <c r="C54" s="251" t="s">
        <v>495</v>
      </c>
      <c r="D54" s="251" t="s">
        <v>932</v>
      </c>
      <c r="E54" s="251" t="s">
        <v>491</v>
      </c>
      <c r="F54" s="257">
        <v>73395</v>
      </c>
      <c r="G54" s="257">
        <v>73395</v>
      </c>
      <c r="H54" s="156" t="str">
        <f t="shared" si="0"/>
        <v>01040420080040244</v>
      </c>
    </row>
    <row r="55" spans="1:8" ht="102">
      <c r="A55" s="260" t="s">
        <v>497</v>
      </c>
      <c r="B55" s="251" t="s">
        <v>5</v>
      </c>
      <c r="C55" s="251" t="s">
        <v>495</v>
      </c>
      <c r="D55" s="251" t="s">
        <v>933</v>
      </c>
      <c r="E55" s="251"/>
      <c r="F55" s="257">
        <v>525200</v>
      </c>
      <c r="G55" s="257">
        <v>525200</v>
      </c>
      <c r="H55" s="156" t="str">
        <f t="shared" si="0"/>
        <v>01048020074670</v>
      </c>
    </row>
    <row r="56" spans="1:8" ht="25.5">
      <c r="A56" s="260" t="s">
        <v>1243</v>
      </c>
      <c r="B56" s="251" t="s">
        <v>5</v>
      </c>
      <c r="C56" s="251" t="s">
        <v>495</v>
      </c>
      <c r="D56" s="251" t="s">
        <v>933</v>
      </c>
      <c r="E56" s="251" t="s">
        <v>485</v>
      </c>
      <c r="F56" s="257">
        <v>370964</v>
      </c>
      <c r="G56" s="257">
        <v>370964</v>
      </c>
      <c r="H56" s="156" t="str">
        <f t="shared" si="0"/>
        <v>01048020074670121</v>
      </c>
    </row>
    <row r="57" spans="1:8" ht="51">
      <c r="A57" s="260" t="s">
        <v>486</v>
      </c>
      <c r="B57" s="251" t="s">
        <v>5</v>
      </c>
      <c r="C57" s="251" t="s">
        <v>495</v>
      </c>
      <c r="D57" s="251" t="s">
        <v>933</v>
      </c>
      <c r="E57" s="251" t="s">
        <v>487</v>
      </c>
      <c r="F57" s="257">
        <v>7000</v>
      </c>
      <c r="G57" s="257">
        <v>7000</v>
      </c>
      <c r="H57" s="156" t="str">
        <f t="shared" si="0"/>
        <v>01048020074670122</v>
      </c>
    </row>
    <row r="58" spans="1:8" ht="63.75">
      <c r="A58" s="260" t="s">
        <v>1370</v>
      </c>
      <c r="B58" s="251" t="s">
        <v>5</v>
      </c>
      <c r="C58" s="251" t="s">
        <v>495</v>
      </c>
      <c r="D58" s="251" t="s">
        <v>933</v>
      </c>
      <c r="E58" s="251" t="s">
        <v>1371</v>
      </c>
      <c r="F58" s="257">
        <v>112031</v>
      </c>
      <c r="G58" s="257">
        <v>112031</v>
      </c>
      <c r="H58" s="156" t="str">
        <f t="shared" si="0"/>
        <v>01048020074670129</v>
      </c>
    </row>
    <row r="59" spans="1:8" ht="38.25">
      <c r="A59" s="267" t="s">
        <v>490</v>
      </c>
      <c r="B59" s="251" t="s">
        <v>5</v>
      </c>
      <c r="C59" s="251" t="s">
        <v>495</v>
      </c>
      <c r="D59" s="251" t="s">
        <v>933</v>
      </c>
      <c r="E59" s="251" t="s">
        <v>491</v>
      </c>
      <c r="F59" s="257">
        <v>35205</v>
      </c>
      <c r="G59" s="257">
        <v>35205</v>
      </c>
      <c r="H59" s="156" t="str">
        <f t="shared" si="0"/>
        <v>01048020074670244</v>
      </c>
    </row>
    <row r="60" spans="1:8" ht="76.5">
      <c r="A60" s="260" t="s">
        <v>498</v>
      </c>
      <c r="B60" s="251" t="s">
        <v>5</v>
      </c>
      <c r="C60" s="251" t="s">
        <v>495</v>
      </c>
      <c r="D60" s="251" t="s">
        <v>934</v>
      </c>
      <c r="E60" s="251"/>
      <c r="F60" s="257">
        <v>1024000</v>
      </c>
      <c r="G60" s="257">
        <v>1024000</v>
      </c>
      <c r="H60" s="156" t="str">
        <f t="shared" si="0"/>
        <v>01048020076040</v>
      </c>
    </row>
    <row r="61" spans="1:8" ht="25.5">
      <c r="A61" s="260" t="s">
        <v>1243</v>
      </c>
      <c r="B61" s="251" t="s">
        <v>5</v>
      </c>
      <c r="C61" s="251" t="s">
        <v>495</v>
      </c>
      <c r="D61" s="251" t="s">
        <v>934</v>
      </c>
      <c r="E61" s="251" t="s">
        <v>485</v>
      </c>
      <c r="F61" s="257">
        <v>741928</v>
      </c>
      <c r="G61" s="257">
        <v>741928</v>
      </c>
      <c r="H61" s="156" t="str">
        <f t="shared" si="0"/>
        <v>01048020076040121</v>
      </c>
    </row>
    <row r="62" spans="1:8" ht="51">
      <c r="A62" s="260" t="s">
        <v>486</v>
      </c>
      <c r="B62" s="251" t="s">
        <v>5</v>
      </c>
      <c r="C62" s="251" t="s">
        <v>495</v>
      </c>
      <c r="D62" s="251" t="s">
        <v>934</v>
      </c>
      <c r="E62" s="251" t="s">
        <v>487</v>
      </c>
      <c r="F62" s="257">
        <v>18000</v>
      </c>
      <c r="G62" s="257">
        <v>18000</v>
      </c>
      <c r="H62" s="156" t="str">
        <f t="shared" si="0"/>
        <v>01048020076040122</v>
      </c>
    </row>
    <row r="63" spans="1:8" ht="63.75">
      <c r="A63" s="260" t="s">
        <v>1370</v>
      </c>
      <c r="B63" s="251" t="s">
        <v>5</v>
      </c>
      <c r="C63" s="251" t="s">
        <v>495</v>
      </c>
      <c r="D63" s="251" t="s">
        <v>934</v>
      </c>
      <c r="E63" s="251" t="s">
        <v>1371</v>
      </c>
      <c r="F63" s="257">
        <v>224062</v>
      </c>
      <c r="G63" s="257">
        <v>224062</v>
      </c>
      <c r="H63" s="156" t="str">
        <f t="shared" si="0"/>
        <v>01048020076040129</v>
      </c>
    </row>
    <row r="64" spans="1:8" ht="38.25">
      <c r="A64" s="260" t="s">
        <v>490</v>
      </c>
      <c r="B64" s="251" t="s">
        <v>5</v>
      </c>
      <c r="C64" s="251" t="s">
        <v>495</v>
      </c>
      <c r="D64" s="251" t="s">
        <v>934</v>
      </c>
      <c r="E64" s="251" t="s">
        <v>491</v>
      </c>
      <c r="F64" s="257">
        <v>40010</v>
      </c>
      <c r="G64" s="257">
        <v>40010</v>
      </c>
      <c r="H64" s="156" t="str">
        <f t="shared" si="0"/>
        <v>01048020076040244</v>
      </c>
    </row>
    <row r="65" spans="1:8" ht="51">
      <c r="A65" s="260" t="s">
        <v>489</v>
      </c>
      <c r="B65" s="251" t="s">
        <v>5</v>
      </c>
      <c r="C65" s="251" t="s">
        <v>495</v>
      </c>
      <c r="D65" s="251" t="s">
        <v>925</v>
      </c>
      <c r="E65" s="251"/>
      <c r="F65" s="257">
        <v>9415213</v>
      </c>
      <c r="G65" s="257">
        <v>9501732</v>
      </c>
      <c r="H65" s="156" t="str">
        <f t="shared" si="0"/>
        <v>01048020060000</v>
      </c>
    </row>
    <row r="66" spans="1:8" ht="25.5">
      <c r="A66" s="260" t="s">
        <v>1243</v>
      </c>
      <c r="B66" s="251" t="s">
        <v>5</v>
      </c>
      <c r="C66" s="251" t="s">
        <v>495</v>
      </c>
      <c r="D66" s="251" t="s">
        <v>925</v>
      </c>
      <c r="E66" s="251" t="s">
        <v>485</v>
      </c>
      <c r="F66" s="257">
        <v>814128</v>
      </c>
      <c r="G66" s="257">
        <v>900647</v>
      </c>
      <c r="H66" s="156" t="str">
        <f t="shared" si="0"/>
        <v>01048020060000121</v>
      </c>
    </row>
    <row r="67" spans="1:8" ht="51">
      <c r="A67" s="260" t="s">
        <v>486</v>
      </c>
      <c r="B67" s="251" t="s">
        <v>5</v>
      </c>
      <c r="C67" s="251" t="s">
        <v>495</v>
      </c>
      <c r="D67" s="251" t="s">
        <v>925</v>
      </c>
      <c r="E67" s="251" t="s">
        <v>487</v>
      </c>
      <c r="F67" s="257">
        <v>581400</v>
      </c>
      <c r="G67" s="257">
        <v>581400</v>
      </c>
      <c r="H67" s="156" t="str">
        <f t="shared" si="0"/>
        <v>01048020060000122</v>
      </c>
    </row>
    <row r="68" spans="1:8" ht="63.75">
      <c r="A68" s="260" t="s">
        <v>1370</v>
      </c>
      <c r="B68" s="251" t="s">
        <v>5</v>
      </c>
      <c r="C68" s="251" t="s">
        <v>495</v>
      </c>
      <c r="D68" s="251" t="s">
        <v>925</v>
      </c>
      <c r="E68" s="251" t="s">
        <v>1371</v>
      </c>
      <c r="F68" s="257">
        <v>388822</v>
      </c>
      <c r="G68" s="257">
        <v>388822</v>
      </c>
      <c r="H68" s="156" t="str">
        <f t="shared" si="0"/>
        <v>01048020060000129</v>
      </c>
    </row>
    <row r="69" spans="1:8" ht="38.25">
      <c r="A69" s="260" t="s">
        <v>490</v>
      </c>
      <c r="B69" s="251" t="s">
        <v>5</v>
      </c>
      <c r="C69" s="251" t="s">
        <v>495</v>
      </c>
      <c r="D69" s="251" t="s">
        <v>925</v>
      </c>
      <c r="E69" s="251" t="s">
        <v>491</v>
      </c>
      <c r="F69" s="257">
        <v>7417658</v>
      </c>
      <c r="G69" s="257">
        <v>7417658</v>
      </c>
      <c r="H69" s="156" t="str">
        <f t="shared" si="0"/>
        <v>01048020060000244</v>
      </c>
    </row>
    <row r="70" spans="1:8">
      <c r="A70" s="260" t="s">
        <v>1246</v>
      </c>
      <c r="B70" s="251" t="s">
        <v>5</v>
      </c>
      <c r="C70" s="251" t="s">
        <v>495</v>
      </c>
      <c r="D70" s="251" t="s">
        <v>925</v>
      </c>
      <c r="E70" s="251" t="s">
        <v>680</v>
      </c>
      <c r="F70" s="257">
        <v>40000</v>
      </c>
      <c r="G70" s="257">
        <v>40000</v>
      </c>
      <c r="H70" s="156" t="str">
        <f t="shared" si="0"/>
        <v>01048020060000852</v>
      </c>
    </row>
    <row r="71" spans="1:8">
      <c r="A71" s="260" t="s">
        <v>1378</v>
      </c>
      <c r="B71" s="251" t="s">
        <v>5</v>
      </c>
      <c r="C71" s="251" t="s">
        <v>495</v>
      </c>
      <c r="D71" s="251" t="s">
        <v>925</v>
      </c>
      <c r="E71" s="251" t="s">
        <v>1379</v>
      </c>
      <c r="F71" s="257">
        <v>173205</v>
      </c>
      <c r="G71" s="257">
        <v>173205</v>
      </c>
      <c r="H71" s="156" t="str">
        <f t="shared" si="0"/>
        <v>01048020060000853</v>
      </c>
    </row>
    <row r="72" spans="1:8" ht="89.25">
      <c r="A72" s="260" t="s">
        <v>787</v>
      </c>
      <c r="B72" s="251" t="s">
        <v>5</v>
      </c>
      <c r="C72" s="251" t="s">
        <v>495</v>
      </c>
      <c r="D72" s="251" t="s">
        <v>935</v>
      </c>
      <c r="E72" s="251"/>
      <c r="F72" s="257">
        <v>503136</v>
      </c>
      <c r="G72" s="257">
        <v>503136</v>
      </c>
      <c r="H72" s="156" t="str">
        <f t="shared" si="0"/>
        <v>01048020061000</v>
      </c>
    </row>
    <row r="73" spans="1:8" ht="25.5">
      <c r="A73" s="260" t="s">
        <v>1243</v>
      </c>
      <c r="B73" s="251" t="s">
        <v>5</v>
      </c>
      <c r="C73" s="251" t="s">
        <v>495</v>
      </c>
      <c r="D73" s="251" t="s">
        <v>935</v>
      </c>
      <c r="E73" s="251" t="s">
        <v>485</v>
      </c>
      <c r="F73" s="257">
        <v>386433</v>
      </c>
      <c r="G73" s="257">
        <v>386433</v>
      </c>
      <c r="H73" s="156" t="str">
        <f t="shared" si="0"/>
        <v>01048020061000121</v>
      </c>
    </row>
    <row r="74" spans="1:8" ht="63.75">
      <c r="A74" s="260" t="s">
        <v>1370</v>
      </c>
      <c r="B74" s="251" t="s">
        <v>5</v>
      </c>
      <c r="C74" s="251" t="s">
        <v>495</v>
      </c>
      <c r="D74" s="251" t="s">
        <v>935</v>
      </c>
      <c r="E74" s="251" t="s">
        <v>1371</v>
      </c>
      <c r="F74" s="257">
        <v>116703</v>
      </c>
      <c r="G74" s="257">
        <v>116703</v>
      </c>
      <c r="H74" s="156" t="str">
        <f t="shared" ref="H74:H131" si="1">CONCATENATE(C74,,D74,E74)</f>
        <v>01048020061000129</v>
      </c>
    </row>
    <row r="75" spans="1:8" ht="76.5">
      <c r="A75" s="260" t="s">
        <v>785</v>
      </c>
      <c r="B75" s="251" t="s">
        <v>5</v>
      </c>
      <c r="C75" s="251" t="s">
        <v>495</v>
      </c>
      <c r="D75" s="251" t="s">
        <v>926</v>
      </c>
      <c r="E75" s="251"/>
      <c r="F75" s="257">
        <v>1000000</v>
      </c>
      <c r="G75" s="257">
        <v>1000000</v>
      </c>
      <c r="H75" s="156" t="str">
        <f t="shared" si="1"/>
        <v>01048020067000</v>
      </c>
    </row>
    <row r="76" spans="1:8" ht="51">
      <c r="A76" s="260" t="s">
        <v>486</v>
      </c>
      <c r="B76" s="251" t="s">
        <v>5</v>
      </c>
      <c r="C76" s="251" t="s">
        <v>495</v>
      </c>
      <c r="D76" s="251" t="s">
        <v>926</v>
      </c>
      <c r="E76" s="251" t="s">
        <v>487</v>
      </c>
      <c r="F76" s="257">
        <v>1000000</v>
      </c>
      <c r="G76" s="257">
        <v>1000000</v>
      </c>
      <c r="H76" s="156" t="str">
        <f t="shared" si="1"/>
        <v>01048020067000122</v>
      </c>
    </row>
    <row r="77" spans="1:8" ht="76.5">
      <c r="A77" s="260" t="s">
        <v>788</v>
      </c>
      <c r="B77" s="251" t="s">
        <v>5</v>
      </c>
      <c r="C77" s="251" t="s">
        <v>495</v>
      </c>
      <c r="D77" s="251" t="s">
        <v>936</v>
      </c>
      <c r="E77" s="251"/>
      <c r="F77" s="257">
        <v>965673</v>
      </c>
      <c r="G77" s="257">
        <v>2188599</v>
      </c>
      <c r="H77" s="156" t="str">
        <f t="shared" si="1"/>
        <v>0104802006Б000</v>
      </c>
    </row>
    <row r="78" spans="1:8" ht="25.5">
      <c r="A78" s="260" t="s">
        <v>1243</v>
      </c>
      <c r="B78" s="251" t="s">
        <v>5</v>
      </c>
      <c r="C78" s="251" t="s">
        <v>495</v>
      </c>
      <c r="D78" s="251" t="s">
        <v>936</v>
      </c>
      <c r="E78" s="251" t="s">
        <v>485</v>
      </c>
      <c r="F78" s="257">
        <v>530223</v>
      </c>
      <c r="G78" s="257">
        <v>753149</v>
      </c>
      <c r="H78" s="156" t="str">
        <f t="shared" si="1"/>
        <v>0104802006Б000121</v>
      </c>
    </row>
    <row r="79" spans="1:8" ht="63.75">
      <c r="A79" s="260" t="s">
        <v>1370</v>
      </c>
      <c r="B79" s="251" t="s">
        <v>5</v>
      </c>
      <c r="C79" s="251" t="s">
        <v>495</v>
      </c>
      <c r="D79" s="251" t="s">
        <v>936</v>
      </c>
      <c r="E79" s="251" t="s">
        <v>1371</v>
      </c>
      <c r="F79" s="257">
        <v>435450</v>
      </c>
      <c r="G79" s="257">
        <v>1435450</v>
      </c>
      <c r="H79" s="156" t="str">
        <f t="shared" si="1"/>
        <v>0104802006Б000129</v>
      </c>
    </row>
    <row r="80" spans="1:8" ht="51">
      <c r="A80" s="260" t="s">
        <v>1247</v>
      </c>
      <c r="B80" s="251" t="s">
        <v>5</v>
      </c>
      <c r="C80" s="251" t="s">
        <v>495</v>
      </c>
      <c r="D80" s="251" t="s">
        <v>1248</v>
      </c>
      <c r="E80" s="251"/>
      <c r="F80" s="257">
        <v>2382800</v>
      </c>
      <c r="G80" s="257">
        <v>2382800</v>
      </c>
      <c r="H80" s="156" t="str">
        <f t="shared" si="1"/>
        <v>0104802006Г000</v>
      </c>
    </row>
    <row r="81" spans="1:8" ht="38.25">
      <c r="A81" s="260" t="s">
        <v>490</v>
      </c>
      <c r="B81" s="251" t="s">
        <v>5</v>
      </c>
      <c r="C81" s="251" t="s">
        <v>495</v>
      </c>
      <c r="D81" s="251" t="s">
        <v>1248</v>
      </c>
      <c r="E81" s="251" t="s">
        <v>491</v>
      </c>
      <c r="F81" s="257">
        <v>2382800</v>
      </c>
      <c r="G81" s="257">
        <v>2382800</v>
      </c>
      <c r="H81" s="156" t="str">
        <f t="shared" si="1"/>
        <v>0104802006Г000244</v>
      </c>
    </row>
    <row r="82" spans="1:8" ht="267.75">
      <c r="A82" s="260" t="s">
        <v>681</v>
      </c>
      <c r="B82" s="251" t="s">
        <v>5</v>
      </c>
      <c r="C82" s="251" t="s">
        <v>495</v>
      </c>
      <c r="D82" s="251" t="s">
        <v>937</v>
      </c>
      <c r="E82" s="251"/>
      <c r="F82" s="257">
        <v>482995</v>
      </c>
      <c r="G82" s="257">
        <v>482995</v>
      </c>
      <c r="H82" s="156" t="str">
        <f t="shared" si="1"/>
        <v>010480200Ч0010</v>
      </c>
    </row>
    <row r="83" spans="1:8" ht="25.5">
      <c r="A83" s="260" t="s">
        <v>1243</v>
      </c>
      <c r="B83" s="251" t="s">
        <v>5</v>
      </c>
      <c r="C83" s="251" t="s">
        <v>495</v>
      </c>
      <c r="D83" s="251" t="s">
        <v>937</v>
      </c>
      <c r="E83" s="251" t="s">
        <v>485</v>
      </c>
      <c r="F83" s="257">
        <v>370965</v>
      </c>
      <c r="G83" s="257">
        <v>370965</v>
      </c>
      <c r="H83" s="156" t="str">
        <f t="shared" si="1"/>
        <v>010480200Ч0010121</v>
      </c>
    </row>
    <row r="84" spans="1:8" ht="63.75">
      <c r="A84" s="260" t="s">
        <v>1370</v>
      </c>
      <c r="B84" s="251" t="s">
        <v>5</v>
      </c>
      <c r="C84" s="251" t="s">
        <v>495</v>
      </c>
      <c r="D84" s="251" t="s">
        <v>937</v>
      </c>
      <c r="E84" s="251" t="s">
        <v>1371</v>
      </c>
      <c r="F84" s="257">
        <v>112030</v>
      </c>
      <c r="G84" s="257">
        <v>112030</v>
      </c>
      <c r="H84" s="156" t="str">
        <f t="shared" si="1"/>
        <v>010480200Ч0010129</v>
      </c>
    </row>
    <row r="85" spans="1:8" ht="38.25">
      <c r="A85" s="260" t="s">
        <v>1592</v>
      </c>
      <c r="B85" s="251" t="s">
        <v>5</v>
      </c>
      <c r="C85" s="251" t="s">
        <v>495</v>
      </c>
      <c r="D85" s="251" t="s">
        <v>1593</v>
      </c>
      <c r="E85" s="251"/>
      <c r="F85" s="257">
        <v>750540</v>
      </c>
      <c r="G85" s="257">
        <v>750540</v>
      </c>
      <c r="H85" s="156" t="str">
        <f t="shared" si="1"/>
        <v>0104802006Э000</v>
      </c>
    </row>
    <row r="86" spans="1:8" ht="38.25">
      <c r="A86" s="260" t="s">
        <v>490</v>
      </c>
      <c r="B86" s="251" t="s">
        <v>5</v>
      </c>
      <c r="C86" s="251" t="s">
        <v>495</v>
      </c>
      <c r="D86" s="251" t="s">
        <v>1593</v>
      </c>
      <c r="E86" s="251" t="s">
        <v>491</v>
      </c>
      <c r="F86" s="257">
        <v>750540</v>
      </c>
      <c r="G86" s="257">
        <v>750540</v>
      </c>
      <c r="H86" s="156" t="str">
        <f t="shared" si="1"/>
        <v>0104802006Э000244</v>
      </c>
    </row>
    <row r="87" spans="1:8">
      <c r="A87" s="260" t="s">
        <v>286</v>
      </c>
      <c r="B87" s="251" t="s">
        <v>5</v>
      </c>
      <c r="C87" s="251" t="s">
        <v>499</v>
      </c>
      <c r="D87" s="251"/>
      <c r="E87" s="251"/>
      <c r="F87" s="257">
        <v>180600</v>
      </c>
      <c r="G87" s="257">
        <v>180600</v>
      </c>
      <c r="H87" s="156" t="str">
        <f t="shared" si="1"/>
        <v>0113</v>
      </c>
    </row>
    <row r="88" spans="1:8" ht="89.25">
      <c r="A88" s="260" t="s">
        <v>726</v>
      </c>
      <c r="B88" s="251" t="s">
        <v>5</v>
      </c>
      <c r="C88" s="251" t="s">
        <v>499</v>
      </c>
      <c r="D88" s="251" t="s">
        <v>940</v>
      </c>
      <c r="E88" s="251"/>
      <c r="F88" s="257">
        <v>51000</v>
      </c>
      <c r="G88" s="257">
        <v>51000</v>
      </c>
      <c r="H88" s="156" t="str">
        <f t="shared" si="1"/>
        <v>01138020074290</v>
      </c>
    </row>
    <row r="89" spans="1:8" ht="25.5">
      <c r="A89" s="260" t="s">
        <v>1243</v>
      </c>
      <c r="B89" s="251" t="s">
        <v>5</v>
      </c>
      <c r="C89" s="251" t="s">
        <v>499</v>
      </c>
      <c r="D89" s="251" t="s">
        <v>940</v>
      </c>
      <c r="E89" s="251" t="s">
        <v>485</v>
      </c>
      <c r="F89" s="257">
        <v>37097</v>
      </c>
      <c r="G89" s="257">
        <v>37097</v>
      </c>
      <c r="H89" s="156" t="str">
        <f t="shared" si="1"/>
        <v>01138020074290121</v>
      </c>
    </row>
    <row r="90" spans="1:8" ht="63.75">
      <c r="A90" s="260" t="s">
        <v>1370</v>
      </c>
      <c r="B90" s="251" t="s">
        <v>5</v>
      </c>
      <c r="C90" s="251" t="s">
        <v>499</v>
      </c>
      <c r="D90" s="251" t="s">
        <v>940</v>
      </c>
      <c r="E90" s="251" t="s">
        <v>1371</v>
      </c>
      <c r="F90" s="257">
        <v>11203</v>
      </c>
      <c r="G90" s="257">
        <v>11203</v>
      </c>
      <c r="H90" s="156" t="str">
        <f t="shared" si="1"/>
        <v>01138020074290129</v>
      </c>
    </row>
    <row r="91" spans="1:8" ht="38.25">
      <c r="A91" s="260" t="s">
        <v>490</v>
      </c>
      <c r="B91" s="251" t="s">
        <v>5</v>
      </c>
      <c r="C91" s="251" t="s">
        <v>499</v>
      </c>
      <c r="D91" s="251" t="s">
        <v>940</v>
      </c>
      <c r="E91" s="251" t="s">
        <v>491</v>
      </c>
      <c r="F91" s="257">
        <v>2700</v>
      </c>
      <c r="G91" s="257">
        <v>2700</v>
      </c>
      <c r="H91" s="156" t="str">
        <f t="shared" si="1"/>
        <v>01138020074290244</v>
      </c>
    </row>
    <row r="92" spans="1:8" ht="51">
      <c r="A92" s="260" t="s">
        <v>500</v>
      </c>
      <c r="B92" s="251" t="s">
        <v>5</v>
      </c>
      <c r="C92" s="251" t="s">
        <v>499</v>
      </c>
      <c r="D92" s="251" t="s">
        <v>941</v>
      </c>
      <c r="E92" s="251"/>
      <c r="F92" s="257">
        <v>69600</v>
      </c>
      <c r="G92" s="257">
        <v>69600</v>
      </c>
      <c r="H92" s="156" t="str">
        <f t="shared" si="1"/>
        <v>01138020075190</v>
      </c>
    </row>
    <row r="93" spans="1:8" ht="25.5">
      <c r="A93" s="260" t="s">
        <v>1243</v>
      </c>
      <c r="B93" s="251" t="s">
        <v>5</v>
      </c>
      <c r="C93" s="251" t="s">
        <v>499</v>
      </c>
      <c r="D93" s="251" t="s">
        <v>941</v>
      </c>
      <c r="E93" s="251" t="s">
        <v>485</v>
      </c>
      <c r="F93" s="257">
        <v>44218</v>
      </c>
      <c r="G93" s="257">
        <v>44218</v>
      </c>
      <c r="H93" s="156" t="str">
        <f t="shared" si="1"/>
        <v>01138020075190121</v>
      </c>
    </row>
    <row r="94" spans="1:8" ht="63.75">
      <c r="A94" s="260" t="s">
        <v>1370</v>
      </c>
      <c r="B94" s="251" t="s">
        <v>5</v>
      </c>
      <c r="C94" s="251" t="s">
        <v>499</v>
      </c>
      <c r="D94" s="251" t="s">
        <v>941</v>
      </c>
      <c r="E94" s="251" t="s">
        <v>1371</v>
      </c>
      <c r="F94" s="257">
        <v>13354</v>
      </c>
      <c r="G94" s="257">
        <v>13354</v>
      </c>
      <c r="H94" s="156" t="str">
        <f t="shared" si="1"/>
        <v>01138020075190129</v>
      </c>
    </row>
    <row r="95" spans="1:8" ht="38.25">
      <c r="A95" s="260" t="s">
        <v>490</v>
      </c>
      <c r="B95" s="251" t="s">
        <v>5</v>
      </c>
      <c r="C95" s="251" t="s">
        <v>499</v>
      </c>
      <c r="D95" s="251" t="s">
        <v>941</v>
      </c>
      <c r="E95" s="251" t="s">
        <v>491</v>
      </c>
      <c r="F95" s="257">
        <v>12028</v>
      </c>
      <c r="G95" s="257">
        <v>12028</v>
      </c>
      <c r="H95" s="156" t="str">
        <f t="shared" si="1"/>
        <v>01138020075190244</v>
      </c>
    </row>
    <row r="96" spans="1:8" ht="63.75">
      <c r="A96" s="260" t="s">
        <v>684</v>
      </c>
      <c r="B96" s="251" t="s">
        <v>5</v>
      </c>
      <c r="C96" s="251" t="s">
        <v>499</v>
      </c>
      <c r="D96" s="251" t="s">
        <v>942</v>
      </c>
      <c r="E96" s="251"/>
      <c r="F96" s="257">
        <v>60000</v>
      </c>
      <c r="G96" s="257">
        <v>60000</v>
      </c>
      <c r="H96" s="156" t="str">
        <f t="shared" si="1"/>
        <v>01139060080000</v>
      </c>
    </row>
    <row r="97" spans="1:8" ht="25.5">
      <c r="A97" s="260" t="s">
        <v>501</v>
      </c>
      <c r="B97" s="251" t="s">
        <v>5</v>
      </c>
      <c r="C97" s="251" t="s">
        <v>499</v>
      </c>
      <c r="D97" s="251" t="s">
        <v>942</v>
      </c>
      <c r="E97" s="251" t="s">
        <v>502</v>
      </c>
      <c r="F97" s="257">
        <v>60000</v>
      </c>
      <c r="G97" s="257">
        <v>60000</v>
      </c>
      <c r="H97" s="156" t="str">
        <f t="shared" si="1"/>
        <v>01139060080000330</v>
      </c>
    </row>
    <row r="98" spans="1:8" ht="38.25">
      <c r="A98" s="260" t="s">
        <v>308</v>
      </c>
      <c r="B98" s="251" t="s">
        <v>5</v>
      </c>
      <c r="C98" s="251" t="s">
        <v>305</v>
      </c>
      <c r="D98" s="251"/>
      <c r="E98" s="251"/>
      <c r="F98" s="257">
        <v>4027725</v>
      </c>
      <c r="G98" s="257">
        <v>4027725</v>
      </c>
      <c r="H98" s="156" t="str">
        <f t="shared" si="1"/>
        <v>03</v>
      </c>
    </row>
    <row r="99" spans="1:8" ht="51">
      <c r="A99" s="260" t="s">
        <v>335</v>
      </c>
      <c r="B99" s="251" t="s">
        <v>5</v>
      </c>
      <c r="C99" s="251" t="s">
        <v>503</v>
      </c>
      <c r="D99" s="251"/>
      <c r="E99" s="251"/>
      <c r="F99" s="257">
        <v>2548363</v>
      </c>
      <c r="G99" s="257">
        <v>2548363</v>
      </c>
      <c r="H99" s="156" t="str">
        <f t="shared" si="1"/>
        <v>0309</v>
      </c>
    </row>
    <row r="100" spans="1:8" ht="165.75">
      <c r="A100" s="260" t="s">
        <v>504</v>
      </c>
      <c r="B100" s="251" t="s">
        <v>5</v>
      </c>
      <c r="C100" s="251" t="s">
        <v>503</v>
      </c>
      <c r="D100" s="251" t="s">
        <v>943</v>
      </c>
      <c r="E100" s="251"/>
      <c r="F100" s="257">
        <v>2451500</v>
      </c>
      <c r="G100" s="257">
        <v>2451500</v>
      </c>
      <c r="H100" s="156" t="str">
        <f t="shared" si="1"/>
        <v>03090410040010</v>
      </c>
    </row>
    <row r="101" spans="1:8" ht="38.25">
      <c r="A101" s="260" t="s">
        <v>505</v>
      </c>
      <c r="B101" s="251" t="s">
        <v>5</v>
      </c>
      <c r="C101" s="251" t="s">
        <v>503</v>
      </c>
      <c r="D101" s="251" t="s">
        <v>943</v>
      </c>
      <c r="E101" s="251" t="s">
        <v>506</v>
      </c>
      <c r="F101" s="257">
        <v>2451500</v>
      </c>
      <c r="G101" s="257">
        <v>2451500</v>
      </c>
      <c r="H101" s="156" t="str">
        <f t="shared" si="1"/>
        <v>03090410040010111</v>
      </c>
    </row>
    <row r="102" spans="1:8" ht="204">
      <c r="A102" s="260" t="s">
        <v>863</v>
      </c>
      <c r="B102" s="251" t="s">
        <v>5</v>
      </c>
      <c r="C102" s="251" t="s">
        <v>503</v>
      </c>
      <c r="D102" s="251" t="s">
        <v>944</v>
      </c>
      <c r="E102" s="251"/>
      <c r="F102" s="257">
        <v>96863</v>
      </c>
      <c r="G102" s="257">
        <v>96863</v>
      </c>
      <c r="H102" s="156" t="str">
        <f t="shared" si="1"/>
        <v>03090410041010</v>
      </c>
    </row>
    <row r="103" spans="1:8" ht="38.25">
      <c r="A103" s="260" t="s">
        <v>505</v>
      </c>
      <c r="B103" s="251" t="s">
        <v>5</v>
      </c>
      <c r="C103" s="251" t="s">
        <v>503</v>
      </c>
      <c r="D103" s="143" t="s">
        <v>944</v>
      </c>
      <c r="E103" s="251" t="s">
        <v>506</v>
      </c>
      <c r="F103" s="257">
        <v>96863</v>
      </c>
      <c r="G103" s="257">
        <v>96863</v>
      </c>
      <c r="H103" s="156" t="str">
        <f t="shared" si="1"/>
        <v>03090410041010111</v>
      </c>
    </row>
    <row r="104" spans="1:8">
      <c r="A104" s="260" t="s">
        <v>148</v>
      </c>
      <c r="B104" s="251" t="s">
        <v>5</v>
      </c>
      <c r="C104" s="251" t="s">
        <v>509</v>
      </c>
      <c r="D104" s="143"/>
      <c r="E104" s="251"/>
      <c r="F104" s="257">
        <v>1479362</v>
      </c>
      <c r="G104" s="257">
        <v>1479362</v>
      </c>
      <c r="H104" s="156" t="str">
        <f t="shared" si="1"/>
        <v>0310</v>
      </c>
    </row>
    <row r="105" spans="1:8" ht="153">
      <c r="A105" s="260" t="s">
        <v>510</v>
      </c>
      <c r="B105" s="251" t="s">
        <v>5</v>
      </c>
      <c r="C105" s="251" t="s">
        <v>509</v>
      </c>
      <c r="D105" s="251" t="s">
        <v>945</v>
      </c>
      <c r="E105" s="251"/>
      <c r="F105" s="257">
        <v>13000</v>
      </c>
      <c r="G105" s="257">
        <v>13000</v>
      </c>
      <c r="H105" s="156" t="str">
        <f t="shared" si="1"/>
        <v>03100420040010</v>
      </c>
    </row>
    <row r="106" spans="1:8">
      <c r="A106" s="260" t="s">
        <v>1246</v>
      </c>
      <c r="B106" s="251" t="s">
        <v>5</v>
      </c>
      <c r="C106" s="251" t="s">
        <v>509</v>
      </c>
      <c r="D106" s="251" t="s">
        <v>945</v>
      </c>
      <c r="E106" s="251" t="s">
        <v>680</v>
      </c>
      <c r="F106" s="257">
        <v>12000</v>
      </c>
      <c r="G106" s="257">
        <v>12000</v>
      </c>
      <c r="H106" s="156" t="str">
        <f t="shared" si="1"/>
        <v>03100420040010852</v>
      </c>
    </row>
    <row r="107" spans="1:8">
      <c r="A107" s="260" t="s">
        <v>1378</v>
      </c>
      <c r="B107" s="251" t="s">
        <v>5</v>
      </c>
      <c r="C107" s="251" t="s">
        <v>509</v>
      </c>
      <c r="D107" s="251" t="s">
        <v>945</v>
      </c>
      <c r="E107" s="251" t="s">
        <v>1379</v>
      </c>
      <c r="F107" s="257">
        <v>1000</v>
      </c>
      <c r="G107" s="257">
        <v>1000</v>
      </c>
      <c r="H107" s="156" t="str">
        <f t="shared" si="1"/>
        <v>03100420040010853</v>
      </c>
    </row>
    <row r="108" spans="1:8" ht="165.75">
      <c r="A108" s="260" t="s">
        <v>946</v>
      </c>
      <c r="B108" s="251" t="s">
        <v>5</v>
      </c>
      <c r="C108" s="251" t="s">
        <v>509</v>
      </c>
      <c r="D108" s="251" t="s">
        <v>947</v>
      </c>
      <c r="E108" s="251"/>
      <c r="F108" s="257">
        <v>1289257</v>
      </c>
      <c r="G108" s="257">
        <v>1289257</v>
      </c>
      <c r="H108" s="156" t="str">
        <f t="shared" si="1"/>
        <v>0310042004Г010</v>
      </c>
    </row>
    <row r="109" spans="1:8" ht="38.25">
      <c r="A109" s="260" t="s">
        <v>490</v>
      </c>
      <c r="B109" s="251" t="s">
        <v>5</v>
      </c>
      <c r="C109" s="251" t="s">
        <v>509</v>
      </c>
      <c r="D109" s="251" t="s">
        <v>947</v>
      </c>
      <c r="E109" s="251" t="s">
        <v>491</v>
      </c>
      <c r="F109" s="257">
        <v>1289257</v>
      </c>
      <c r="G109" s="257">
        <v>1289257</v>
      </c>
      <c r="H109" s="156" t="str">
        <f t="shared" si="1"/>
        <v>0310042004Г010244</v>
      </c>
    </row>
    <row r="110" spans="1:8" ht="127.5">
      <c r="A110" s="260" t="s">
        <v>513</v>
      </c>
      <c r="B110" s="251" t="s">
        <v>5</v>
      </c>
      <c r="C110" s="251" t="s">
        <v>509</v>
      </c>
      <c r="D110" s="251" t="s">
        <v>948</v>
      </c>
      <c r="E110" s="251"/>
      <c r="F110" s="257">
        <v>100000</v>
      </c>
      <c r="G110" s="257">
        <v>100000</v>
      </c>
      <c r="H110" s="156" t="str">
        <f t="shared" si="1"/>
        <v>03100420080020</v>
      </c>
    </row>
    <row r="111" spans="1:8" ht="38.25">
      <c r="A111" s="260" t="s">
        <v>490</v>
      </c>
      <c r="B111" s="251" t="s">
        <v>5</v>
      </c>
      <c r="C111" s="251" t="s">
        <v>509</v>
      </c>
      <c r="D111" s="251" t="s">
        <v>948</v>
      </c>
      <c r="E111" s="251" t="s">
        <v>491</v>
      </c>
      <c r="F111" s="257">
        <v>100000</v>
      </c>
      <c r="G111" s="257">
        <v>100000</v>
      </c>
      <c r="H111" s="156" t="str">
        <f t="shared" si="1"/>
        <v>03100420080020244</v>
      </c>
    </row>
    <row r="112" spans="1:8" ht="114.75">
      <c r="A112" s="260" t="s">
        <v>514</v>
      </c>
      <c r="B112" s="251" t="s">
        <v>5</v>
      </c>
      <c r="C112" s="251" t="s">
        <v>509</v>
      </c>
      <c r="D112" s="251" t="s">
        <v>949</v>
      </c>
      <c r="E112" s="251"/>
      <c r="F112" s="257">
        <v>77105</v>
      </c>
      <c r="G112" s="257">
        <v>77105</v>
      </c>
      <c r="H112" s="156" t="str">
        <f t="shared" si="1"/>
        <v>03100420080030</v>
      </c>
    </row>
    <row r="113" spans="1:8" ht="38.25">
      <c r="A113" s="260" t="s">
        <v>490</v>
      </c>
      <c r="B113" s="251" t="s">
        <v>5</v>
      </c>
      <c r="C113" s="251" t="s">
        <v>509</v>
      </c>
      <c r="D113" s="251" t="s">
        <v>949</v>
      </c>
      <c r="E113" s="251" t="s">
        <v>491</v>
      </c>
      <c r="F113" s="257">
        <v>77105</v>
      </c>
      <c r="G113" s="257">
        <v>77105</v>
      </c>
      <c r="H113" s="156" t="str">
        <f t="shared" si="1"/>
        <v>03100420080030244</v>
      </c>
    </row>
    <row r="114" spans="1:8">
      <c r="A114" s="260" t="s">
        <v>240</v>
      </c>
      <c r="B114" s="251" t="s">
        <v>5</v>
      </c>
      <c r="C114" s="251" t="s">
        <v>307</v>
      </c>
      <c r="D114" s="251"/>
      <c r="E114" s="251"/>
      <c r="F114" s="257">
        <v>27428500</v>
      </c>
      <c r="G114" s="257">
        <v>37828200</v>
      </c>
      <c r="H114" s="156" t="str">
        <f t="shared" si="1"/>
        <v>04</v>
      </c>
    </row>
    <row r="115" spans="1:8">
      <c r="A115" s="267" t="s">
        <v>241</v>
      </c>
      <c r="B115" s="251" t="s">
        <v>5</v>
      </c>
      <c r="C115" s="251" t="s">
        <v>516</v>
      </c>
      <c r="D115" s="251"/>
      <c r="E115" s="251"/>
      <c r="F115" s="257">
        <v>1164000</v>
      </c>
      <c r="G115" s="257">
        <v>1163700</v>
      </c>
      <c r="H115" s="156" t="str">
        <f t="shared" si="1"/>
        <v>0405</v>
      </c>
    </row>
    <row r="116" spans="1:8" ht="102">
      <c r="A116" s="260" t="s">
        <v>1374</v>
      </c>
      <c r="B116" s="251" t="s">
        <v>5</v>
      </c>
      <c r="C116" s="251" t="s">
        <v>516</v>
      </c>
      <c r="D116" s="251" t="s">
        <v>1375</v>
      </c>
      <c r="E116" s="251"/>
      <c r="F116" s="257">
        <v>2500</v>
      </c>
      <c r="G116" s="257">
        <v>2200</v>
      </c>
      <c r="H116" s="156" t="str">
        <f t="shared" si="1"/>
        <v>040512100R0550</v>
      </c>
    </row>
    <row r="117" spans="1:8" ht="51">
      <c r="A117" s="267" t="s">
        <v>518</v>
      </c>
      <c r="B117" s="251" t="s">
        <v>5</v>
      </c>
      <c r="C117" s="251" t="s">
        <v>516</v>
      </c>
      <c r="D117" s="251" t="s">
        <v>1375</v>
      </c>
      <c r="E117" s="251" t="s">
        <v>519</v>
      </c>
      <c r="F117" s="257">
        <v>2500</v>
      </c>
      <c r="G117" s="257">
        <v>2200</v>
      </c>
      <c r="H117" s="156" t="str">
        <f t="shared" si="1"/>
        <v>040512100R0550810</v>
      </c>
    </row>
    <row r="118" spans="1:8" ht="114.75">
      <c r="A118" s="260" t="s">
        <v>520</v>
      </c>
      <c r="B118" s="251" t="s">
        <v>5</v>
      </c>
      <c r="C118" s="251" t="s">
        <v>516</v>
      </c>
      <c r="D118" s="251" t="s">
        <v>956</v>
      </c>
      <c r="E118" s="251"/>
      <c r="F118" s="257">
        <v>1161500</v>
      </c>
      <c r="G118" s="257">
        <v>1161500</v>
      </c>
      <c r="H118" s="156" t="str">
        <f t="shared" si="1"/>
        <v>04051230075170</v>
      </c>
    </row>
    <row r="119" spans="1:8" ht="25.5">
      <c r="A119" s="267" t="s">
        <v>1243</v>
      </c>
      <c r="B119" s="251" t="s">
        <v>5</v>
      </c>
      <c r="C119" s="251" t="s">
        <v>516</v>
      </c>
      <c r="D119" s="251" t="s">
        <v>956</v>
      </c>
      <c r="E119" s="251" t="s">
        <v>485</v>
      </c>
      <c r="F119" s="257">
        <v>741928</v>
      </c>
      <c r="G119" s="257">
        <v>741928</v>
      </c>
      <c r="H119" s="156" t="str">
        <f t="shared" si="1"/>
        <v>04051230075170121</v>
      </c>
    </row>
    <row r="120" spans="1:8" ht="51">
      <c r="A120" s="260" t="s">
        <v>486</v>
      </c>
      <c r="B120" s="251" t="s">
        <v>5</v>
      </c>
      <c r="C120" s="251" t="s">
        <v>516</v>
      </c>
      <c r="D120" s="251" t="s">
        <v>956</v>
      </c>
      <c r="E120" s="251" t="s">
        <v>487</v>
      </c>
      <c r="F120" s="257">
        <v>100000</v>
      </c>
      <c r="G120" s="257">
        <v>100000</v>
      </c>
      <c r="H120" s="156" t="str">
        <f t="shared" si="1"/>
        <v>04051230075170122</v>
      </c>
    </row>
    <row r="121" spans="1:8" ht="63.75">
      <c r="A121" s="260" t="s">
        <v>1370</v>
      </c>
      <c r="B121" s="251" t="s">
        <v>5</v>
      </c>
      <c r="C121" s="251" t="s">
        <v>516</v>
      </c>
      <c r="D121" s="251" t="s">
        <v>956</v>
      </c>
      <c r="E121" s="251" t="s">
        <v>1371</v>
      </c>
      <c r="F121" s="257">
        <v>224062</v>
      </c>
      <c r="G121" s="257">
        <v>224062</v>
      </c>
      <c r="H121" s="156" t="str">
        <f t="shared" si="1"/>
        <v>04051230075170129</v>
      </c>
    </row>
    <row r="122" spans="1:8" ht="38.25">
      <c r="A122" s="260" t="s">
        <v>490</v>
      </c>
      <c r="B122" s="251" t="s">
        <v>5</v>
      </c>
      <c r="C122" s="251" t="s">
        <v>516</v>
      </c>
      <c r="D122" s="251" t="s">
        <v>956</v>
      </c>
      <c r="E122" s="251" t="s">
        <v>491</v>
      </c>
      <c r="F122" s="257">
        <v>95510</v>
      </c>
      <c r="G122" s="257">
        <v>95510</v>
      </c>
      <c r="H122" s="156" t="str">
        <f t="shared" si="1"/>
        <v>04051230075170244</v>
      </c>
    </row>
    <row r="123" spans="1:8">
      <c r="A123" s="260" t="s">
        <v>242</v>
      </c>
      <c r="B123" s="251" t="s">
        <v>5</v>
      </c>
      <c r="C123" s="251" t="s">
        <v>521</v>
      </c>
      <c r="D123" s="251"/>
      <c r="E123" s="251"/>
      <c r="F123" s="257">
        <v>24557000</v>
      </c>
      <c r="G123" s="257">
        <v>34957000</v>
      </c>
      <c r="H123" s="156" t="str">
        <f t="shared" si="1"/>
        <v>0408</v>
      </c>
    </row>
    <row r="124" spans="1:8" ht="89.25">
      <c r="A124" s="260" t="s">
        <v>1114</v>
      </c>
      <c r="B124" s="251" t="s">
        <v>5</v>
      </c>
      <c r="C124" s="251" t="s">
        <v>521</v>
      </c>
      <c r="D124" s="251" t="s">
        <v>1240</v>
      </c>
      <c r="E124" s="251"/>
      <c r="F124" s="257">
        <v>304800</v>
      </c>
      <c r="G124" s="257">
        <v>304800</v>
      </c>
      <c r="H124" s="156" t="str">
        <f t="shared" si="1"/>
        <v>040809200Л0000</v>
      </c>
    </row>
    <row r="125" spans="1:8" ht="51">
      <c r="A125" s="260" t="s">
        <v>518</v>
      </c>
      <c r="B125" s="251" t="s">
        <v>5</v>
      </c>
      <c r="C125" s="251" t="s">
        <v>521</v>
      </c>
      <c r="D125" s="251" t="s">
        <v>1240</v>
      </c>
      <c r="E125" s="251" t="s">
        <v>519</v>
      </c>
      <c r="F125" s="257">
        <v>304800</v>
      </c>
      <c r="G125" s="257">
        <v>304800</v>
      </c>
      <c r="H125" s="156" t="str">
        <f t="shared" si="1"/>
        <v>040809200Л0000810</v>
      </c>
    </row>
    <row r="126" spans="1:8" ht="89.25">
      <c r="A126" s="260" t="s">
        <v>522</v>
      </c>
      <c r="B126" s="251" t="s">
        <v>5</v>
      </c>
      <c r="C126" s="251" t="s">
        <v>521</v>
      </c>
      <c r="D126" s="251" t="s">
        <v>957</v>
      </c>
      <c r="E126" s="251"/>
      <c r="F126" s="257">
        <v>24252200</v>
      </c>
      <c r="G126" s="257">
        <v>34652200</v>
      </c>
      <c r="H126" s="156" t="str">
        <f t="shared" si="1"/>
        <v>040809200П0000</v>
      </c>
    </row>
    <row r="127" spans="1:8" ht="51">
      <c r="A127" s="260" t="s">
        <v>518</v>
      </c>
      <c r="B127" s="251" t="s">
        <v>5</v>
      </c>
      <c r="C127" s="251" t="s">
        <v>521</v>
      </c>
      <c r="D127" s="251" t="s">
        <v>957</v>
      </c>
      <c r="E127" s="251" t="s">
        <v>519</v>
      </c>
      <c r="F127" s="257">
        <v>24252200</v>
      </c>
      <c r="G127" s="257">
        <v>34652200</v>
      </c>
      <c r="H127" s="156" t="str">
        <f t="shared" si="1"/>
        <v>040809200П0000810</v>
      </c>
    </row>
    <row r="128" spans="1:8">
      <c r="A128" s="260" t="s">
        <v>327</v>
      </c>
      <c r="B128" s="251" t="s">
        <v>5</v>
      </c>
      <c r="C128" s="251" t="s">
        <v>523</v>
      </c>
      <c r="D128" s="251"/>
      <c r="E128" s="251"/>
      <c r="F128" s="257">
        <v>32700.000000000004</v>
      </c>
      <c r="G128" s="257">
        <v>32700.000000000004</v>
      </c>
      <c r="H128" s="156" t="str">
        <f t="shared" si="1"/>
        <v>0409</v>
      </c>
    </row>
    <row r="129" spans="1:8" ht="63.75">
      <c r="A129" s="267" t="s">
        <v>524</v>
      </c>
      <c r="B129" s="251" t="s">
        <v>5</v>
      </c>
      <c r="C129" s="251" t="s">
        <v>523</v>
      </c>
      <c r="D129" s="251" t="s">
        <v>958</v>
      </c>
      <c r="E129" s="251"/>
      <c r="F129" s="257">
        <v>32700.000000000004</v>
      </c>
      <c r="G129" s="257">
        <v>32700.000000000004</v>
      </c>
      <c r="H129" s="156" t="str">
        <f t="shared" si="1"/>
        <v>04090910080000</v>
      </c>
    </row>
    <row r="130" spans="1:8" ht="38.25">
      <c r="A130" s="260" t="s">
        <v>490</v>
      </c>
      <c r="B130" s="251" t="s">
        <v>5</v>
      </c>
      <c r="C130" s="251" t="s">
        <v>523</v>
      </c>
      <c r="D130" s="251" t="s">
        <v>958</v>
      </c>
      <c r="E130" s="251" t="s">
        <v>491</v>
      </c>
      <c r="F130" s="257">
        <v>32700.000000000004</v>
      </c>
      <c r="G130" s="257">
        <v>32700.000000000004</v>
      </c>
      <c r="H130" s="156" t="str">
        <f t="shared" si="1"/>
        <v>04090910080000244</v>
      </c>
    </row>
    <row r="131" spans="1:8" ht="25.5">
      <c r="A131" s="260" t="s">
        <v>196</v>
      </c>
      <c r="B131" s="251" t="s">
        <v>5</v>
      </c>
      <c r="C131" s="251" t="s">
        <v>525</v>
      </c>
      <c r="D131" s="251"/>
      <c r="E131" s="251"/>
      <c r="F131" s="257">
        <v>1674800</v>
      </c>
      <c r="G131" s="257">
        <v>1674800</v>
      </c>
      <c r="H131" s="156" t="str">
        <f t="shared" si="1"/>
        <v>0412</v>
      </c>
    </row>
    <row r="132" spans="1:8" ht="127.5">
      <c r="A132" s="260" t="s">
        <v>960</v>
      </c>
      <c r="B132" s="251" t="s">
        <v>5</v>
      </c>
      <c r="C132" s="251" t="s">
        <v>525</v>
      </c>
      <c r="D132" s="251" t="s">
        <v>961</v>
      </c>
      <c r="E132" s="251"/>
      <c r="F132" s="257">
        <v>944000</v>
      </c>
      <c r="G132" s="257">
        <v>944000</v>
      </c>
      <c r="H132" s="156" t="str">
        <f t="shared" ref="H132:H191" si="2">CONCATENATE(C132,,D132,E132)</f>
        <v>04120810080010</v>
      </c>
    </row>
    <row r="133" spans="1:8" ht="51">
      <c r="A133" s="267" t="s">
        <v>518</v>
      </c>
      <c r="B133" s="251" t="s">
        <v>5</v>
      </c>
      <c r="C133" s="251" t="s">
        <v>525</v>
      </c>
      <c r="D133" s="251" t="s">
        <v>961</v>
      </c>
      <c r="E133" s="251" t="s">
        <v>519</v>
      </c>
      <c r="F133" s="257">
        <v>944000</v>
      </c>
      <c r="G133" s="257">
        <v>944000</v>
      </c>
      <c r="H133" s="156" t="str">
        <f t="shared" si="2"/>
        <v>04120810080010810</v>
      </c>
    </row>
    <row r="134" spans="1:8" ht="140.25">
      <c r="A134" s="260" t="s">
        <v>526</v>
      </c>
      <c r="B134" s="251" t="s">
        <v>5</v>
      </c>
      <c r="C134" s="251" t="s">
        <v>525</v>
      </c>
      <c r="D134" s="251" t="s">
        <v>959</v>
      </c>
      <c r="E134" s="251"/>
      <c r="F134" s="257">
        <v>10000</v>
      </c>
      <c r="G134" s="257">
        <v>10000</v>
      </c>
      <c r="H134" s="156" t="str">
        <f t="shared" si="2"/>
        <v>04120810080020</v>
      </c>
    </row>
    <row r="135" spans="1:8" ht="38.25">
      <c r="A135" s="267" t="s">
        <v>490</v>
      </c>
      <c r="B135" s="251" t="s">
        <v>5</v>
      </c>
      <c r="C135" s="251" t="s">
        <v>525</v>
      </c>
      <c r="D135" s="251" t="s">
        <v>959</v>
      </c>
      <c r="E135" s="251" t="s">
        <v>491</v>
      </c>
      <c r="F135" s="257">
        <v>10000</v>
      </c>
      <c r="G135" s="257">
        <v>10000</v>
      </c>
      <c r="H135" s="156" t="str">
        <f t="shared" si="2"/>
        <v>04120810080020244</v>
      </c>
    </row>
    <row r="136" spans="1:8" ht="153">
      <c r="A136" s="260" t="s">
        <v>1239</v>
      </c>
      <c r="B136" s="251" t="s">
        <v>5</v>
      </c>
      <c r="C136" s="251" t="s">
        <v>525</v>
      </c>
      <c r="D136" s="251" t="s">
        <v>1594</v>
      </c>
      <c r="E136" s="251"/>
      <c r="F136" s="257">
        <v>100000</v>
      </c>
      <c r="G136" s="257">
        <v>100000</v>
      </c>
      <c r="H136" s="156" t="str">
        <f t="shared" si="2"/>
        <v>04120820081010</v>
      </c>
    </row>
    <row r="137" spans="1:8" ht="51">
      <c r="A137" s="267" t="s">
        <v>518</v>
      </c>
      <c r="B137" s="251" t="s">
        <v>5</v>
      </c>
      <c r="C137" s="251" t="s">
        <v>525</v>
      </c>
      <c r="D137" s="251" t="s">
        <v>1594</v>
      </c>
      <c r="E137" s="251" t="s">
        <v>519</v>
      </c>
      <c r="F137" s="257">
        <v>100000</v>
      </c>
      <c r="G137" s="257">
        <v>100000</v>
      </c>
      <c r="H137" s="156" t="str">
        <f t="shared" si="2"/>
        <v>04120820081010810</v>
      </c>
    </row>
    <row r="138" spans="1:8" ht="140.25">
      <c r="A138" s="260" t="s">
        <v>685</v>
      </c>
      <c r="B138" s="251" t="s">
        <v>5</v>
      </c>
      <c r="C138" s="251" t="s">
        <v>525</v>
      </c>
      <c r="D138" s="251" t="s">
        <v>962</v>
      </c>
      <c r="E138" s="251"/>
      <c r="F138" s="257">
        <v>3000</v>
      </c>
      <c r="G138" s="257">
        <v>3000</v>
      </c>
      <c r="H138" s="156" t="str">
        <f t="shared" si="2"/>
        <v>04120830080030</v>
      </c>
    </row>
    <row r="139" spans="1:8" ht="38.25">
      <c r="A139" s="260" t="s">
        <v>490</v>
      </c>
      <c r="B139" s="251" t="s">
        <v>5</v>
      </c>
      <c r="C139" s="251" t="s">
        <v>525</v>
      </c>
      <c r="D139" s="251" t="s">
        <v>962</v>
      </c>
      <c r="E139" s="251" t="s">
        <v>491</v>
      </c>
      <c r="F139" s="257">
        <v>3000</v>
      </c>
      <c r="G139" s="257">
        <v>3000</v>
      </c>
      <c r="H139" s="156" t="str">
        <f t="shared" si="2"/>
        <v>04120830080030244</v>
      </c>
    </row>
    <row r="140" spans="1:8" ht="127.5">
      <c r="A140" s="260" t="s">
        <v>527</v>
      </c>
      <c r="B140" s="251" t="s">
        <v>5</v>
      </c>
      <c r="C140" s="251" t="s">
        <v>525</v>
      </c>
      <c r="D140" s="251" t="s">
        <v>963</v>
      </c>
      <c r="E140" s="251"/>
      <c r="F140" s="257">
        <v>617800</v>
      </c>
      <c r="G140" s="257">
        <v>617800</v>
      </c>
      <c r="H140" s="156" t="str">
        <f t="shared" si="2"/>
        <v>04121220075180</v>
      </c>
    </row>
    <row r="141" spans="1:8" ht="38.25">
      <c r="A141" s="260" t="s">
        <v>490</v>
      </c>
      <c r="B141" s="251" t="s">
        <v>5</v>
      </c>
      <c r="C141" s="251" t="s">
        <v>525</v>
      </c>
      <c r="D141" s="251" t="s">
        <v>963</v>
      </c>
      <c r="E141" s="251" t="s">
        <v>491</v>
      </c>
      <c r="F141" s="257">
        <v>617800</v>
      </c>
      <c r="G141" s="257">
        <v>617800</v>
      </c>
      <c r="H141" s="156" t="str">
        <f t="shared" si="2"/>
        <v>04121220075180244</v>
      </c>
    </row>
    <row r="142" spans="1:8" ht="25.5">
      <c r="A142" s="260" t="s">
        <v>309</v>
      </c>
      <c r="B142" s="251" t="s">
        <v>5</v>
      </c>
      <c r="C142" s="251" t="s">
        <v>296</v>
      </c>
      <c r="D142" s="251"/>
      <c r="E142" s="251"/>
      <c r="F142" s="257">
        <v>213287800</v>
      </c>
      <c r="G142" s="257">
        <v>213287800</v>
      </c>
      <c r="H142" s="156" t="str">
        <f t="shared" si="2"/>
        <v>05</v>
      </c>
    </row>
    <row r="143" spans="1:8">
      <c r="A143" s="260" t="s">
        <v>197</v>
      </c>
      <c r="B143" s="251" t="s">
        <v>5</v>
      </c>
      <c r="C143" s="251" t="s">
        <v>529</v>
      </c>
      <c r="D143" s="251"/>
      <c r="E143" s="251"/>
      <c r="F143" s="257">
        <v>212687800</v>
      </c>
      <c r="G143" s="257">
        <v>212687800</v>
      </c>
      <c r="H143" s="156" t="str">
        <f t="shared" si="2"/>
        <v>0502</v>
      </c>
    </row>
    <row r="144" spans="1:8" ht="229.5">
      <c r="A144" s="260" t="s">
        <v>686</v>
      </c>
      <c r="B144" s="251" t="s">
        <v>5</v>
      </c>
      <c r="C144" s="251" t="s">
        <v>529</v>
      </c>
      <c r="D144" s="251" t="s">
        <v>965</v>
      </c>
      <c r="E144" s="251"/>
      <c r="F144" s="257">
        <v>19890000</v>
      </c>
      <c r="G144" s="257">
        <v>19890000</v>
      </c>
      <c r="H144" s="156" t="str">
        <f t="shared" si="2"/>
        <v>05020320075770</v>
      </c>
    </row>
    <row r="145" spans="1:8" ht="51">
      <c r="A145" s="260" t="s">
        <v>518</v>
      </c>
      <c r="B145" s="251" t="s">
        <v>5</v>
      </c>
      <c r="C145" s="251" t="s">
        <v>529</v>
      </c>
      <c r="D145" s="251" t="s">
        <v>965</v>
      </c>
      <c r="E145" s="251" t="s">
        <v>519</v>
      </c>
      <c r="F145" s="257">
        <v>19890000</v>
      </c>
      <c r="G145" s="257">
        <v>19890000</v>
      </c>
      <c r="H145" s="156" t="str">
        <f t="shared" si="2"/>
        <v>05020320075770810</v>
      </c>
    </row>
    <row r="146" spans="1:8" ht="178.5">
      <c r="A146" s="267" t="s">
        <v>789</v>
      </c>
      <c r="B146" s="251" t="s">
        <v>5</v>
      </c>
      <c r="C146" s="251" t="s">
        <v>529</v>
      </c>
      <c r="D146" s="251" t="s">
        <v>966</v>
      </c>
      <c r="E146" s="251"/>
      <c r="F146" s="257">
        <v>192759900</v>
      </c>
      <c r="G146" s="257">
        <v>192759900</v>
      </c>
      <c r="H146" s="156" t="str">
        <f t="shared" si="2"/>
        <v>05020320075700</v>
      </c>
    </row>
    <row r="147" spans="1:8" ht="51">
      <c r="A147" s="260" t="s">
        <v>518</v>
      </c>
      <c r="B147" s="251" t="s">
        <v>5</v>
      </c>
      <c r="C147" s="251" t="s">
        <v>529</v>
      </c>
      <c r="D147" s="251" t="s">
        <v>966</v>
      </c>
      <c r="E147" s="251" t="s">
        <v>519</v>
      </c>
      <c r="F147" s="257">
        <v>192759900</v>
      </c>
      <c r="G147" s="257">
        <v>192759900</v>
      </c>
      <c r="H147" s="156" t="str">
        <f t="shared" si="2"/>
        <v>05020320075700810</v>
      </c>
    </row>
    <row r="148" spans="1:8" ht="63.75">
      <c r="A148" s="260" t="s">
        <v>967</v>
      </c>
      <c r="B148" s="251" t="s">
        <v>5</v>
      </c>
      <c r="C148" s="251" t="s">
        <v>529</v>
      </c>
      <c r="D148" s="251" t="s">
        <v>968</v>
      </c>
      <c r="E148" s="251"/>
      <c r="F148" s="257">
        <v>37900</v>
      </c>
      <c r="G148" s="257">
        <v>37900</v>
      </c>
      <c r="H148" s="156" t="str">
        <f t="shared" si="2"/>
        <v>050290900Ш0000</v>
      </c>
    </row>
    <row r="149" spans="1:8" ht="38.25">
      <c r="A149" s="260" t="s">
        <v>490</v>
      </c>
      <c r="B149" s="251" t="s">
        <v>5</v>
      </c>
      <c r="C149" s="251" t="s">
        <v>529</v>
      </c>
      <c r="D149" s="251" t="s">
        <v>968</v>
      </c>
      <c r="E149" s="251" t="s">
        <v>491</v>
      </c>
      <c r="F149" s="257">
        <v>37900</v>
      </c>
      <c r="G149" s="257">
        <v>37900</v>
      </c>
      <c r="H149" s="156" t="str">
        <f t="shared" si="2"/>
        <v>050290900Ш0000244</v>
      </c>
    </row>
    <row r="150" spans="1:8">
      <c r="A150" s="267" t="s">
        <v>52</v>
      </c>
      <c r="B150" s="251" t="s">
        <v>5</v>
      </c>
      <c r="C150" s="251" t="s">
        <v>554</v>
      </c>
      <c r="D150" s="251"/>
      <c r="E150" s="251"/>
      <c r="F150" s="257">
        <v>600000</v>
      </c>
      <c r="G150" s="257">
        <v>600000</v>
      </c>
      <c r="H150" s="156" t="str">
        <f t="shared" si="2"/>
        <v>0503</v>
      </c>
    </row>
    <row r="151" spans="1:8" ht="102">
      <c r="A151" s="260" t="s">
        <v>1236</v>
      </c>
      <c r="B151" s="251" t="s">
        <v>5</v>
      </c>
      <c r="C151" s="251" t="s">
        <v>554</v>
      </c>
      <c r="D151" s="251" t="s">
        <v>1092</v>
      </c>
      <c r="E151" s="251"/>
      <c r="F151" s="257">
        <v>600000</v>
      </c>
      <c r="G151" s="257">
        <v>600000</v>
      </c>
      <c r="H151" s="156" t="str">
        <f t="shared" si="2"/>
        <v>05030360080000</v>
      </c>
    </row>
    <row r="152" spans="1:8" ht="38.25">
      <c r="A152" s="267" t="s">
        <v>490</v>
      </c>
      <c r="B152" s="251" t="s">
        <v>5</v>
      </c>
      <c r="C152" s="251" t="s">
        <v>554</v>
      </c>
      <c r="D152" s="251" t="s">
        <v>1092</v>
      </c>
      <c r="E152" s="251" t="s">
        <v>491</v>
      </c>
      <c r="F152" s="257">
        <v>600000</v>
      </c>
      <c r="G152" s="257">
        <v>600000</v>
      </c>
      <c r="H152" s="156" t="str">
        <f t="shared" si="2"/>
        <v>05030360080000244</v>
      </c>
    </row>
    <row r="153" spans="1:8">
      <c r="A153" s="260" t="s">
        <v>189</v>
      </c>
      <c r="B153" s="251" t="s">
        <v>5</v>
      </c>
      <c r="C153" s="251" t="s">
        <v>33</v>
      </c>
      <c r="D153" s="251"/>
      <c r="E153" s="251"/>
      <c r="F153" s="257">
        <v>7076260</v>
      </c>
      <c r="G153" s="257">
        <v>7076260</v>
      </c>
      <c r="H153" s="156" t="str">
        <f t="shared" si="2"/>
        <v>07</v>
      </c>
    </row>
    <row r="154" spans="1:8">
      <c r="A154" s="267" t="s">
        <v>1595</v>
      </c>
      <c r="B154" s="251" t="s">
        <v>5</v>
      </c>
      <c r="C154" s="251" t="s">
        <v>530</v>
      </c>
      <c r="D154" s="251"/>
      <c r="E154" s="251"/>
      <c r="F154" s="257">
        <v>7076260</v>
      </c>
      <c r="G154" s="257">
        <v>7076260</v>
      </c>
      <c r="H154" s="156" t="str">
        <f t="shared" si="2"/>
        <v>0707</v>
      </c>
    </row>
    <row r="155" spans="1:8" ht="102">
      <c r="A155" s="260" t="s">
        <v>533</v>
      </c>
      <c r="B155" s="251" t="s">
        <v>5</v>
      </c>
      <c r="C155" s="251" t="s">
        <v>530</v>
      </c>
      <c r="D155" s="251" t="s">
        <v>969</v>
      </c>
      <c r="E155" s="251"/>
      <c r="F155" s="257">
        <v>300000</v>
      </c>
      <c r="G155" s="257">
        <v>300000</v>
      </c>
      <c r="H155" s="156" t="str">
        <f t="shared" si="2"/>
        <v>070706100S4560</v>
      </c>
    </row>
    <row r="156" spans="1:8" ht="25.5">
      <c r="A156" s="260" t="s">
        <v>531</v>
      </c>
      <c r="B156" s="251" t="s">
        <v>5</v>
      </c>
      <c r="C156" s="251" t="s">
        <v>530</v>
      </c>
      <c r="D156" s="251" t="s">
        <v>969</v>
      </c>
      <c r="E156" s="251" t="s">
        <v>532</v>
      </c>
      <c r="F156" s="257">
        <v>300000</v>
      </c>
      <c r="G156" s="257">
        <v>300000</v>
      </c>
      <c r="H156" s="156" t="str">
        <f t="shared" si="2"/>
        <v>070706100S4560612</v>
      </c>
    </row>
    <row r="157" spans="1:8" ht="63.75">
      <c r="A157" s="260" t="s">
        <v>1249</v>
      </c>
      <c r="B157" s="251" t="s">
        <v>5</v>
      </c>
      <c r="C157" s="251" t="s">
        <v>530</v>
      </c>
      <c r="D157" s="251" t="s">
        <v>1250</v>
      </c>
      <c r="E157" s="251"/>
      <c r="F157" s="257">
        <v>88160</v>
      </c>
      <c r="G157" s="257">
        <v>88160</v>
      </c>
      <c r="H157" s="156" t="str">
        <f t="shared" si="2"/>
        <v>07070610080000</v>
      </c>
    </row>
    <row r="158" spans="1:8" ht="25.5">
      <c r="A158" s="260" t="s">
        <v>531</v>
      </c>
      <c r="B158" s="251" t="s">
        <v>5</v>
      </c>
      <c r="C158" s="251" t="s">
        <v>530</v>
      </c>
      <c r="D158" s="251" t="s">
        <v>1250</v>
      </c>
      <c r="E158" s="251" t="s">
        <v>532</v>
      </c>
      <c r="F158" s="257">
        <v>88160</v>
      </c>
      <c r="G158" s="257">
        <v>88160</v>
      </c>
      <c r="H158" s="156" t="str">
        <f t="shared" si="2"/>
        <v>07070610080000612</v>
      </c>
    </row>
    <row r="159" spans="1:8" ht="63.75">
      <c r="A159" s="56" t="s">
        <v>1249</v>
      </c>
      <c r="B159" s="251" t="s">
        <v>5</v>
      </c>
      <c r="C159" s="251" t="s">
        <v>530</v>
      </c>
      <c r="D159" s="251" t="s">
        <v>1596</v>
      </c>
      <c r="E159" s="251"/>
      <c r="F159" s="257">
        <v>76000</v>
      </c>
      <c r="G159" s="257">
        <v>76000</v>
      </c>
      <c r="H159" s="156" t="str">
        <f t="shared" si="2"/>
        <v>07070610082160</v>
      </c>
    </row>
    <row r="160" spans="1:8" ht="25.5">
      <c r="A160" s="260" t="s">
        <v>531</v>
      </c>
      <c r="B160" s="251" t="s">
        <v>5</v>
      </c>
      <c r="C160" s="251" t="s">
        <v>530</v>
      </c>
      <c r="D160" s="251" t="s">
        <v>1596</v>
      </c>
      <c r="E160" s="251" t="s">
        <v>532</v>
      </c>
      <c r="F160" s="257">
        <v>76000</v>
      </c>
      <c r="G160" s="257">
        <v>76000</v>
      </c>
      <c r="H160" s="156" t="str">
        <f t="shared" si="2"/>
        <v>07070610082160612</v>
      </c>
    </row>
    <row r="161" spans="1:8" ht="63.75">
      <c r="A161" s="260" t="s">
        <v>534</v>
      </c>
      <c r="B161" s="251" t="s">
        <v>5</v>
      </c>
      <c r="C161" s="251" t="s">
        <v>530</v>
      </c>
      <c r="D161" s="251" t="s">
        <v>970</v>
      </c>
      <c r="E161" s="251"/>
      <c r="F161" s="257">
        <v>430000</v>
      </c>
      <c r="G161" s="257">
        <v>430000</v>
      </c>
      <c r="H161" s="156" t="str">
        <f t="shared" si="2"/>
        <v>07070620080000</v>
      </c>
    </row>
    <row r="162" spans="1:8" ht="25.5">
      <c r="A162" s="260" t="s">
        <v>531</v>
      </c>
      <c r="B162" s="251" t="s">
        <v>5</v>
      </c>
      <c r="C162" s="251" t="s">
        <v>530</v>
      </c>
      <c r="D162" s="251" t="s">
        <v>970</v>
      </c>
      <c r="E162" s="251" t="s">
        <v>532</v>
      </c>
      <c r="F162" s="257">
        <v>430000</v>
      </c>
      <c r="G162" s="257">
        <v>430000</v>
      </c>
      <c r="H162" s="156" t="str">
        <f t="shared" si="2"/>
        <v>07070620080000612</v>
      </c>
    </row>
    <row r="163" spans="1:8" ht="76.5">
      <c r="A163" s="260" t="s">
        <v>535</v>
      </c>
      <c r="B163" s="251" t="s">
        <v>5</v>
      </c>
      <c r="C163" s="251" t="s">
        <v>530</v>
      </c>
      <c r="D163" s="251" t="s">
        <v>971</v>
      </c>
      <c r="E163" s="251"/>
      <c r="F163" s="257">
        <v>794700</v>
      </c>
      <c r="G163" s="257">
        <v>794700</v>
      </c>
      <c r="H163" s="156" t="str">
        <f t="shared" si="2"/>
        <v>07070640074560</v>
      </c>
    </row>
    <row r="164" spans="1:8" ht="25.5">
      <c r="A164" s="260" t="s">
        <v>531</v>
      </c>
      <c r="B164" s="251" t="s">
        <v>5</v>
      </c>
      <c r="C164" s="251" t="s">
        <v>530</v>
      </c>
      <c r="D164" s="251" t="s">
        <v>971</v>
      </c>
      <c r="E164" s="251" t="s">
        <v>532</v>
      </c>
      <c r="F164" s="257">
        <v>794700</v>
      </c>
      <c r="G164" s="257">
        <v>794700</v>
      </c>
      <c r="H164" s="156" t="str">
        <f t="shared" si="2"/>
        <v>07070640074560612</v>
      </c>
    </row>
    <row r="165" spans="1:8" ht="127.5">
      <c r="A165" s="260" t="s">
        <v>536</v>
      </c>
      <c r="B165" s="251" t="s">
        <v>5</v>
      </c>
      <c r="C165" s="251" t="s">
        <v>530</v>
      </c>
      <c r="D165" s="251" t="s">
        <v>972</v>
      </c>
      <c r="E165" s="251"/>
      <c r="F165" s="257">
        <v>4967400</v>
      </c>
      <c r="G165" s="257">
        <v>4967400</v>
      </c>
      <c r="H165" s="156" t="str">
        <f t="shared" si="2"/>
        <v>07070640040000</v>
      </c>
    </row>
    <row r="166" spans="1:8" ht="76.5">
      <c r="A166" s="260" t="s">
        <v>511</v>
      </c>
      <c r="B166" s="251" t="s">
        <v>5</v>
      </c>
      <c r="C166" s="251" t="s">
        <v>530</v>
      </c>
      <c r="D166" s="251" t="s">
        <v>972</v>
      </c>
      <c r="E166" s="251" t="s">
        <v>512</v>
      </c>
      <c r="F166" s="257">
        <v>4917400</v>
      </c>
      <c r="G166" s="257">
        <v>4917400</v>
      </c>
      <c r="H166" s="156" t="str">
        <f t="shared" si="2"/>
        <v>07070640040000611</v>
      </c>
    </row>
    <row r="167" spans="1:8" ht="25.5">
      <c r="A167" s="260" t="s">
        <v>531</v>
      </c>
      <c r="B167" s="251" t="s">
        <v>5</v>
      </c>
      <c r="C167" s="251" t="s">
        <v>530</v>
      </c>
      <c r="D167" s="251" t="s">
        <v>972</v>
      </c>
      <c r="E167" s="251" t="s">
        <v>532</v>
      </c>
      <c r="F167" s="257">
        <v>50000</v>
      </c>
      <c r="G167" s="257">
        <v>50000</v>
      </c>
      <c r="H167" s="156" t="str">
        <f t="shared" si="2"/>
        <v>07070640040000612</v>
      </c>
    </row>
    <row r="168" spans="1:8" ht="165.75">
      <c r="A168" s="260" t="s">
        <v>537</v>
      </c>
      <c r="B168" s="251" t="s">
        <v>5</v>
      </c>
      <c r="C168" s="251" t="s">
        <v>530</v>
      </c>
      <c r="D168" s="251" t="s">
        <v>973</v>
      </c>
      <c r="E168" s="251"/>
      <c r="F168" s="257">
        <v>420000</v>
      </c>
      <c r="G168" s="257">
        <v>420000</v>
      </c>
      <c r="H168" s="156" t="str">
        <f t="shared" si="2"/>
        <v>07070640041000</v>
      </c>
    </row>
    <row r="169" spans="1:8" ht="76.5">
      <c r="A169" s="260" t="s">
        <v>511</v>
      </c>
      <c r="B169" s="251" t="s">
        <v>5</v>
      </c>
      <c r="C169" s="251" t="s">
        <v>530</v>
      </c>
      <c r="D169" s="251" t="s">
        <v>973</v>
      </c>
      <c r="E169" s="251" t="s">
        <v>512</v>
      </c>
      <c r="F169" s="257">
        <v>420000</v>
      </c>
      <c r="G169" s="257">
        <v>420000</v>
      </c>
      <c r="H169" s="156" t="str">
        <f t="shared" si="2"/>
        <v>07070640041000611</v>
      </c>
    </row>
    <row r="170" spans="1:8">
      <c r="A170" s="260" t="s">
        <v>190</v>
      </c>
      <c r="B170" s="251" t="s">
        <v>5</v>
      </c>
      <c r="C170" s="251" t="s">
        <v>255</v>
      </c>
      <c r="D170" s="251"/>
      <c r="E170" s="251"/>
      <c r="F170" s="257">
        <v>960846</v>
      </c>
      <c r="G170" s="257">
        <v>960846</v>
      </c>
      <c r="H170" s="156" t="str">
        <f t="shared" si="2"/>
        <v>10</v>
      </c>
    </row>
    <row r="171" spans="1:8">
      <c r="A171" s="260" t="s">
        <v>137</v>
      </c>
      <c r="B171" s="251" t="s">
        <v>5</v>
      </c>
      <c r="C171" s="251" t="s">
        <v>541</v>
      </c>
      <c r="D171" s="251"/>
      <c r="E171" s="251"/>
      <c r="F171" s="257">
        <v>960846</v>
      </c>
      <c r="G171" s="257">
        <v>960846</v>
      </c>
      <c r="H171" s="156" t="str">
        <f t="shared" si="2"/>
        <v>1001</v>
      </c>
    </row>
    <row r="172" spans="1:8" ht="127.5">
      <c r="A172" s="267" t="s">
        <v>687</v>
      </c>
      <c r="B172" s="251" t="s">
        <v>5</v>
      </c>
      <c r="C172" s="251" t="s">
        <v>541</v>
      </c>
      <c r="D172" s="251" t="s">
        <v>974</v>
      </c>
      <c r="E172" s="251"/>
      <c r="F172" s="257">
        <v>960846</v>
      </c>
      <c r="G172" s="257">
        <v>960846</v>
      </c>
      <c r="H172" s="156" t="str">
        <f t="shared" si="2"/>
        <v>10010210080010</v>
      </c>
    </row>
    <row r="173" spans="1:8" ht="25.5">
      <c r="A173" s="260" t="s">
        <v>542</v>
      </c>
      <c r="B173" s="251" t="s">
        <v>5</v>
      </c>
      <c r="C173" s="251" t="s">
        <v>541</v>
      </c>
      <c r="D173" s="251" t="s">
        <v>974</v>
      </c>
      <c r="E173" s="251" t="s">
        <v>543</v>
      </c>
      <c r="F173" s="257">
        <v>960846</v>
      </c>
      <c r="G173" s="257">
        <v>960846</v>
      </c>
      <c r="H173" s="156" t="str">
        <f t="shared" si="2"/>
        <v>10010210080010312</v>
      </c>
    </row>
    <row r="174" spans="1:8">
      <c r="A174" s="260" t="s">
        <v>320</v>
      </c>
      <c r="B174" s="251" t="s">
        <v>5</v>
      </c>
      <c r="C174" s="251" t="s">
        <v>39</v>
      </c>
      <c r="D174" s="251"/>
      <c r="E174" s="251"/>
      <c r="F174" s="257">
        <v>200000</v>
      </c>
      <c r="G174" s="257">
        <v>200000</v>
      </c>
      <c r="H174" s="156" t="str">
        <f t="shared" si="2"/>
        <v>11</v>
      </c>
    </row>
    <row r="175" spans="1:8">
      <c r="A175" s="260" t="s">
        <v>278</v>
      </c>
      <c r="B175" s="251" t="s">
        <v>5</v>
      </c>
      <c r="C175" s="251" t="s">
        <v>547</v>
      </c>
      <c r="D175" s="251"/>
      <c r="E175" s="251"/>
      <c r="F175" s="257">
        <v>200000</v>
      </c>
      <c r="G175" s="257">
        <v>200000</v>
      </c>
      <c r="H175" s="156" t="str">
        <f t="shared" si="2"/>
        <v>1102</v>
      </c>
    </row>
    <row r="176" spans="1:8" ht="102">
      <c r="A176" s="267" t="s">
        <v>688</v>
      </c>
      <c r="B176" s="251" t="s">
        <v>5</v>
      </c>
      <c r="C176" s="251" t="s">
        <v>547</v>
      </c>
      <c r="D176" s="251" t="s">
        <v>977</v>
      </c>
      <c r="E176" s="251"/>
      <c r="F176" s="257">
        <v>16900</v>
      </c>
      <c r="G176" s="257">
        <v>16900</v>
      </c>
      <c r="H176" s="156" t="str">
        <f t="shared" si="2"/>
        <v>11020720080010</v>
      </c>
    </row>
    <row r="177" spans="1:8" ht="25.5">
      <c r="A177" s="260" t="s">
        <v>531</v>
      </c>
      <c r="B177" s="251" t="s">
        <v>5</v>
      </c>
      <c r="C177" s="251" t="s">
        <v>547</v>
      </c>
      <c r="D177" s="251" t="s">
        <v>977</v>
      </c>
      <c r="E177" s="251" t="s">
        <v>532</v>
      </c>
      <c r="F177" s="257">
        <v>16900</v>
      </c>
      <c r="G177" s="257">
        <v>16900</v>
      </c>
      <c r="H177" s="156" t="str">
        <f t="shared" si="2"/>
        <v>11020720080010612</v>
      </c>
    </row>
    <row r="178" spans="1:8" ht="76.5">
      <c r="A178" s="260" t="s">
        <v>550</v>
      </c>
      <c r="B178" s="251" t="s">
        <v>5</v>
      </c>
      <c r="C178" s="251" t="s">
        <v>547</v>
      </c>
      <c r="D178" s="251" t="s">
        <v>978</v>
      </c>
      <c r="E178" s="251"/>
      <c r="F178" s="257">
        <v>176400</v>
      </c>
      <c r="G178" s="257">
        <v>176400</v>
      </c>
      <c r="H178" s="156" t="str">
        <f t="shared" si="2"/>
        <v>11020720080020</v>
      </c>
    </row>
    <row r="179" spans="1:8" ht="25.5">
      <c r="A179" s="267" t="s">
        <v>531</v>
      </c>
      <c r="B179" s="251" t="s">
        <v>5</v>
      </c>
      <c r="C179" s="251" t="s">
        <v>547</v>
      </c>
      <c r="D179" s="251" t="s">
        <v>978</v>
      </c>
      <c r="E179" s="251" t="s">
        <v>532</v>
      </c>
      <c r="F179" s="257">
        <v>176400</v>
      </c>
      <c r="G179" s="257">
        <v>176400</v>
      </c>
      <c r="H179" s="156" t="str">
        <f t="shared" si="2"/>
        <v>11020720080020612</v>
      </c>
    </row>
    <row r="180" spans="1:8" ht="127.5">
      <c r="A180" s="260" t="s">
        <v>551</v>
      </c>
      <c r="B180" s="251" t="s">
        <v>5</v>
      </c>
      <c r="C180" s="251" t="s">
        <v>547</v>
      </c>
      <c r="D180" s="251" t="s">
        <v>979</v>
      </c>
      <c r="E180" s="251"/>
      <c r="F180" s="257">
        <v>6700</v>
      </c>
      <c r="G180" s="257">
        <v>6700</v>
      </c>
      <c r="H180" s="156" t="str">
        <f t="shared" si="2"/>
        <v>11020720080030</v>
      </c>
    </row>
    <row r="181" spans="1:8" ht="25.5">
      <c r="A181" s="260" t="s">
        <v>531</v>
      </c>
      <c r="B181" s="251" t="s">
        <v>5</v>
      </c>
      <c r="C181" s="251" t="s">
        <v>547</v>
      </c>
      <c r="D181" s="251" t="s">
        <v>979</v>
      </c>
      <c r="E181" s="251" t="s">
        <v>532</v>
      </c>
      <c r="F181" s="257">
        <v>6700</v>
      </c>
      <c r="G181" s="257">
        <v>6700</v>
      </c>
      <c r="H181" s="156" t="str">
        <f t="shared" si="2"/>
        <v>11020720080030612</v>
      </c>
    </row>
    <row r="182" spans="1:8" ht="25.5">
      <c r="A182" s="260" t="s">
        <v>1414</v>
      </c>
      <c r="B182" s="251" t="s">
        <v>519</v>
      </c>
      <c r="C182" s="251"/>
      <c r="D182" s="251"/>
      <c r="E182" s="251"/>
      <c r="F182" s="257">
        <v>3885100</v>
      </c>
      <c r="G182" s="257">
        <v>3885100</v>
      </c>
      <c r="H182" s="156" t="str">
        <f t="shared" si="2"/>
        <v/>
      </c>
    </row>
    <row r="183" spans="1:8">
      <c r="A183" s="260" t="s">
        <v>304</v>
      </c>
      <c r="B183" s="251" t="s">
        <v>519</v>
      </c>
      <c r="C183" s="251" t="s">
        <v>179</v>
      </c>
      <c r="D183" s="251"/>
      <c r="E183" s="251"/>
      <c r="F183" s="257">
        <v>3885100</v>
      </c>
      <c r="G183" s="257">
        <v>3885100</v>
      </c>
      <c r="H183" s="156" t="str">
        <f t="shared" si="2"/>
        <v>01</v>
      </c>
    </row>
    <row r="184" spans="1:8">
      <c r="A184" s="260" t="s">
        <v>286</v>
      </c>
      <c r="B184" s="251" t="s">
        <v>519</v>
      </c>
      <c r="C184" s="251" t="s">
        <v>499</v>
      </c>
      <c r="D184" s="251"/>
      <c r="E184" s="251"/>
      <c r="F184" s="257">
        <v>3885100</v>
      </c>
      <c r="G184" s="257">
        <v>3885100</v>
      </c>
      <c r="H184" s="156" t="str">
        <f t="shared" si="2"/>
        <v>0113</v>
      </c>
    </row>
    <row r="185" spans="1:8" ht="38.25">
      <c r="A185" s="260" t="s">
        <v>1415</v>
      </c>
      <c r="B185" s="251" t="s">
        <v>519</v>
      </c>
      <c r="C185" s="251" t="s">
        <v>499</v>
      </c>
      <c r="D185" s="251" t="s">
        <v>1597</v>
      </c>
      <c r="E185" s="251"/>
      <c r="F185" s="257">
        <v>3885100</v>
      </c>
      <c r="G185" s="257">
        <v>3885100</v>
      </c>
      <c r="H185" s="156" t="str">
        <f t="shared" si="2"/>
        <v>01139070040000</v>
      </c>
    </row>
    <row r="186" spans="1:8" ht="38.25">
      <c r="A186" s="260" t="s">
        <v>505</v>
      </c>
      <c r="B186" s="251" t="s">
        <v>519</v>
      </c>
      <c r="C186" s="251" t="s">
        <v>499</v>
      </c>
      <c r="D186" s="251" t="s">
        <v>1597</v>
      </c>
      <c r="E186" s="251" t="s">
        <v>506</v>
      </c>
      <c r="F186" s="257">
        <v>2630659</v>
      </c>
      <c r="G186" s="257">
        <v>2630659</v>
      </c>
      <c r="H186" s="156" t="str">
        <f t="shared" si="2"/>
        <v>01139070040000111</v>
      </c>
    </row>
    <row r="187" spans="1:8" ht="51">
      <c r="A187" s="260" t="s">
        <v>1372</v>
      </c>
      <c r="B187" s="251" t="s">
        <v>519</v>
      </c>
      <c r="C187" s="251" t="s">
        <v>499</v>
      </c>
      <c r="D187" s="251" t="s">
        <v>1597</v>
      </c>
      <c r="E187" s="251" t="s">
        <v>1373</v>
      </c>
      <c r="F187" s="257">
        <v>794459</v>
      </c>
      <c r="G187" s="257">
        <v>794459</v>
      </c>
      <c r="H187" s="156" t="str">
        <f t="shared" si="2"/>
        <v>01139070040000119</v>
      </c>
    </row>
    <row r="188" spans="1:8" ht="51">
      <c r="A188" s="260" t="s">
        <v>486</v>
      </c>
      <c r="B188" s="251" t="s">
        <v>519</v>
      </c>
      <c r="C188" s="251" t="s">
        <v>499</v>
      </c>
      <c r="D188" s="251" t="s">
        <v>1597</v>
      </c>
      <c r="E188" s="251" t="s">
        <v>487</v>
      </c>
      <c r="F188" s="257">
        <v>260000</v>
      </c>
      <c r="G188" s="257">
        <v>260000</v>
      </c>
      <c r="H188" s="156" t="str">
        <f t="shared" si="2"/>
        <v>01139070040000122</v>
      </c>
    </row>
    <row r="189" spans="1:8" ht="38.25">
      <c r="A189" s="260" t="s">
        <v>490</v>
      </c>
      <c r="B189" s="251" t="s">
        <v>519</v>
      </c>
      <c r="C189" s="251" t="s">
        <v>499</v>
      </c>
      <c r="D189" s="251" t="s">
        <v>1597</v>
      </c>
      <c r="E189" s="251" t="s">
        <v>491</v>
      </c>
      <c r="F189" s="257">
        <v>199982</v>
      </c>
      <c r="G189" s="257">
        <v>199982</v>
      </c>
      <c r="H189" s="156" t="str">
        <f t="shared" si="2"/>
        <v>01139070040000244</v>
      </c>
    </row>
    <row r="190" spans="1:8" ht="25.5">
      <c r="A190" s="260" t="s">
        <v>328</v>
      </c>
      <c r="B190" s="251" t="s">
        <v>265</v>
      </c>
      <c r="C190" s="251"/>
      <c r="D190" s="251"/>
      <c r="E190" s="251"/>
      <c r="F190" s="257">
        <v>1544150</v>
      </c>
      <c r="G190" s="257">
        <v>1544150</v>
      </c>
      <c r="H190" s="156" t="str">
        <f t="shared" si="2"/>
        <v/>
      </c>
    </row>
    <row r="191" spans="1:8" ht="25.5">
      <c r="A191" s="260" t="s">
        <v>309</v>
      </c>
      <c r="B191" s="251" t="s">
        <v>265</v>
      </c>
      <c r="C191" s="251" t="s">
        <v>296</v>
      </c>
      <c r="D191" s="251"/>
      <c r="E191" s="251"/>
      <c r="F191" s="257">
        <v>1544150</v>
      </c>
      <c r="G191" s="257">
        <v>1544150</v>
      </c>
      <c r="H191" s="156" t="str">
        <f t="shared" si="2"/>
        <v>05</v>
      </c>
    </row>
    <row r="192" spans="1:8" ht="25.5">
      <c r="A192" s="260" t="s">
        <v>202</v>
      </c>
      <c r="B192" s="251" t="s">
        <v>265</v>
      </c>
      <c r="C192" s="251" t="s">
        <v>555</v>
      </c>
      <c r="D192" s="251"/>
      <c r="E192" s="251"/>
      <c r="F192" s="257">
        <v>1544150</v>
      </c>
      <c r="G192" s="257">
        <v>1544150</v>
      </c>
      <c r="H192" s="156" t="str">
        <f t="shared" ref="H192:H243" si="3">CONCATENATE(C192,,D192,E192)</f>
        <v>0505</v>
      </c>
    </row>
    <row r="193" spans="1:8" ht="51">
      <c r="A193" s="260" t="s">
        <v>556</v>
      </c>
      <c r="B193" s="251" t="s">
        <v>265</v>
      </c>
      <c r="C193" s="251" t="s">
        <v>555</v>
      </c>
      <c r="D193" s="251" t="s">
        <v>981</v>
      </c>
      <c r="E193" s="251"/>
      <c r="F193" s="257">
        <v>1414150</v>
      </c>
      <c r="G193" s="257">
        <v>1414150</v>
      </c>
      <c r="H193" s="156" t="str">
        <f t="shared" si="3"/>
        <v>05059050040000</v>
      </c>
    </row>
    <row r="194" spans="1:8" ht="38.25">
      <c r="A194" s="260" t="s">
        <v>505</v>
      </c>
      <c r="B194" s="251" t="s">
        <v>265</v>
      </c>
      <c r="C194" s="251" t="s">
        <v>555</v>
      </c>
      <c r="D194" s="251" t="s">
        <v>981</v>
      </c>
      <c r="E194" s="251" t="s">
        <v>506</v>
      </c>
      <c r="F194" s="257">
        <v>1250700</v>
      </c>
      <c r="G194" s="257">
        <v>1250700</v>
      </c>
      <c r="H194" s="156" t="str">
        <f t="shared" si="3"/>
        <v>05059050040000111</v>
      </c>
    </row>
    <row r="195" spans="1:8" ht="38.25">
      <c r="A195" s="260" t="s">
        <v>557</v>
      </c>
      <c r="B195" s="251" t="s">
        <v>265</v>
      </c>
      <c r="C195" s="251" t="s">
        <v>555</v>
      </c>
      <c r="D195" s="251" t="s">
        <v>981</v>
      </c>
      <c r="E195" s="251" t="s">
        <v>558</v>
      </c>
      <c r="F195" s="257">
        <v>80000</v>
      </c>
      <c r="G195" s="257">
        <v>80000</v>
      </c>
      <c r="H195" s="156" t="str">
        <f t="shared" si="3"/>
        <v>05059050040000112</v>
      </c>
    </row>
    <row r="196" spans="1:8" ht="38.25">
      <c r="A196" s="260" t="s">
        <v>490</v>
      </c>
      <c r="B196" s="251" t="s">
        <v>265</v>
      </c>
      <c r="C196" s="251" t="s">
        <v>555</v>
      </c>
      <c r="D196" s="251" t="s">
        <v>981</v>
      </c>
      <c r="E196" s="251" t="s">
        <v>491</v>
      </c>
      <c r="F196" s="257">
        <v>83450</v>
      </c>
      <c r="G196" s="257">
        <v>83450</v>
      </c>
      <c r="H196" s="156" t="str">
        <f t="shared" si="3"/>
        <v>05059050040000244</v>
      </c>
    </row>
    <row r="197" spans="1:8" ht="76.5">
      <c r="A197" s="260" t="s">
        <v>790</v>
      </c>
      <c r="B197" s="251" t="s">
        <v>265</v>
      </c>
      <c r="C197" s="251" t="s">
        <v>555</v>
      </c>
      <c r="D197" s="251" t="s">
        <v>982</v>
      </c>
      <c r="E197" s="251"/>
      <c r="F197" s="257">
        <v>130000</v>
      </c>
      <c r="G197" s="257">
        <v>130000</v>
      </c>
      <c r="H197" s="156" t="str">
        <f t="shared" si="3"/>
        <v>05059050047000</v>
      </c>
    </row>
    <row r="198" spans="1:8" ht="38.25">
      <c r="A198" s="260" t="s">
        <v>557</v>
      </c>
      <c r="B198" s="251" t="s">
        <v>265</v>
      </c>
      <c r="C198" s="251" t="s">
        <v>555</v>
      </c>
      <c r="D198" s="251" t="s">
        <v>982</v>
      </c>
      <c r="E198" s="251" t="s">
        <v>558</v>
      </c>
      <c r="F198" s="257">
        <v>130000</v>
      </c>
      <c r="G198" s="257">
        <v>130000</v>
      </c>
      <c r="H198" s="156" t="str">
        <f t="shared" si="3"/>
        <v>05059050047000112</v>
      </c>
    </row>
    <row r="199" spans="1:8" ht="38.25">
      <c r="A199" s="260" t="s">
        <v>560</v>
      </c>
      <c r="B199" s="251" t="s">
        <v>193</v>
      </c>
      <c r="C199" s="251"/>
      <c r="D199" s="251"/>
      <c r="E199" s="251"/>
      <c r="F199" s="257">
        <v>55908800</v>
      </c>
      <c r="G199" s="257">
        <v>55908800</v>
      </c>
      <c r="H199" s="156" t="str">
        <f t="shared" si="3"/>
        <v/>
      </c>
    </row>
    <row r="200" spans="1:8">
      <c r="A200" s="260" t="s">
        <v>190</v>
      </c>
      <c r="B200" s="251" t="s">
        <v>193</v>
      </c>
      <c r="C200" s="251" t="s">
        <v>255</v>
      </c>
      <c r="D200" s="251"/>
      <c r="E200" s="251"/>
      <c r="F200" s="257">
        <v>55908800</v>
      </c>
      <c r="G200" s="257">
        <v>55908800</v>
      </c>
      <c r="H200" s="156" t="str">
        <f t="shared" si="3"/>
        <v>10</v>
      </c>
    </row>
    <row r="201" spans="1:8">
      <c r="A201" s="260" t="s">
        <v>139</v>
      </c>
      <c r="B201" s="251" t="s">
        <v>193</v>
      </c>
      <c r="C201" s="251" t="s">
        <v>544</v>
      </c>
      <c r="D201" s="251"/>
      <c r="E201" s="251"/>
      <c r="F201" s="257">
        <v>337500</v>
      </c>
      <c r="G201" s="257">
        <v>337500</v>
      </c>
      <c r="H201" s="156" t="str">
        <f t="shared" si="3"/>
        <v>1003</v>
      </c>
    </row>
    <row r="202" spans="1:8" ht="114.75">
      <c r="A202" s="260" t="s">
        <v>1407</v>
      </c>
      <c r="B202" s="251" t="s">
        <v>193</v>
      </c>
      <c r="C202" s="251">
        <v>1003</v>
      </c>
      <c r="D202" s="251" t="s">
        <v>1408</v>
      </c>
      <c r="E202" s="251"/>
      <c r="F202" s="257">
        <v>337500</v>
      </c>
      <c r="G202" s="257">
        <v>337500</v>
      </c>
      <c r="H202" s="156" t="str">
        <f t="shared" si="3"/>
        <v>10030220006400</v>
      </c>
    </row>
    <row r="203" spans="1:8" ht="38.25">
      <c r="A203" s="267" t="s">
        <v>490</v>
      </c>
      <c r="B203" s="251" t="s">
        <v>193</v>
      </c>
      <c r="C203" s="251" t="s">
        <v>544</v>
      </c>
      <c r="D203" s="251" t="s">
        <v>1408</v>
      </c>
      <c r="E203" s="251" t="s">
        <v>491</v>
      </c>
      <c r="F203" s="257">
        <v>337500</v>
      </c>
      <c r="G203" s="257">
        <v>337500</v>
      </c>
      <c r="H203" s="156" t="str">
        <f t="shared" si="3"/>
        <v>10030220006400244</v>
      </c>
    </row>
    <row r="204" spans="1:8">
      <c r="A204" s="260" t="s">
        <v>138</v>
      </c>
      <c r="B204" s="251" t="s">
        <v>193</v>
      </c>
      <c r="C204" s="251" t="s">
        <v>562</v>
      </c>
      <c r="D204" s="251"/>
      <c r="E204" s="251"/>
      <c r="F204" s="257">
        <v>38038600</v>
      </c>
      <c r="G204" s="257">
        <v>38038600</v>
      </c>
      <c r="H204" s="156" t="str">
        <f t="shared" si="3"/>
        <v>1002</v>
      </c>
    </row>
    <row r="205" spans="1:8" ht="102">
      <c r="A205" s="267" t="s">
        <v>691</v>
      </c>
      <c r="B205" s="251" t="s">
        <v>193</v>
      </c>
      <c r="C205" s="251" t="s">
        <v>562</v>
      </c>
      <c r="D205" s="251" t="s">
        <v>986</v>
      </c>
      <c r="E205" s="251"/>
      <c r="F205" s="257">
        <v>38038600</v>
      </c>
      <c r="G205" s="257">
        <v>38038600</v>
      </c>
      <c r="H205" s="156" t="str">
        <f t="shared" si="3"/>
        <v>10020240001510</v>
      </c>
    </row>
    <row r="206" spans="1:8" ht="76.5">
      <c r="A206" s="260" t="s">
        <v>511</v>
      </c>
      <c r="B206" s="251" t="s">
        <v>193</v>
      </c>
      <c r="C206" s="251" t="s">
        <v>562</v>
      </c>
      <c r="D206" s="251" t="s">
        <v>986</v>
      </c>
      <c r="E206" s="251" t="s">
        <v>512</v>
      </c>
      <c r="F206" s="257">
        <v>38038600</v>
      </c>
      <c r="G206" s="257">
        <v>38038600</v>
      </c>
      <c r="H206" s="156" t="str">
        <f t="shared" si="3"/>
        <v>10020240001510611</v>
      </c>
    </row>
    <row r="207" spans="1:8" ht="25.5">
      <c r="A207" s="260" t="s">
        <v>89</v>
      </c>
      <c r="B207" s="251" t="s">
        <v>193</v>
      </c>
      <c r="C207" s="251" t="s">
        <v>563</v>
      </c>
      <c r="D207" s="251"/>
      <c r="E207" s="251"/>
      <c r="F207" s="257">
        <v>17532700</v>
      </c>
      <c r="G207" s="257">
        <v>17532700</v>
      </c>
      <c r="H207" s="156" t="str">
        <f t="shared" si="3"/>
        <v>1006</v>
      </c>
    </row>
    <row r="208" spans="1:8" ht="165.75">
      <c r="A208" s="260" t="s">
        <v>792</v>
      </c>
      <c r="B208" s="251" t="s">
        <v>193</v>
      </c>
      <c r="C208" s="251" t="s">
        <v>563</v>
      </c>
      <c r="D208" s="251" t="s">
        <v>988</v>
      </c>
      <c r="E208" s="251"/>
      <c r="F208" s="257">
        <v>17532700</v>
      </c>
      <c r="G208" s="257">
        <v>17532700</v>
      </c>
      <c r="H208" s="156" t="str">
        <f t="shared" si="3"/>
        <v>10060260075130</v>
      </c>
    </row>
    <row r="209" spans="1:8" ht="25.5">
      <c r="A209" s="267" t="s">
        <v>1243</v>
      </c>
      <c r="B209" s="251" t="s">
        <v>193</v>
      </c>
      <c r="C209" s="251" t="s">
        <v>563</v>
      </c>
      <c r="D209" s="251" t="s">
        <v>988</v>
      </c>
      <c r="E209" s="251" t="s">
        <v>485</v>
      </c>
      <c r="F209" s="257">
        <v>11608100</v>
      </c>
      <c r="G209" s="257">
        <v>11608100</v>
      </c>
      <c r="H209" s="156" t="str">
        <f t="shared" si="3"/>
        <v>10060260075130121</v>
      </c>
    </row>
    <row r="210" spans="1:8" ht="51">
      <c r="A210" s="260" t="s">
        <v>486</v>
      </c>
      <c r="B210" s="251" t="s">
        <v>193</v>
      </c>
      <c r="C210" s="251" t="s">
        <v>563</v>
      </c>
      <c r="D210" s="251" t="s">
        <v>988</v>
      </c>
      <c r="E210" s="251" t="s">
        <v>487</v>
      </c>
      <c r="F210" s="257">
        <v>161900</v>
      </c>
      <c r="G210" s="257">
        <v>161900</v>
      </c>
      <c r="H210" s="156" t="str">
        <f t="shared" si="3"/>
        <v>10060260075130122</v>
      </c>
    </row>
    <row r="211" spans="1:8" ht="63.75">
      <c r="A211" s="260" t="s">
        <v>1370</v>
      </c>
      <c r="B211" s="251" t="s">
        <v>193</v>
      </c>
      <c r="C211" s="251" t="s">
        <v>563</v>
      </c>
      <c r="D211" s="251" t="s">
        <v>988</v>
      </c>
      <c r="E211" s="251" t="s">
        <v>1371</v>
      </c>
      <c r="F211" s="257">
        <v>3505600</v>
      </c>
      <c r="G211" s="257">
        <v>3505600</v>
      </c>
      <c r="H211" s="156" t="str">
        <f t="shared" si="3"/>
        <v>10060260075130129</v>
      </c>
    </row>
    <row r="212" spans="1:8" ht="38.25">
      <c r="A212" s="260" t="s">
        <v>490</v>
      </c>
      <c r="B212" s="251" t="s">
        <v>193</v>
      </c>
      <c r="C212" s="251" t="s">
        <v>563</v>
      </c>
      <c r="D212" s="251" t="s">
        <v>988</v>
      </c>
      <c r="E212" s="251" t="s">
        <v>491</v>
      </c>
      <c r="F212" s="257">
        <v>2257100.0000000005</v>
      </c>
      <c r="G212" s="257">
        <v>2257100.0000000005</v>
      </c>
      <c r="H212" s="156" t="str">
        <f t="shared" si="3"/>
        <v>10060260075130244</v>
      </c>
    </row>
    <row r="213" spans="1:8" ht="38.25">
      <c r="A213" s="260" t="s">
        <v>329</v>
      </c>
      <c r="B213" s="251" t="s">
        <v>299</v>
      </c>
      <c r="C213" s="251"/>
      <c r="D213" s="251"/>
      <c r="E213" s="251"/>
      <c r="F213" s="257">
        <v>177037290</v>
      </c>
      <c r="G213" s="257">
        <v>177037290</v>
      </c>
      <c r="H213" s="156" t="str">
        <f t="shared" si="3"/>
        <v/>
      </c>
    </row>
    <row r="214" spans="1:8">
      <c r="A214" s="260" t="s">
        <v>189</v>
      </c>
      <c r="B214" s="251" t="s">
        <v>299</v>
      </c>
      <c r="C214" s="251" t="s">
        <v>33</v>
      </c>
      <c r="D214" s="251"/>
      <c r="E214" s="251"/>
      <c r="F214" s="257">
        <v>37904343</v>
      </c>
      <c r="G214" s="257">
        <v>37904343</v>
      </c>
      <c r="H214" s="156" t="str">
        <f t="shared" si="3"/>
        <v>07</v>
      </c>
    </row>
    <row r="215" spans="1:8">
      <c r="A215" s="260" t="s">
        <v>1598</v>
      </c>
      <c r="B215" s="251" t="s">
        <v>299</v>
      </c>
      <c r="C215" s="251" t="s">
        <v>1599</v>
      </c>
      <c r="D215" s="251"/>
      <c r="E215" s="251"/>
      <c r="F215" s="257">
        <v>37904343</v>
      </c>
      <c r="G215" s="257">
        <v>37904343</v>
      </c>
      <c r="H215" s="156" t="str">
        <f t="shared" si="3"/>
        <v>0703</v>
      </c>
    </row>
    <row r="216" spans="1:8" ht="63.75">
      <c r="A216" s="260" t="s">
        <v>692</v>
      </c>
      <c r="B216" s="251" t="s">
        <v>299</v>
      </c>
      <c r="C216" s="251" t="s">
        <v>1599</v>
      </c>
      <c r="D216" s="251" t="s">
        <v>989</v>
      </c>
      <c r="E216" s="251"/>
      <c r="F216" s="257">
        <v>194000</v>
      </c>
      <c r="G216" s="257">
        <v>194000</v>
      </c>
      <c r="H216" s="156" t="str">
        <f t="shared" si="3"/>
        <v>07030520080520</v>
      </c>
    </row>
    <row r="217" spans="1:8" ht="25.5">
      <c r="A217" s="267" t="s">
        <v>531</v>
      </c>
      <c r="B217" s="251" t="s">
        <v>299</v>
      </c>
      <c r="C217" s="251" t="s">
        <v>1599</v>
      </c>
      <c r="D217" s="251" t="s">
        <v>989</v>
      </c>
      <c r="E217" s="251" t="s">
        <v>532</v>
      </c>
      <c r="F217" s="257">
        <v>194000</v>
      </c>
      <c r="G217" s="257">
        <v>194000</v>
      </c>
      <c r="H217" s="156" t="str">
        <f t="shared" si="3"/>
        <v>07030520080520612</v>
      </c>
    </row>
    <row r="218" spans="1:8" ht="127.5">
      <c r="A218" s="260" t="s">
        <v>693</v>
      </c>
      <c r="B218" s="251" t="s">
        <v>299</v>
      </c>
      <c r="C218" s="251" t="s">
        <v>1599</v>
      </c>
      <c r="D218" s="251" t="s">
        <v>990</v>
      </c>
      <c r="E218" s="251"/>
      <c r="F218" s="257">
        <v>30487379</v>
      </c>
      <c r="G218" s="257">
        <v>30487379</v>
      </c>
      <c r="H218" s="156" t="str">
        <f t="shared" si="3"/>
        <v>07030530040000</v>
      </c>
    </row>
    <row r="219" spans="1:8" ht="76.5">
      <c r="A219" s="267" t="s">
        <v>511</v>
      </c>
      <c r="B219" s="251" t="s">
        <v>299</v>
      </c>
      <c r="C219" s="251" t="s">
        <v>1599</v>
      </c>
      <c r="D219" s="251" t="s">
        <v>990</v>
      </c>
      <c r="E219" s="251" t="s">
        <v>512</v>
      </c>
      <c r="F219" s="257">
        <v>30487379</v>
      </c>
      <c r="G219" s="257">
        <v>30487379</v>
      </c>
      <c r="H219" s="156" t="str">
        <f t="shared" si="3"/>
        <v>07030530040000611</v>
      </c>
    </row>
    <row r="220" spans="1:8" ht="165.75">
      <c r="A220" s="260" t="s">
        <v>694</v>
      </c>
      <c r="B220" s="251" t="s">
        <v>299</v>
      </c>
      <c r="C220" s="251" t="s">
        <v>1599</v>
      </c>
      <c r="D220" s="251" t="s">
        <v>991</v>
      </c>
      <c r="E220" s="251"/>
      <c r="F220" s="257">
        <v>3357500</v>
      </c>
      <c r="G220" s="257">
        <v>3357500</v>
      </c>
      <c r="H220" s="156" t="str">
        <f t="shared" si="3"/>
        <v>07030530041000</v>
      </c>
    </row>
    <row r="221" spans="1:8" ht="76.5">
      <c r="A221" s="260" t="s">
        <v>511</v>
      </c>
      <c r="B221" s="251" t="s">
        <v>299</v>
      </c>
      <c r="C221" s="251" t="s">
        <v>1599</v>
      </c>
      <c r="D221" s="251" t="s">
        <v>991</v>
      </c>
      <c r="E221" s="251" t="s">
        <v>512</v>
      </c>
      <c r="F221" s="257">
        <v>3357500</v>
      </c>
      <c r="G221" s="257">
        <v>3357500</v>
      </c>
      <c r="H221" s="156" t="str">
        <f t="shared" si="3"/>
        <v>07030530041000611</v>
      </c>
    </row>
    <row r="222" spans="1:8" ht="140.25">
      <c r="A222" s="260" t="s">
        <v>793</v>
      </c>
      <c r="B222" s="251" t="s">
        <v>299</v>
      </c>
      <c r="C222" s="251" t="s">
        <v>1599</v>
      </c>
      <c r="D222" s="251" t="s">
        <v>992</v>
      </c>
      <c r="E222" s="251"/>
      <c r="F222" s="257">
        <v>174900</v>
      </c>
      <c r="G222" s="257">
        <v>174900</v>
      </c>
      <c r="H222" s="156" t="str">
        <f t="shared" si="3"/>
        <v>07030530045000</v>
      </c>
    </row>
    <row r="223" spans="1:8" ht="76.5">
      <c r="A223" s="260" t="s">
        <v>511</v>
      </c>
      <c r="B223" s="251" t="s">
        <v>299</v>
      </c>
      <c r="C223" s="251" t="s">
        <v>1599</v>
      </c>
      <c r="D223" s="251" t="s">
        <v>992</v>
      </c>
      <c r="E223" s="251" t="s">
        <v>512</v>
      </c>
      <c r="F223" s="257">
        <v>174900</v>
      </c>
      <c r="G223" s="257">
        <v>174900</v>
      </c>
      <c r="H223" s="156" t="str">
        <f t="shared" si="3"/>
        <v>07030530045000611</v>
      </c>
    </row>
    <row r="224" spans="1:8" ht="127.5">
      <c r="A224" s="260" t="s">
        <v>695</v>
      </c>
      <c r="B224" s="251" t="s">
        <v>299</v>
      </c>
      <c r="C224" s="251" t="s">
        <v>1599</v>
      </c>
      <c r="D224" s="251" t="s">
        <v>993</v>
      </c>
      <c r="E224" s="251"/>
      <c r="F224" s="257">
        <v>429000</v>
      </c>
      <c r="G224" s="257">
        <v>429000</v>
      </c>
      <c r="H224" s="156" t="str">
        <f t="shared" si="3"/>
        <v>07030530047000</v>
      </c>
    </row>
    <row r="225" spans="1:8" ht="25.5">
      <c r="A225" s="260" t="s">
        <v>531</v>
      </c>
      <c r="B225" s="251" t="s">
        <v>299</v>
      </c>
      <c r="C225" s="251" t="s">
        <v>1599</v>
      </c>
      <c r="D225" s="251" t="s">
        <v>993</v>
      </c>
      <c r="E225" s="251" t="s">
        <v>532</v>
      </c>
      <c r="F225" s="257">
        <v>429000</v>
      </c>
      <c r="G225" s="257">
        <v>429000</v>
      </c>
      <c r="H225" s="156" t="str">
        <f t="shared" si="3"/>
        <v>07030530047000612</v>
      </c>
    </row>
    <row r="226" spans="1:8" ht="127.5">
      <c r="A226" s="260" t="s">
        <v>794</v>
      </c>
      <c r="B226" s="251" t="s">
        <v>299</v>
      </c>
      <c r="C226" s="251" t="s">
        <v>1599</v>
      </c>
      <c r="D226" s="251" t="s">
        <v>994</v>
      </c>
      <c r="E226" s="251"/>
      <c r="F226" s="257">
        <v>2986684</v>
      </c>
      <c r="G226" s="257">
        <v>2986684</v>
      </c>
      <c r="H226" s="156" t="str">
        <f t="shared" si="3"/>
        <v>0703053004Г000</v>
      </c>
    </row>
    <row r="227" spans="1:8" ht="76.5">
      <c r="A227" s="260" t="s">
        <v>511</v>
      </c>
      <c r="B227" s="251" t="s">
        <v>299</v>
      </c>
      <c r="C227" s="251" t="s">
        <v>1599</v>
      </c>
      <c r="D227" s="251" t="s">
        <v>994</v>
      </c>
      <c r="E227" s="251" t="s">
        <v>512</v>
      </c>
      <c r="F227" s="257">
        <v>2986684</v>
      </c>
      <c r="G227" s="257">
        <v>2986684</v>
      </c>
      <c r="H227" s="156" t="str">
        <f t="shared" si="3"/>
        <v>0703053004Г000611</v>
      </c>
    </row>
    <row r="228" spans="1:8" ht="114.75">
      <c r="A228" s="267" t="s">
        <v>1251</v>
      </c>
      <c r="B228" s="251" t="s">
        <v>299</v>
      </c>
      <c r="C228" s="251" t="s">
        <v>1599</v>
      </c>
      <c r="D228" s="251" t="s">
        <v>1252</v>
      </c>
      <c r="E228" s="251"/>
      <c r="F228" s="257">
        <v>274880</v>
      </c>
      <c r="G228" s="257">
        <v>274880</v>
      </c>
      <c r="H228" s="156" t="str">
        <f t="shared" si="3"/>
        <v>0703053004Э000</v>
      </c>
    </row>
    <row r="229" spans="1:8" ht="76.5">
      <c r="A229" s="260" t="s">
        <v>511</v>
      </c>
      <c r="B229" s="251" t="s">
        <v>299</v>
      </c>
      <c r="C229" s="251" t="s">
        <v>1599</v>
      </c>
      <c r="D229" s="251" t="s">
        <v>1252</v>
      </c>
      <c r="E229" s="251" t="s">
        <v>512</v>
      </c>
      <c r="F229" s="257">
        <v>274880</v>
      </c>
      <c r="G229" s="257">
        <v>274880</v>
      </c>
      <c r="H229" s="156" t="str">
        <f t="shared" si="3"/>
        <v>0703053004Э000611</v>
      </c>
    </row>
    <row r="230" spans="1:8">
      <c r="A230" s="267" t="s">
        <v>321</v>
      </c>
      <c r="B230" s="251" t="s">
        <v>299</v>
      </c>
      <c r="C230" s="251" t="s">
        <v>44</v>
      </c>
      <c r="D230" s="251"/>
      <c r="E230" s="251"/>
      <c r="F230" s="257">
        <v>137387247</v>
      </c>
      <c r="G230" s="257">
        <v>137387247</v>
      </c>
      <c r="H230" s="156" t="str">
        <f t="shared" si="3"/>
        <v>08</v>
      </c>
    </row>
    <row r="231" spans="1:8">
      <c r="A231" s="260" t="s">
        <v>274</v>
      </c>
      <c r="B231" s="251" t="s">
        <v>299</v>
      </c>
      <c r="C231" s="251" t="s">
        <v>559</v>
      </c>
      <c r="D231" s="251"/>
      <c r="E231" s="251"/>
      <c r="F231" s="257">
        <v>122596457</v>
      </c>
      <c r="G231" s="257">
        <v>122596457</v>
      </c>
      <c r="H231" s="156" t="str">
        <f t="shared" si="3"/>
        <v>0801</v>
      </c>
    </row>
    <row r="232" spans="1:8" ht="114.75">
      <c r="A232" s="267" t="s">
        <v>566</v>
      </c>
      <c r="B232" s="251" t="s">
        <v>299</v>
      </c>
      <c r="C232" s="251" t="s">
        <v>559</v>
      </c>
      <c r="D232" s="251" t="s">
        <v>995</v>
      </c>
      <c r="E232" s="251"/>
      <c r="F232" s="257">
        <v>26175625</v>
      </c>
      <c r="G232" s="257">
        <v>26175625</v>
      </c>
      <c r="H232" s="156" t="str">
        <f t="shared" si="3"/>
        <v>08010510040000</v>
      </c>
    </row>
    <row r="233" spans="1:8" ht="76.5">
      <c r="A233" s="260" t="s">
        <v>511</v>
      </c>
      <c r="B233" s="251" t="s">
        <v>299</v>
      </c>
      <c r="C233" s="251" t="s">
        <v>559</v>
      </c>
      <c r="D233" s="251" t="s">
        <v>995</v>
      </c>
      <c r="E233" s="251" t="s">
        <v>512</v>
      </c>
      <c r="F233" s="257">
        <v>26175625</v>
      </c>
      <c r="G233" s="257">
        <v>26175625</v>
      </c>
      <c r="H233" s="156" t="str">
        <f t="shared" si="3"/>
        <v>08010510040000611</v>
      </c>
    </row>
    <row r="234" spans="1:8" ht="153">
      <c r="A234" s="260" t="s">
        <v>567</v>
      </c>
      <c r="B234" s="251" t="s">
        <v>299</v>
      </c>
      <c r="C234" s="251" t="s">
        <v>559</v>
      </c>
      <c r="D234" s="251" t="s">
        <v>996</v>
      </c>
      <c r="E234" s="251"/>
      <c r="F234" s="257">
        <v>3675000</v>
      </c>
      <c r="G234" s="257">
        <v>3675000</v>
      </c>
      <c r="H234" s="156" t="str">
        <f t="shared" si="3"/>
        <v>08010510041000</v>
      </c>
    </row>
    <row r="235" spans="1:8" ht="76.5">
      <c r="A235" s="260" t="s">
        <v>511</v>
      </c>
      <c r="B235" s="251" t="s">
        <v>299</v>
      </c>
      <c r="C235" s="251" t="s">
        <v>559</v>
      </c>
      <c r="D235" s="251" t="s">
        <v>996</v>
      </c>
      <c r="E235" s="251" t="s">
        <v>512</v>
      </c>
      <c r="F235" s="257">
        <v>3675000</v>
      </c>
      <c r="G235" s="257">
        <v>3675000</v>
      </c>
      <c r="H235" s="156" t="str">
        <f t="shared" si="3"/>
        <v>08010510041000611</v>
      </c>
    </row>
    <row r="236" spans="1:8" ht="127.5">
      <c r="A236" s="267" t="s">
        <v>1399</v>
      </c>
      <c r="B236" s="251" t="s">
        <v>299</v>
      </c>
      <c r="C236" s="251" t="s">
        <v>559</v>
      </c>
      <c r="D236" s="251" t="s">
        <v>1400</v>
      </c>
      <c r="E236" s="251"/>
      <c r="F236" s="257">
        <v>12000</v>
      </c>
      <c r="G236" s="257">
        <v>12000</v>
      </c>
      <c r="H236" s="156" t="str">
        <f t="shared" si="3"/>
        <v>08010510045000</v>
      </c>
    </row>
    <row r="237" spans="1:8" ht="76.5">
      <c r="A237" s="260" t="s">
        <v>511</v>
      </c>
      <c r="B237" s="251" t="s">
        <v>299</v>
      </c>
      <c r="C237" s="251" t="s">
        <v>559</v>
      </c>
      <c r="D237" s="251" t="s">
        <v>1400</v>
      </c>
      <c r="E237" s="251" t="s">
        <v>512</v>
      </c>
      <c r="F237" s="257">
        <v>12000</v>
      </c>
      <c r="G237" s="257">
        <v>12000</v>
      </c>
      <c r="H237" s="156" t="str">
        <f t="shared" si="3"/>
        <v>08010510045000611</v>
      </c>
    </row>
    <row r="238" spans="1:8" ht="114.75">
      <c r="A238" s="260" t="s">
        <v>697</v>
      </c>
      <c r="B238" s="251" t="s">
        <v>299</v>
      </c>
      <c r="C238" s="251" t="s">
        <v>559</v>
      </c>
      <c r="D238" s="251" t="s">
        <v>997</v>
      </c>
      <c r="E238" s="251"/>
      <c r="F238" s="257">
        <v>308000</v>
      </c>
      <c r="G238" s="257">
        <v>308000</v>
      </c>
      <c r="H238" s="156" t="str">
        <f t="shared" si="3"/>
        <v>08010510047000</v>
      </c>
    </row>
    <row r="239" spans="1:8" ht="25.5">
      <c r="A239" s="260" t="s">
        <v>531</v>
      </c>
      <c r="B239" s="251" t="s">
        <v>299</v>
      </c>
      <c r="C239" s="251" t="s">
        <v>559</v>
      </c>
      <c r="D239" s="251" t="s">
        <v>997</v>
      </c>
      <c r="E239" s="251" t="s">
        <v>532</v>
      </c>
      <c r="F239" s="257">
        <v>308000</v>
      </c>
      <c r="G239" s="257">
        <v>308000</v>
      </c>
      <c r="H239" s="156" t="str">
        <f t="shared" si="3"/>
        <v>08010510047000612</v>
      </c>
    </row>
    <row r="240" spans="1:8" ht="114.75">
      <c r="A240" s="260" t="s">
        <v>795</v>
      </c>
      <c r="B240" s="251" t="s">
        <v>299</v>
      </c>
      <c r="C240" s="251" t="s">
        <v>559</v>
      </c>
      <c r="D240" s="251" t="s">
        <v>998</v>
      </c>
      <c r="E240" s="251"/>
      <c r="F240" s="257">
        <v>3627251</v>
      </c>
      <c r="G240" s="257">
        <v>3627251</v>
      </c>
      <c r="H240" s="156" t="str">
        <f t="shared" si="3"/>
        <v>0801051004Г000</v>
      </c>
    </row>
    <row r="241" spans="1:8" ht="76.5">
      <c r="A241" s="260" t="s">
        <v>511</v>
      </c>
      <c r="B241" s="251" t="s">
        <v>299</v>
      </c>
      <c r="C241" s="251" t="s">
        <v>559</v>
      </c>
      <c r="D241" s="251" t="s">
        <v>998</v>
      </c>
      <c r="E241" s="251" t="s">
        <v>512</v>
      </c>
      <c r="F241" s="257">
        <v>3627251</v>
      </c>
      <c r="G241" s="257">
        <v>3627251</v>
      </c>
      <c r="H241" s="156" t="str">
        <f t="shared" si="3"/>
        <v>0801051004Г000611</v>
      </c>
    </row>
    <row r="242" spans="1:8" ht="102">
      <c r="A242" s="260" t="s">
        <v>1253</v>
      </c>
      <c r="B242" s="251" t="s">
        <v>299</v>
      </c>
      <c r="C242" s="251" t="s">
        <v>559</v>
      </c>
      <c r="D242" s="251" t="s">
        <v>1254</v>
      </c>
      <c r="E242" s="251"/>
      <c r="F242" s="257">
        <v>658000</v>
      </c>
      <c r="G242" s="257">
        <v>658000</v>
      </c>
      <c r="H242" s="156" t="str">
        <f t="shared" si="3"/>
        <v>0801051004Э000</v>
      </c>
    </row>
    <row r="243" spans="1:8" ht="76.5">
      <c r="A243" s="260" t="s">
        <v>511</v>
      </c>
      <c r="B243" s="251" t="s">
        <v>299</v>
      </c>
      <c r="C243" s="251" t="s">
        <v>559</v>
      </c>
      <c r="D243" s="251" t="s">
        <v>1254</v>
      </c>
      <c r="E243" s="251" t="s">
        <v>512</v>
      </c>
      <c r="F243" s="257">
        <v>658000</v>
      </c>
      <c r="G243" s="257">
        <v>658000</v>
      </c>
      <c r="H243" s="156" t="str">
        <f t="shared" si="3"/>
        <v>0801051004Э000611</v>
      </c>
    </row>
    <row r="244" spans="1:8" ht="63.75">
      <c r="A244" s="260" t="s">
        <v>568</v>
      </c>
      <c r="B244" s="251" t="s">
        <v>299</v>
      </c>
      <c r="C244" s="251" t="s">
        <v>559</v>
      </c>
      <c r="D244" s="251" t="s">
        <v>1000</v>
      </c>
      <c r="E244" s="251"/>
      <c r="F244" s="257">
        <v>1642519</v>
      </c>
      <c r="G244" s="257">
        <v>1642519</v>
      </c>
      <c r="H244" s="156" t="str">
        <f t="shared" ref="H244:H307" si="4">CONCATENATE(C244,,D244,E244)</f>
        <v>080105100Ч0040</v>
      </c>
    </row>
    <row r="245" spans="1:8" ht="76.5">
      <c r="A245" s="260" t="s">
        <v>511</v>
      </c>
      <c r="B245" s="251" t="s">
        <v>299</v>
      </c>
      <c r="C245" s="251" t="s">
        <v>559</v>
      </c>
      <c r="D245" s="251" t="s">
        <v>1000</v>
      </c>
      <c r="E245" s="251" t="s">
        <v>512</v>
      </c>
      <c r="F245" s="257">
        <v>1612519</v>
      </c>
      <c r="G245" s="257">
        <v>1612519</v>
      </c>
      <c r="H245" s="156" t="str">
        <f t="shared" si="4"/>
        <v>080105100Ч0040611</v>
      </c>
    </row>
    <row r="246" spans="1:8" ht="25.5">
      <c r="A246" s="260" t="s">
        <v>531</v>
      </c>
      <c r="B246" s="251" t="s">
        <v>299</v>
      </c>
      <c r="C246" s="251" t="s">
        <v>559</v>
      </c>
      <c r="D246" s="251" t="s">
        <v>1000</v>
      </c>
      <c r="E246" s="251" t="s">
        <v>532</v>
      </c>
      <c r="F246" s="257">
        <v>30000</v>
      </c>
      <c r="G246" s="257">
        <v>30000</v>
      </c>
      <c r="H246" s="156" t="str">
        <f t="shared" si="4"/>
        <v>080105100Ч0040612</v>
      </c>
    </row>
    <row r="247" spans="1:8" ht="140.25">
      <c r="A247" s="260" t="s">
        <v>864</v>
      </c>
      <c r="B247" s="251" t="s">
        <v>299</v>
      </c>
      <c r="C247" s="251" t="s">
        <v>559</v>
      </c>
      <c r="D247" s="251" t="s">
        <v>1001</v>
      </c>
      <c r="E247" s="251"/>
      <c r="F247" s="257">
        <v>59843</v>
      </c>
      <c r="G247" s="257">
        <v>59843</v>
      </c>
      <c r="H247" s="156" t="str">
        <f t="shared" si="4"/>
        <v>080105100Ч1040</v>
      </c>
    </row>
    <row r="248" spans="1:8" ht="25.5">
      <c r="A248" s="260" t="s">
        <v>531</v>
      </c>
      <c r="B248" s="251" t="s">
        <v>299</v>
      </c>
      <c r="C248" s="251" t="s">
        <v>559</v>
      </c>
      <c r="D248" s="251" t="s">
        <v>1001</v>
      </c>
      <c r="E248" s="251" t="s">
        <v>532</v>
      </c>
      <c r="F248" s="257">
        <v>59843</v>
      </c>
      <c r="G248" s="257">
        <v>59843</v>
      </c>
      <c r="H248" s="156" t="str">
        <f t="shared" si="4"/>
        <v>080105100Ч1040612</v>
      </c>
    </row>
    <row r="249" spans="1:8" ht="114.75">
      <c r="A249" s="260" t="s">
        <v>699</v>
      </c>
      <c r="B249" s="251" t="s">
        <v>299</v>
      </c>
      <c r="C249" s="251" t="s">
        <v>559</v>
      </c>
      <c r="D249" s="251" t="s">
        <v>1002</v>
      </c>
      <c r="E249" s="251"/>
      <c r="F249" s="257">
        <v>100000</v>
      </c>
      <c r="G249" s="257">
        <v>100000</v>
      </c>
      <c r="H249" s="156" t="str">
        <f t="shared" si="4"/>
        <v>080105100Ч7040</v>
      </c>
    </row>
    <row r="250" spans="1:8" ht="25.5">
      <c r="A250" s="260" t="s">
        <v>531</v>
      </c>
      <c r="B250" s="251" t="s">
        <v>299</v>
      </c>
      <c r="C250" s="251" t="s">
        <v>559</v>
      </c>
      <c r="D250" s="251" t="s">
        <v>1002</v>
      </c>
      <c r="E250" s="251" t="s">
        <v>532</v>
      </c>
      <c r="F250" s="257">
        <v>100000</v>
      </c>
      <c r="G250" s="257">
        <v>100000</v>
      </c>
      <c r="H250" s="156" t="str">
        <f t="shared" si="4"/>
        <v>080105100Ч7040612</v>
      </c>
    </row>
    <row r="251" spans="1:8" ht="102">
      <c r="A251" s="260" t="s">
        <v>796</v>
      </c>
      <c r="B251" s="251" t="s">
        <v>299</v>
      </c>
      <c r="C251" s="251" t="s">
        <v>559</v>
      </c>
      <c r="D251" s="251" t="s">
        <v>1003</v>
      </c>
      <c r="E251" s="251"/>
      <c r="F251" s="257">
        <v>56634</v>
      </c>
      <c r="G251" s="257">
        <v>56634</v>
      </c>
      <c r="H251" s="156" t="str">
        <f t="shared" si="4"/>
        <v>080105100ЧГ040</v>
      </c>
    </row>
    <row r="252" spans="1:8" ht="76.5">
      <c r="A252" s="260" t="s">
        <v>511</v>
      </c>
      <c r="B252" s="251" t="s">
        <v>299</v>
      </c>
      <c r="C252" s="251" t="s">
        <v>559</v>
      </c>
      <c r="D252" s="251" t="s">
        <v>1003</v>
      </c>
      <c r="E252" s="251" t="s">
        <v>512</v>
      </c>
      <c r="F252" s="257">
        <v>56634</v>
      </c>
      <c r="G252" s="257">
        <v>56634</v>
      </c>
      <c r="H252" s="156" t="str">
        <f t="shared" si="4"/>
        <v>080105100ЧГ040611</v>
      </c>
    </row>
    <row r="253" spans="1:8" ht="102">
      <c r="A253" s="260" t="s">
        <v>1256</v>
      </c>
      <c r="B253" s="251" t="s">
        <v>299</v>
      </c>
      <c r="C253" s="251" t="s">
        <v>559</v>
      </c>
      <c r="D253" s="251" t="s">
        <v>1257</v>
      </c>
      <c r="E253" s="251"/>
      <c r="F253" s="257">
        <v>137214</v>
      </c>
      <c r="G253" s="257">
        <v>137214</v>
      </c>
      <c r="H253" s="156" t="str">
        <f t="shared" si="4"/>
        <v>080105100ЧЭ040</v>
      </c>
    </row>
    <row r="254" spans="1:8" ht="76.5">
      <c r="A254" s="260" t="s">
        <v>511</v>
      </c>
      <c r="B254" s="251" t="s">
        <v>299</v>
      </c>
      <c r="C254" s="251" t="s">
        <v>559</v>
      </c>
      <c r="D254" s="251" t="s">
        <v>1257</v>
      </c>
      <c r="E254" s="251" t="s">
        <v>512</v>
      </c>
      <c r="F254" s="257">
        <v>137214</v>
      </c>
      <c r="G254" s="257">
        <v>137214</v>
      </c>
      <c r="H254" s="156" t="str">
        <f t="shared" si="4"/>
        <v>080105100ЧЭ040611</v>
      </c>
    </row>
    <row r="255" spans="1:8" ht="63.75">
      <c r="A255" s="260" t="s">
        <v>569</v>
      </c>
      <c r="B255" s="251" t="s">
        <v>299</v>
      </c>
      <c r="C255" s="251" t="s">
        <v>559</v>
      </c>
      <c r="D255" s="251" t="s">
        <v>1004</v>
      </c>
      <c r="E255" s="251"/>
      <c r="F255" s="257">
        <v>162000</v>
      </c>
      <c r="G255" s="257">
        <v>162000</v>
      </c>
      <c r="H255" s="156"/>
    </row>
    <row r="256" spans="1:8" ht="25.5">
      <c r="A256" s="260" t="s">
        <v>531</v>
      </c>
      <c r="B256" s="251" t="s">
        <v>299</v>
      </c>
      <c r="C256" s="251" t="s">
        <v>559</v>
      </c>
      <c r="D256" s="251" t="s">
        <v>1004</v>
      </c>
      <c r="E256" s="251" t="s">
        <v>532</v>
      </c>
      <c r="F256" s="257">
        <v>162000</v>
      </c>
      <c r="G256" s="257">
        <v>162000</v>
      </c>
      <c r="H256" s="156"/>
    </row>
    <row r="257" spans="1:8" ht="63.75">
      <c r="A257" s="260" t="s">
        <v>570</v>
      </c>
      <c r="B257" s="251" t="s">
        <v>299</v>
      </c>
      <c r="C257" s="251" t="s">
        <v>559</v>
      </c>
      <c r="D257" s="251" t="s">
        <v>1005</v>
      </c>
      <c r="E257" s="251"/>
      <c r="F257" s="257">
        <v>100000</v>
      </c>
      <c r="G257" s="257">
        <v>100000</v>
      </c>
      <c r="H257" s="156" t="str">
        <f t="shared" si="4"/>
        <v>08010510080530</v>
      </c>
    </row>
    <row r="258" spans="1:8" ht="25.5">
      <c r="A258" s="260" t="s">
        <v>531</v>
      </c>
      <c r="B258" s="251" t="s">
        <v>299</v>
      </c>
      <c r="C258" s="251" t="s">
        <v>559</v>
      </c>
      <c r="D258" s="251" t="s">
        <v>1005</v>
      </c>
      <c r="E258" s="251" t="s">
        <v>532</v>
      </c>
      <c r="F258" s="257">
        <v>100000</v>
      </c>
      <c r="G258" s="257">
        <v>100000</v>
      </c>
      <c r="H258" s="156" t="str">
        <f t="shared" si="4"/>
        <v>08010510080530612</v>
      </c>
    </row>
    <row r="259" spans="1:8" ht="114.75">
      <c r="A259" s="260" t="s">
        <v>700</v>
      </c>
      <c r="B259" s="251" t="s">
        <v>299</v>
      </c>
      <c r="C259" s="251" t="s">
        <v>559</v>
      </c>
      <c r="D259" s="251" t="s">
        <v>1007</v>
      </c>
      <c r="E259" s="251"/>
      <c r="F259" s="257">
        <v>33848684</v>
      </c>
      <c r="G259" s="257">
        <v>33848684</v>
      </c>
      <c r="H259" s="156" t="str">
        <f t="shared" si="4"/>
        <v>08010520040000</v>
      </c>
    </row>
    <row r="260" spans="1:8" ht="76.5">
      <c r="A260" s="260" t="s">
        <v>511</v>
      </c>
      <c r="B260" s="251" t="s">
        <v>299</v>
      </c>
      <c r="C260" s="251" t="s">
        <v>559</v>
      </c>
      <c r="D260" s="251" t="s">
        <v>1007</v>
      </c>
      <c r="E260" s="251" t="s">
        <v>512</v>
      </c>
      <c r="F260" s="257">
        <v>33848684</v>
      </c>
      <c r="G260" s="257">
        <v>33848684</v>
      </c>
      <c r="H260" s="156" t="str">
        <f t="shared" si="4"/>
        <v>08010520040000611</v>
      </c>
    </row>
    <row r="261" spans="1:8" ht="165.75">
      <c r="A261" s="260" t="s">
        <v>701</v>
      </c>
      <c r="B261" s="251" t="s">
        <v>299</v>
      </c>
      <c r="C261" s="251" t="s">
        <v>559</v>
      </c>
      <c r="D261" s="251" t="s">
        <v>1008</v>
      </c>
      <c r="E261" s="251"/>
      <c r="F261" s="257">
        <v>7237122</v>
      </c>
      <c r="G261" s="257">
        <v>7237122</v>
      </c>
      <c r="H261" s="156" t="str">
        <f t="shared" si="4"/>
        <v>08010520041000</v>
      </c>
    </row>
    <row r="262" spans="1:8" ht="76.5">
      <c r="A262" s="260" t="s">
        <v>511</v>
      </c>
      <c r="B262" s="251" t="s">
        <v>299</v>
      </c>
      <c r="C262" s="251" t="s">
        <v>559</v>
      </c>
      <c r="D262" s="251" t="s">
        <v>1008</v>
      </c>
      <c r="E262" s="251" t="s">
        <v>512</v>
      </c>
      <c r="F262" s="257">
        <v>7237122</v>
      </c>
      <c r="G262" s="257">
        <v>7237122</v>
      </c>
      <c r="H262" s="156" t="str">
        <f t="shared" si="4"/>
        <v>08010520041000611</v>
      </c>
    </row>
    <row r="263" spans="1:8" ht="127.5">
      <c r="A263" s="260" t="s">
        <v>702</v>
      </c>
      <c r="B263" s="251" t="s">
        <v>299</v>
      </c>
      <c r="C263" s="251" t="s">
        <v>559</v>
      </c>
      <c r="D263" s="251" t="s">
        <v>1009</v>
      </c>
      <c r="E263" s="251"/>
      <c r="F263" s="257">
        <v>25900</v>
      </c>
      <c r="G263" s="257">
        <v>25900</v>
      </c>
      <c r="H263" s="156" t="str">
        <f t="shared" si="4"/>
        <v>08010520045000</v>
      </c>
    </row>
    <row r="264" spans="1:8" ht="76.5">
      <c r="A264" s="267" t="s">
        <v>511</v>
      </c>
      <c r="B264" s="251" t="s">
        <v>299</v>
      </c>
      <c r="C264" s="251" t="s">
        <v>559</v>
      </c>
      <c r="D264" s="251" t="s">
        <v>1009</v>
      </c>
      <c r="E264" s="251" t="s">
        <v>512</v>
      </c>
      <c r="F264" s="257">
        <v>25900</v>
      </c>
      <c r="G264" s="257">
        <v>25900</v>
      </c>
      <c r="H264" s="156" t="str">
        <f t="shared" si="4"/>
        <v>08010520045000611</v>
      </c>
    </row>
    <row r="265" spans="1:8" ht="114.75">
      <c r="A265" s="260" t="s">
        <v>703</v>
      </c>
      <c r="B265" s="251" t="s">
        <v>299</v>
      </c>
      <c r="C265" s="251" t="s">
        <v>559</v>
      </c>
      <c r="D265" s="251" t="s">
        <v>1010</v>
      </c>
      <c r="E265" s="251"/>
      <c r="F265" s="257">
        <v>460000</v>
      </c>
      <c r="G265" s="257">
        <v>460000</v>
      </c>
      <c r="H265" s="156" t="str">
        <f t="shared" si="4"/>
        <v>08010520047000</v>
      </c>
    </row>
    <row r="266" spans="1:8" ht="25.5">
      <c r="A266" s="260" t="s">
        <v>531</v>
      </c>
      <c r="B266" s="251" t="s">
        <v>299</v>
      </c>
      <c r="C266" s="251" t="s">
        <v>559</v>
      </c>
      <c r="D266" s="251" t="s">
        <v>1010</v>
      </c>
      <c r="E266" s="251" t="s">
        <v>532</v>
      </c>
      <c r="F266" s="257">
        <v>460000</v>
      </c>
      <c r="G266" s="257">
        <v>460000</v>
      </c>
      <c r="H266" s="156" t="str">
        <f t="shared" si="4"/>
        <v>08010520047000612</v>
      </c>
    </row>
    <row r="267" spans="1:8" ht="114.75">
      <c r="A267" s="260" t="s">
        <v>797</v>
      </c>
      <c r="B267" s="251" t="s">
        <v>299</v>
      </c>
      <c r="C267" s="251" t="s">
        <v>559</v>
      </c>
      <c r="D267" s="251" t="s">
        <v>1011</v>
      </c>
      <c r="E267" s="251"/>
      <c r="F267" s="257">
        <v>16478908</v>
      </c>
      <c r="G267" s="257">
        <v>16478908</v>
      </c>
      <c r="H267" s="156" t="str">
        <f t="shared" si="4"/>
        <v>0801052004Г000</v>
      </c>
    </row>
    <row r="268" spans="1:8" ht="76.5">
      <c r="A268" s="260" t="s">
        <v>511</v>
      </c>
      <c r="B268" s="251" t="s">
        <v>299</v>
      </c>
      <c r="C268" s="251" t="s">
        <v>559</v>
      </c>
      <c r="D268" s="251" t="s">
        <v>1011</v>
      </c>
      <c r="E268" s="251" t="s">
        <v>512</v>
      </c>
      <c r="F268" s="257">
        <v>16478908</v>
      </c>
      <c r="G268" s="257">
        <v>16478908</v>
      </c>
      <c r="H268" s="156" t="str">
        <f t="shared" si="4"/>
        <v>0801052004Г000611</v>
      </c>
    </row>
    <row r="269" spans="1:8" ht="102">
      <c r="A269" s="260" t="s">
        <v>1258</v>
      </c>
      <c r="B269" s="251" t="s">
        <v>299</v>
      </c>
      <c r="C269" s="251" t="s">
        <v>559</v>
      </c>
      <c r="D269" s="251" t="s">
        <v>1259</v>
      </c>
      <c r="E269" s="251"/>
      <c r="F269" s="257">
        <v>1562226</v>
      </c>
      <c r="G269" s="257">
        <v>1562226</v>
      </c>
      <c r="H269" s="156" t="str">
        <f t="shared" si="4"/>
        <v>0801052004Э000</v>
      </c>
    </row>
    <row r="270" spans="1:8" ht="76.5">
      <c r="A270" s="260" t="s">
        <v>511</v>
      </c>
      <c r="B270" s="251" t="s">
        <v>299</v>
      </c>
      <c r="C270" s="251" t="s">
        <v>559</v>
      </c>
      <c r="D270" s="251" t="s">
        <v>1259</v>
      </c>
      <c r="E270" s="251" t="s">
        <v>512</v>
      </c>
      <c r="F270" s="257">
        <v>1562226</v>
      </c>
      <c r="G270" s="257">
        <v>1562226</v>
      </c>
      <c r="H270" s="156" t="str">
        <f t="shared" si="4"/>
        <v>0801052004Э000611</v>
      </c>
    </row>
    <row r="271" spans="1:8" ht="89.25">
      <c r="A271" s="260" t="s">
        <v>704</v>
      </c>
      <c r="B271" s="251" t="s">
        <v>299</v>
      </c>
      <c r="C271" s="251" t="s">
        <v>559</v>
      </c>
      <c r="D271" s="251" t="s">
        <v>1012</v>
      </c>
      <c r="E271" s="251"/>
      <c r="F271" s="257">
        <v>14783990</v>
      </c>
      <c r="G271" s="257">
        <v>14783990</v>
      </c>
      <c r="H271" s="156" t="str">
        <f t="shared" si="4"/>
        <v>080105200Ч0030</v>
      </c>
    </row>
    <row r="272" spans="1:8" ht="76.5">
      <c r="A272" s="260" t="s">
        <v>511</v>
      </c>
      <c r="B272" s="251" t="s">
        <v>299</v>
      </c>
      <c r="C272" s="251" t="s">
        <v>559</v>
      </c>
      <c r="D272" s="251" t="s">
        <v>1012</v>
      </c>
      <c r="E272" s="251" t="s">
        <v>512</v>
      </c>
      <c r="F272" s="257">
        <v>14783990</v>
      </c>
      <c r="G272" s="257">
        <v>14783990</v>
      </c>
      <c r="H272" s="156" t="str">
        <f t="shared" si="4"/>
        <v>080105200Ч0030611</v>
      </c>
    </row>
    <row r="273" spans="1:8" ht="165.75">
      <c r="A273" s="267" t="s">
        <v>705</v>
      </c>
      <c r="B273" s="251" t="s">
        <v>299</v>
      </c>
      <c r="C273" s="251" t="s">
        <v>559</v>
      </c>
      <c r="D273" s="251" t="s">
        <v>1013</v>
      </c>
      <c r="E273" s="251"/>
      <c r="F273" s="257">
        <v>3262655</v>
      </c>
      <c r="G273" s="257">
        <v>3262655</v>
      </c>
      <c r="H273" s="156" t="str">
        <f t="shared" si="4"/>
        <v>080105200Ч1030</v>
      </c>
    </row>
    <row r="274" spans="1:8" ht="76.5">
      <c r="A274" s="260" t="s">
        <v>511</v>
      </c>
      <c r="B274" s="251" t="s">
        <v>299</v>
      </c>
      <c r="C274" s="251" t="s">
        <v>559</v>
      </c>
      <c r="D274" s="251" t="s">
        <v>1013</v>
      </c>
      <c r="E274" s="251" t="s">
        <v>512</v>
      </c>
      <c r="F274" s="257">
        <v>3262655</v>
      </c>
      <c r="G274" s="257">
        <v>3262655</v>
      </c>
      <c r="H274" s="156" t="str">
        <f t="shared" si="4"/>
        <v>080105200Ч1030611</v>
      </c>
    </row>
    <row r="275" spans="1:8" ht="127.5">
      <c r="A275" s="260" t="s">
        <v>707</v>
      </c>
      <c r="B275" s="251" t="s">
        <v>299</v>
      </c>
      <c r="C275" s="251" t="s">
        <v>559</v>
      </c>
      <c r="D275" s="251" t="s">
        <v>1015</v>
      </c>
      <c r="E275" s="251"/>
      <c r="F275" s="257">
        <v>1018270</v>
      </c>
      <c r="G275" s="257">
        <v>1018270</v>
      </c>
      <c r="H275" s="156" t="str">
        <f t="shared" si="4"/>
        <v>080105200Ч7030</v>
      </c>
    </row>
    <row r="276" spans="1:8" ht="25.5">
      <c r="A276" s="260" t="s">
        <v>531</v>
      </c>
      <c r="B276" s="251" t="s">
        <v>299</v>
      </c>
      <c r="C276" s="251" t="s">
        <v>559</v>
      </c>
      <c r="D276" s="251" t="s">
        <v>1015</v>
      </c>
      <c r="E276" s="251" t="s">
        <v>532</v>
      </c>
      <c r="F276" s="257">
        <v>1018270</v>
      </c>
      <c r="G276" s="257">
        <v>1018270</v>
      </c>
      <c r="H276" s="156" t="str">
        <f t="shared" si="4"/>
        <v>080105200Ч7030612</v>
      </c>
    </row>
    <row r="277" spans="1:8" ht="102">
      <c r="A277" s="267" t="s">
        <v>798</v>
      </c>
      <c r="B277" s="251" t="s">
        <v>299</v>
      </c>
      <c r="C277" s="251" t="s">
        <v>559</v>
      </c>
      <c r="D277" s="251" t="s">
        <v>1016</v>
      </c>
      <c r="E277" s="251"/>
      <c r="F277" s="257">
        <v>4220842</v>
      </c>
      <c r="G277" s="257">
        <v>4220842</v>
      </c>
      <c r="H277" s="156" t="str">
        <f t="shared" si="4"/>
        <v>080105200ЧГ030</v>
      </c>
    </row>
    <row r="278" spans="1:8" ht="76.5">
      <c r="A278" s="260" t="s">
        <v>511</v>
      </c>
      <c r="B278" s="251" t="s">
        <v>299</v>
      </c>
      <c r="C278" s="251" t="s">
        <v>559</v>
      </c>
      <c r="D278" s="251" t="s">
        <v>1016</v>
      </c>
      <c r="E278" s="251" t="s">
        <v>512</v>
      </c>
      <c r="F278" s="257">
        <v>4220842</v>
      </c>
      <c r="G278" s="257">
        <v>4220842</v>
      </c>
      <c r="H278" s="156" t="str">
        <f t="shared" si="4"/>
        <v>080105200ЧГ030611</v>
      </c>
    </row>
    <row r="279" spans="1:8" ht="102">
      <c r="A279" s="260" t="s">
        <v>1260</v>
      </c>
      <c r="B279" s="251" t="s">
        <v>299</v>
      </c>
      <c r="C279" s="251" t="s">
        <v>559</v>
      </c>
      <c r="D279" s="251" t="s">
        <v>1261</v>
      </c>
      <c r="E279" s="251"/>
      <c r="F279" s="257">
        <v>586774</v>
      </c>
      <c r="G279" s="257">
        <v>586774</v>
      </c>
      <c r="H279" s="156" t="str">
        <f t="shared" si="4"/>
        <v>080105200ЧЭ030</v>
      </c>
    </row>
    <row r="280" spans="1:8" ht="76.5">
      <c r="A280" s="260" t="s">
        <v>511</v>
      </c>
      <c r="B280" s="251" t="s">
        <v>299</v>
      </c>
      <c r="C280" s="251" t="s">
        <v>559</v>
      </c>
      <c r="D280" s="251" t="s">
        <v>1261</v>
      </c>
      <c r="E280" s="251" t="s">
        <v>512</v>
      </c>
      <c r="F280" s="257">
        <v>586774</v>
      </c>
      <c r="G280" s="257">
        <v>586774</v>
      </c>
      <c r="H280" s="156" t="str">
        <f t="shared" si="4"/>
        <v>080105200ЧЭ030611</v>
      </c>
    </row>
    <row r="281" spans="1:8" ht="63.75">
      <c r="A281" s="260" t="s">
        <v>692</v>
      </c>
      <c r="B281" s="251" t="s">
        <v>299</v>
      </c>
      <c r="C281" s="251" t="s">
        <v>559</v>
      </c>
      <c r="D281" s="251" t="s">
        <v>989</v>
      </c>
      <c r="E281" s="251"/>
      <c r="F281" s="257">
        <v>2397000</v>
      </c>
      <c r="G281" s="257">
        <v>2397000</v>
      </c>
      <c r="H281" s="156" t="str">
        <f t="shared" si="4"/>
        <v>08010520080520</v>
      </c>
    </row>
    <row r="282" spans="1:8" ht="25.5">
      <c r="A282" s="260" t="s">
        <v>531</v>
      </c>
      <c r="B282" s="251" t="s">
        <v>299</v>
      </c>
      <c r="C282" s="251" t="s">
        <v>559</v>
      </c>
      <c r="D282" s="251" t="s">
        <v>989</v>
      </c>
      <c r="E282" s="251" t="s">
        <v>532</v>
      </c>
      <c r="F282" s="257">
        <v>2397000</v>
      </c>
      <c r="G282" s="257">
        <v>2397000</v>
      </c>
      <c r="H282" s="156" t="str">
        <f t="shared" si="4"/>
        <v>08010520080520612</v>
      </c>
    </row>
    <row r="283" spans="1:8" ht="25.5">
      <c r="A283" s="260" t="s">
        <v>0</v>
      </c>
      <c r="B283" s="251" t="s">
        <v>299</v>
      </c>
      <c r="C283" s="251" t="s">
        <v>571</v>
      </c>
      <c r="D283" s="251"/>
      <c r="E283" s="251"/>
      <c r="F283" s="257">
        <v>14790790</v>
      </c>
      <c r="G283" s="257">
        <v>14790790</v>
      </c>
      <c r="H283" s="156" t="str">
        <f t="shared" si="4"/>
        <v>0804</v>
      </c>
    </row>
    <row r="284" spans="1:8" ht="127.5">
      <c r="A284" s="267" t="s">
        <v>693</v>
      </c>
      <c r="B284" s="251" t="s">
        <v>299</v>
      </c>
      <c r="C284" s="251" t="s">
        <v>571</v>
      </c>
      <c r="D284" s="251" t="s">
        <v>990</v>
      </c>
      <c r="E284" s="251"/>
      <c r="F284" s="257">
        <v>13491533</v>
      </c>
      <c r="G284" s="257">
        <v>13491533</v>
      </c>
      <c r="H284" s="156" t="str">
        <f t="shared" si="4"/>
        <v>08040530040000</v>
      </c>
    </row>
    <row r="285" spans="1:8" ht="38.25">
      <c r="A285" s="260" t="s">
        <v>505</v>
      </c>
      <c r="B285" s="251" t="s">
        <v>299</v>
      </c>
      <c r="C285" s="251" t="s">
        <v>571</v>
      </c>
      <c r="D285" s="251" t="s">
        <v>990</v>
      </c>
      <c r="E285" s="251" t="s">
        <v>506</v>
      </c>
      <c r="F285" s="257">
        <v>9130402</v>
      </c>
      <c r="G285" s="257">
        <v>9130402</v>
      </c>
      <c r="H285" s="156" t="str">
        <f t="shared" si="4"/>
        <v>08040530040000111</v>
      </c>
    </row>
    <row r="286" spans="1:8" ht="38.25">
      <c r="A286" s="260" t="s">
        <v>557</v>
      </c>
      <c r="B286" s="251" t="s">
        <v>299</v>
      </c>
      <c r="C286" s="251" t="s">
        <v>571</v>
      </c>
      <c r="D286" s="251" t="s">
        <v>990</v>
      </c>
      <c r="E286" s="251" t="s">
        <v>558</v>
      </c>
      <c r="F286" s="257">
        <v>260550</v>
      </c>
      <c r="G286" s="257">
        <v>260550</v>
      </c>
      <c r="H286" s="156" t="str">
        <f t="shared" si="4"/>
        <v>08040530040000112</v>
      </c>
    </row>
    <row r="287" spans="1:8" ht="51">
      <c r="A287" s="260" t="s">
        <v>1372</v>
      </c>
      <c r="B287" s="251" t="s">
        <v>299</v>
      </c>
      <c r="C287" s="251" t="s">
        <v>571</v>
      </c>
      <c r="D287" s="251" t="s">
        <v>990</v>
      </c>
      <c r="E287" s="251" t="s">
        <v>1373</v>
      </c>
      <c r="F287" s="257">
        <v>2757381</v>
      </c>
      <c r="G287" s="257">
        <v>2757381</v>
      </c>
      <c r="H287" s="156" t="str">
        <f t="shared" si="4"/>
        <v>08040530040000119</v>
      </c>
    </row>
    <row r="288" spans="1:8" ht="38.25">
      <c r="A288" s="260" t="s">
        <v>490</v>
      </c>
      <c r="B288" s="251" t="s">
        <v>299</v>
      </c>
      <c r="C288" s="251" t="s">
        <v>571</v>
      </c>
      <c r="D288" s="251" t="s">
        <v>990</v>
      </c>
      <c r="E288" s="251" t="s">
        <v>491</v>
      </c>
      <c r="F288" s="257">
        <v>1343200</v>
      </c>
      <c r="G288" s="257">
        <v>1343200</v>
      </c>
      <c r="H288" s="156" t="str">
        <f t="shared" si="4"/>
        <v>08040530040000244</v>
      </c>
    </row>
    <row r="289" spans="1:8" ht="127.5">
      <c r="A289" s="260" t="s">
        <v>695</v>
      </c>
      <c r="B289" s="251" t="s">
        <v>299</v>
      </c>
      <c r="C289" s="251" t="s">
        <v>571</v>
      </c>
      <c r="D289" s="251" t="s">
        <v>993</v>
      </c>
      <c r="E289" s="251"/>
      <c r="F289" s="257">
        <v>393529</v>
      </c>
      <c r="G289" s="257">
        <v>393529</v>
      </c>
      <c r="H289" s="156" t="str">
        <f t="shared" si="4"/>
        <v>08040530047000</v>
      </c>
    </row>
    <row r="290" spans="1:8" ht="38.25">
      <c r="A290" s="260" t="s">
        <v>557</v>
      </c>
      <c r="B290" s="251" t="s">
        <v>299</v>
      </c>
      <c r="C290" s="251" t="s">
        <v>571</v>
      </c>
      <c r="D290" s="251" t="s">
        <v>993</v>
      </c>
      <c r="E290" s="251" t="s">
        <v>558</v>
      </c>
      <c r="F290" s="257">
        <v>393529</v>
      </c>
      <c r="G290" s="257">
        <v>393529</v>
      </c>
      <c r="H290" s="156" t="str">
        <f t="shared" si="4"/>
        <v>08040530047000112</v>
      </c>
    </row>
    <row r="291" spans="1:8" ht="165.75">
      <c r="A291" s="260" t="s">
        <v>694</v>
      </c>
      <c r="B291" s="251" t="s">
        <v>299</v>
      </c>
      <c r="C291" s="251" t="s">
        <v>571</v>
      </c>
      <c r="D291" s="251" t="s">
        <v>991</v>
      </c>
      <c r="E291" s="251"/>
      <c r="F291" s="257">
        <v>380000</v>
      </c>
      <c r="G291" s="257">
        <v>380000</v>
      </c>
      <c r="H291" s="156" t="str">
        <f t="shared" si="4"/>
        <v>08040530041000</v>
      </c>
    </row>
    <row r="292" spans="1:8" ht="38.25">
      <c r="A292" s="260" t="s">
        <v>505</v>
      </c>
      <c r="B292" s="251" t="s">
        <v>299</v>
      </c>
      <c r="C292" s="251" t="s">
        <v>571</v>
      </c>
      <c r="D292" s="251" t="s">
        <v>991</v>
      </c>
      <c r="E292" s="251" t="s">
        <v>506</v>
      </c>
      <c r="F292" s="257">
        <v>291860</v>
      </c>
      <c r="G292" s="257">
        <v>291860</v>
      </c>
      <c r="H292" s="156" t="str">
        <f t="shared" si="4"/>
        <v>08040530041000111</v>
      </c>
    </row>
    <row r="293" spans="1:8" ht="51">
      <c r="A293" s="260" t="s">
        <v>1372</v>
      </c>
      <c r="B293" s="251" t="s">
        <v>299</v>
      </c>
      <c r="C293" s="251" t="s">
        <v>571</v>
      </c>
      <c r="D293" s="251" t="s">
        <v>991</v>
      </c>
      <c r="E293" s="251" t="s">
        <v>1373</v>
      </c>
      <c r="F293" s="257">
        <v>88140</v>
      </c>
      <c r="G293" s="257">
        <v>88140</v>
      </c>
      <c r="H293" s="156" t="str">
        <f t="shared" si="4"/>
        <v>08040530041000119</v>
      </c>
    </row>
    <row r="294" spans="1:8" ht="127.5">
      <c r="A294" s="260" t="s">
        <v>794</v>
      </c>
      <c r="B294" s="251" t="s">
        <v>299</v>
      </c>
      <c r="C294" s="251" t="s">
        <v>571</v>
      </c>
      <c r="D294" s="251" t="s">
        <v>994</v>
      </c>
      <c r="E294" s="251"/>
      <c r="F294" s="257">
        <v>304728</v>
      </c>
      <c r="G294" s="257">
        <v>304728</v>
      </c>
      <c r="H294" s="156" t="str">
        <f t="shared" si="4"/>
        <v>0804053004Г000</v>
      </c>
    </row>
    <row r="295" spans="1:8" ht="38.25">
      <c r="A295" s="260" t="s">
        <v>490</v>
      </c>
      <c r="B295" s="251" t="s">
        <v>299</v>
      </c>
      <c r="C295" s="251" t="s">
        <v>571</v>
      </c>
      <c r="D295" s="251" t="s">
        <v>994</v>
      </c>
      <c r="E295" s="251" t="s">
        <v>491</v>
      </c>
      <c r="F295" s="257">
        <v>304728</v>
      </c>
      <c r="G295" s="257">
        <v>304728</v>
      </c>
      <c r="H295" s="156" t="str">
        <f t="shared" si="4"/>
        <v>0804053004Г000244</v>
      </c>
    </row>
    <row r="296" spans="1:8" ht="89.25">
      <c r="A296" s="260" t="s">
        <v>1262</v>
      </c>
      <c r="B296" s="251" t="s">
        <v>299</v>
      </c>
      <c r="C296" s="251" t="s">
        <v>571</v>
      </c>
      <c r="D296" s="251" t="s">
        <v>1263</v>
      </c>
      <c r="E296" s="251"/>
      <c r="F296" s="257">
        <v>120000</v>
      </c>
      <c r="G296" s="257">
        <v>120000</v>
      </c>
      <c r="H296" s="156" t="str">
        <f t="shared" si="4"/>
        <v>0804053004Ф000</v>
      </c>
    </row>
    <row r="297" spans="1:8" ht="38.25">
      <c r="A297" s="260" t="s">
        <v>490</v>
      </c>
      <c r="B297" s="251" t="s">
        <v>299</v>
      </c>
      <c r="C297" s="251" t="s">
        <v>571</v>
      </c>
      <c r="D297" s="251" t="s">
        <v>1263</v>
      </c>
      <c r="E297" s="251" t="s">
        <v>491</v>
      </c>
      <c r="F297" s="257">
        <v>120000</v>
      </c>
      <c r="G297" s="257">
        <v>120000</v>
      </c>
      <c r="H297" s="156" t="str">
        <f t="shared" si="4"/>
        <v>0804053004Ф000244</v>
      </c>
    </row>
    <row r="298" spans="1:8" ht="114.75">
      <c r="A298" s="260" t="s">
        <v>1251</v>
      </c>
      <c r="B298" s="251" t="s">
        <v>299</v>
      </c>
      <c r="C298" s="251" t="s">
        <v>571</v>
      </c>
      <c r="D298" s="251" t="s">
        <v>1252</v>
      </c>
      <c r="E298" s="251"/>
      <c r="F298" s="257">
        <v>101000</v>
      </c>
      <c r="G298" s="257">
        <v>101000</v>
      </c>
      <c r="H298" s="156" t="str">
        <f t="shared" si="4"/>
        <v>0804053004Э000</v>
      </c>
    </row>
    <row r="299" spans="1:8" ht="38.25">
      <c r="A299" s="260" t="s">
        <v>490</v>
      </c>
      <c r="B299" s="251" t="s">
        <v>299</v>
      </c>
      <c r="C299" s="251" t="s">
        <v>571</v>
      </c>
      <c r="D299" s="251" t="s">
        <v>1252</v>
      </c>
      <c r="E299" s="251" t="s">
        <v>491</v>
      </c>
      <c r="F299" s="257">
        <v>101000</v>
      </c>
      <c r="G299" s="257">
        <v>101000</v>
      </c>
      <c r="H299" s="156" t="str">
        <f t="shared" si="4"/>
        <v>0804053004Э000244</v>
      </c>
    </row>
    <row r="300" spans="1:8">
      <c r="A300" s="260" t="s">
        <v>320</v>
      </c>
      <c r="B300" s="251" t="s">
        <v>299</v>
      </c>
      <c r="C300" s="251" t="s">
        <v>39</v>
      </c>
      <c r="D300" s="251"/>
      <c r="E300" s="251"/>
      <c r="F300" s="257">
        <v>1745700</v>
      </c>
      <c r="G300" s="257">
        <v>1745700</v>
      </c>
      <c r="H300" s="156" t="str">
        <f t="shared" si="4"/>
        <v>11</v>
      </c>
    </row>
    <row r="301" spans="1:8">
      <c r="A301" s="260" t="s">
        <v>278</v>
      </c>
      <c r="B301" s="251" t="s">
        <v>299</v>
      </c>
      <c r="C301" s="251" t="s">
        <v>547</v>
      </c>
      <c r="D301" s="251"/>
      <c r="E301" s="251"/>
      <c r="F301" s="257">
        <v>1745700</v>
      </c>
      <c r="G301" s="257">
        <v>1745700</v>
      </c>
      <c r="H301" s="156" t="str">
        <f t="shared" si="4"/>
        <v>1102</v>
      </c>
    </row>
    <row r="302" spans="1:8" ht="89.25">
      <c r="A302" s="260" t="s">
        <v>548</v>
      </c>
      <c r="B302" s="251" t="s">
        <v>299</v>
      </c>
      <c r="C302" s="251" t="s">
        <v>547</v>
      </c>
      <c r="D302" s="251" t="s">
        <v>975</v>
      </c>
      <c r="E302" s="251"/>
      <c r="F302" s="257">
        <v>700000</v>
      </c>
      <c r="G302" s="257">
        <v>700000</v>
      </c>
      <c r="H302" s="156" t="str">
        <f t="shared" si="4"/>
        <v>11020710080010</v>
      </c>
    </row>
    <row r="303" spans="1:8" ht="63.75">
      <c r="A303" s="260" t="s">
        <v>1380</v>
      </c>
      <c r="B303" s="251" t="s">
        <v>299</v>
      </c>
      <c r="C303" s="251" t="s">
        <v>547</v>
      </c>
      <c r="D303" s="251" t="s">
        <v>975</v>
      </c>
      <c r="E303" s="251" t="s">
        <v>1381</v>
      </c>
      <c r="F303" s="257">
        <v>21000</v>
      </c>
      <c r="G303" s="257">
        <v>21000</v>
      </c>
      <c r="H303" s="156" t="str">
        <f t="shared" si="4"/>
        <v>11020710080010113</v>
      </c>
    </row>
    <row r="304" spans="1:8" ht="38.25">
      <c r="A304" s="260" t="s">
        <v>490</v>
      </c>
      <c r="B304" s="251" t="s">
        <v>299</v>
      </c>
      <c r="C304" s="251" t="s">
        <v>547</v>
      </c>
      <c r="D304" s="251" t="s">
        <v>975</v>
      </c>
      <c r="E304" s="251" t="s">
        <v>491</v>
      </c>
      <c r="F304" s="257">
        <v>679000</v>
      </c>
      <c r="G304" s="257">
        <v>679000</v>
      </c>
      <c r="H304" s="156" t="str">
        <f t="shared" si="4"/>
        <v>11020710080010244</v>
      </c>
    </row>
    <row r="305" spans="1:8" ht="102">
      <c r="A305" s="260" t="s">
        <v>549</v>
      </c>
      <c r="B305" s="251" t="s">
        <v>299</v>
      </c>
      <c r="C305" s="251" t="s">
        <v>547</v>
      </c>
      <c r="D305" s="251" t="s">
        <v>976</v>
      </c>
      <c r="E305" s="251"/>
      <c r="F305" s="257">
        <v>1045700</v>
      </c>
      <c r="G305" s="257">
        <v>1045700</v>
      </c>
      <c r="H305" s="156" t="str">
        <f t="shared" si="4"/>
        <v>11020710080020</v>
      </c>
    </row>
    <row r="306" spans="1:8" ht="38.25">
      <c r="A306" s="267" t="s">
        <v>557</v>
      </c>
      <c r="B306" s="251" t="s">
        <v>299</v>
      </c>
      <c r="C306" s="251" t="s">
        <v>547</v>
      </c>
      <c r="D306" s="251" t="s">
        <v>976</v>
      </c>
      <c r="E306" s="251" t="s">
        <v>558</v>
      </c>
      <c r="F306" s="257">
        <v>79050</v>
      </c>
      <c r="G306" s="257">
        <v>79050</v>
      </c>
      <c r="H306" s="156" t="str">
        <f t="shared" si="4"/>
        <v>11020710080020112</v>
      </c>
    </row>
    <row r="307" spans="1:8" ht="63.75">
      <c r="A307" s="260" t="s">
        <v>1380</v>
      </c>
      <c r="B307" s="251" t="s">
        <v>299</v>
      </c>
      <c r="C307" s="251" t="s">
        <v>547</v>
      </c>
      <c r="D307" s="251" t="s">
        <v>976</v>
      </c>
      <c r="E307" s="251" t="s">
        <v>1381</v>
      </c>
      <c r="F307" s="257">
        <v>668258</v>
      </c>
      <c r="G307" s="257">
        <v>668258</v>
      </c>
      <c r="H307" s="156" t="str">
        <f t="shared" si="4"/>
        <v>11020710080020113</v>
      </c>
    </row>
    <row r="308" spans="1:8" ht="38.25">
      <c r="A308" s="260" t="s">
        <v>490</v>
      </c>
      <c r="B308" s="251" t="s">
        <v>299</v>
      </c>
      <c r="C308" s="251" t="s">
        <v>547</v>
      </c>
      <c r="D308" s="251" t="s">
        <v>976</v>
      </c>
      <c r="E308" s="251" t="s">
        <v>491</v>
      </c>
      <c r="F308" s="257">
        <v>298392</v>
      </c>
      <c r="G308" s="257">
        <v>298392</v>
      </c>
      <c r="H308" s="156" t="str">
        <f t="shared" ref="H308:H368" si="5">CONCATENATE(C308,,D308,E308)</f>
        <v>11020710080020244</v>
      </c>
    </row>
    <row r="309" spans="1:8" ht="25.5">
      <c r="A309" s="260" t="s">
        <v>249</v>
      </c>
      <c r="B309" s="251" t="s">
        <v>97</v>
      </c>
      <c r="C309" s="251"/>
      <c r="D309" s="251"/>
      <c r="E309" s="251"/>
      <c r="F309" s="257">
        <v>3365400</v>
      </c>
      <c r="G309" s="257">
        <v>5365400</v>
      </c>
      <c r="H309" s="156" t="str">
        <f t="shared" si="5"/>
        <v/>
      </c>
    </row>
    <row r="310" spans="1:8">
      <c r="A310" s="260" t="s">
        <v>304</v>
      </c>
      <c r="B310" s="251" t="s">
        <v>97</v>
      </c>
      <c r="C310" s="251" t="s">
        <v>179</v>
      </c>
      <c r="D310" s="251"/>
      <c r="E310" s="251"/>
      <c r="F310" s="257">
        <v>200000</v>
      </c>
      <c r="G310" s="257">
        <v>1200000</v>
      </c>
      <c r="H310" s="156" t="str">
        <f t="shared" si="5"/>
        <v>01</v>
      </c>
    </row>
    <row r="311" spans="1:8">
      <c r="A311" s="260" t="s">
        <v>286</v>
      </c>
      <c r="B311" s="251" t="s">
        <v>97</v>
      </c>
      <c r="C311" s="251" t="s">
        <v>499</v>
      </c>
      <c r="D311" s="251"/>
      <c r="E311" s="251"/>
      <c r="F311" s="257">
        <v>200000</v>
      </c>
      <c r="G311" s="257">
        <v>1200000</v>
      </c>
      <c r="H311" s="156" t="str">
        <f t="shared" si="5"/>
        <v>0113</v>
      </c>
    </row>
    <row r="312" spans="1:8" ht="63.75">
      <c r="A312" s="260" t="s">
        <v>711</v>
      </c>
      <c r="B312" s="251" t="s">
        <v>97</v>
      </c>
      <c r="C312" s="251" t="s">
        <v>499</v>
      </c>
      <c r="D312" s="251" t="s">
        <v>1021</v>
      </c>
      <c r="E312" s="251"/>
      <c r="F312" s="257">
        <v>200000</v>
      </c>
      <c r="G312" s="257">
        <v>1200000</v>
      </c>
      <c r="H312" s="156" t="str">
        <f t="shared" si="5"/>
        <v>011390900Д0000</v>
      </c>
    </row>
    <row r="313" spans="1:8" ht="38.25">
      <c r="A313" s="253" t="s">
        <v>490</v>
      </c>
      <c r="B313" s="147" t="s">
        <v>97</v>
      </c>
      <c r="C313" s="147" t="s">
        <v>499</v>
      </c>
      <c r="D313" s="147" t="s">
        <v>1021</v>
      </c>
      <c r="E313" s="147" t="s">
        <v>491</v>
      </c>
      <c r="F313" s="258">
        <v>200000</v>
      </c>
      <c r="G313" s="258">
        <v>1200000</v>
      </c>
      <c r="H313" s="156" t="str">
        <f t="shared" si="5"/>
        <v>011390900Д0000244</v>
      </c>
    </row>
    <row r="314" spans="1:8">
      <c r="A314" s="253" t="s">
        <v>240</v>
      </c>
      <c r="B314" s="147" t="s">
        <v>97</v>
      </c>
      <c r="C314" s="147" t="s">
        <v>307</v>
      </c>
      <c r="D314" s="147"/>
      <c r="E314" s="147"/>
      <c r="F314" s="258">
        <v>500000</v>
      </c>
      <c r="G314" s="258">
        <v>500000</v>
      </c>
      <c r="H314" s="156" t="str">
        <f t="shared" si="5"/>
        <v>04</v>
      </c>
    </row>
    <row r="315" spans="1:8" ht="25.5">
      <c r="A315" s="253" t="s">
        <v>196</v>
      </c>
      <c r="B315" s="147" t="s">
        <v>97</v>
      </c>
      <c r="C315" s="147" t="s">
        <v>525</v>
      </c>
      <c r="D315" s="147"/>
      <c r="E315" s="147"/>
      <c r="F315" s="258">
        <v>500000</v>
      </c>
      <c r="G315" s="258">
        <v>500000</v>
      </c>
      <c r="H315" s="156" t="str">
        <f t="shared" si="5"/>
        <v>0412</v>
      </c>
    </row>
    <row r="316" spans="1:8" ht="63.75">
      <c r="A316" s="253" t="s">
        <v>572</v>
      </c>
      <c r="B316" s="147" t="s">
        <v>97</v>
      </c>
      <c r="C316" s="147" t="s">
        <v>525</v>
      </c>
      <c r="D316" s="147" t="s">
        <v>1022</v>
      </c>
      <c r="E316" s="147"/>
      <c r="F316" s="258">
        <v>500000</v>
      </c>
      <c r="G316" s="258">
        <v>500000</v>
      </c>
      <c r="H316" s="156" t="str">
        <f t="shared" si="5"/>
        <v>041290900Ж0000</v>
      </c>
    </row>
    <row r="317" spans="1:8" ht="38.25">
      <c r="A317" s="253" t="s">
        <v>490</v>
      </c>
      <c r="B317" s="147" t="s">
        <v>97</v>
      </c>
      <c r="C317" s="147" t="s">
        <v>525</v>
      </c>
      <c r="D317" s="147" t="s">
        <v>1022</v>
      </c>
      <c r="E317" s="147" t="s">
        <v>491</v>
      </c>
      <c r="F317" s="258">
        <v>500000</v>
      </c>
      <c r="G317" s="258">
        <v>500000</v>
      </c>
      <c r="H317" s="156" t="str">
        <f t="shared" si="5"/>
        <v>041290900Ж0000244</v>
      </c>
    </row>
    <row r="318" spans="1:8" ht="25.5">
      <c r="A318" s="253" t="s">
        <v>309</v>
      </c>
      <c r="B318" s="147" t="s">
        <v>97</v>
      </c>
      <c r="C318" s="147" t="s">
        <v>296</v>
      </c>
      <c r="D318" s="147"/>
      <c r="E318" s="147"/>
      <c r="F318" s="258">
        <v>110000</v>
      </c>
      <c r="G318" s="258">
        <v>1110000</v>
      </c>
      <c r="H318" s="156" t="str">
        <f t="shared" si="5"/>
        <v>05</v>
      </c>
    </row>
    <row r="319" spans="1:8">
      <c r="A319" s="253" t="s">
        <v>3</v>
      </c>
      <c r="B319" s="147" t="s">
        <v>97</v>
      </c>
      <c r="C319" s="147" t="s">
        <v>552</v>
      </c>
      <c r="D319" s="147"/>
      <c r="E319" s="147"/>
      <c r="F319" s="258">
        <v>110000</v>
      </c>
      <c r="G319" s="258">
        <v>1110000</v>
      </c>
      <c r="H319" s="156" t="str">
        <f t="shared" si="5"/>
        <v>0501</v>
      </c>
    </row>
    <row r="320" spans="1:8" ht="89.25">
      <c r="A320" s="253" t="s">
        <v>712</v>
      </c>
      <c r="B320" s="147" t="s">
        <v>97</v>
      </c>
      <c r="C320" s="147" t="s">
        <v>552</v>
      </c>
      <c r="D320" s="147" t="s">
        <v>1023</v>
      </c>
      <c r="E320" s="147"/>
      <c r="F320" s="258">
        <v>0</v>
      </c>
      <c r="G320" s="258">
        <v>1000000</v>
      </c>
      <c r="H320" s="156" t="str">
        <f t="shared" si="5"/>
        <v>05011050080000</v>
      </c>
    </row>
    <row r="321" spans="1:8" ht="51">
      <c r="A321" s="253" t="s">
        <v>573</v>
      </c>
      <c r="B321" s="147" t="s">
        <v>97</v>
      </c>
      <c r="C321" s="147" t="s">
        <v>552</v>
      </c>
      <c r="D321" s="147" t="s">
        <v>1023</v>
      </c>
      <c r="E321" s="147" t="s">
        <v>574</v>
      </c>
      <c r="F321" s="258">
        <v>0</v>
      </c>
      <c r="G321" s="258">
        <v>1000000</v>
      </c>
      <c r="H321" s="156" t="str">
        <f t="shared" si="5"/>
        <v>05011050080000412</v>
      </c>
    </row>
    <row r="322" spans="1:8" ht="127.5">
      <c r="A322" s="253" t="s">
        <v>713</v>
      </c>
      <c r="B322" s="147" t="s">
        <v>97</v>
      </c>
      <c r="C322" s="147" t="s">
        <v>552</v>
      </c>
      <c r="D322" s="147" t="s">
        <v>1024</v>
      </c>
      <c r="E322" s="147"/>
      <c r="F322" s="258">
        <v>110000</v>
      </c>
      <c r="G322" s="258">
        <v>110000</v>
      </c>
      <c r="H322" s="156" t="str">
        <f t="shared" si="5"/>
        <v>05010330080000</v>
      </c>
    </row>
    <row r="323" spans="1:8" ht="38.25">
      <c r="A323" s="253" t="s">
        <v>490</v>
      </c>
      <c r="B323" s="147" t="s">
        <v>97</v>
      </c>
      <c r="C323" s="147" t="s">
        <v>552</v>
      </c>
      <c r="D323" s="147" t="s">
        <v>1024</v>
      </c>
      <c r="E323" s="147" t="s">
        <v>491</v>
      </c>
      <c r="F323" s="258">
        <v>110000</v>
      </c>
      <c r="G323" s="258">
        <v>110000</v>
      </c>
      <c r="H323" s="156" t="str">
        <f t="shared" si="5"/>
        <v>05010330080000244</v>
      </c>
    </row>
    <row r="324" spans="1:8">
      <c r="A324" s="253" t="s">
        <v>190</v>
      </c>
      <c r="B324" s="147" t="s">
        <v>97</v>
      </c>
      <c r="C324" s="147" t="s">
        <v>255</v>
      </c>
      <c r="D324" s="147"/>
      <c r="E324" s="147"/>
      <c r="F324" s="258">
        <v>2555400</v>
      </c>
      <c r="G324" s="258">
        <v>2555400</v>
      </c>
      <c r="H324" s="156" t="str">
        <f t="shared" si="5"/>
        <v>10</v>
      </c>
    </row>
    <row r="325" spans="1:8">
      <c r="A325" s="253" t="s">
        <v>139</v>
      </c>
      <c r="B325" s="147" t="s">
        <v>97</v>
      </c>
      <c r="C325" s="147" t="s">
        <v>544</v>
      </c>
      <c r="D325" s="147"/>
      <c r="E325" s="147"/>
      <c r="F325" s="258">
        <v>2555400</v>
      </c>
      <c r="G325" s="258">
        <v>2555400</v>
      </c>
      <c r="H325" s="156" t="str">
        <f t="shared" si="5"/>
        <v>1003</v>
      </c>
    </row>
    <row r="326" spans="1:8" ht="114.75">
      <c r="A326" s="253" t="s">
        <v>575</v>
      </c>
      <c r="B326" s="147" t="s">
        <v>97</v>
      </c>
      <c r="C326" s="147" t="s">
        <v>544</v>
      </c>
      <c r="D326" s="147" t="s">
        <v>1409</v>
      </c>
      <c r="E326" s="147"/>
      <c r="F326" s="258">
        <v>2555400</v>
      </c>
      <c r="G326" s="258">
        <v>2555400</v>
      </c>
      <c r="H326" s="156" t="str">
        <f t="shared" si="5"/>
        <v>100306300L0200</v>
      </c>
    </row>
    <row r="327" spans="1:8" ht="25.5">
      <c r="A327" s="253" t="s">
        <v>831</v>
      </c>
      <c r="B327" s="147" t="s">
        <v>97</v>
      </c>
      <c r="C327" s="147" t="s">
        <v>544</v>
      </c>
      <c r="D327" s="147" t="s">
        <v>1409</v>
      </c>
      <c r="E327" s="147" t="s">
        <v>830</v>
      </c>
      <c r="F327" s="258">
        <v>2555400</v>
      </c>
      <c r="G327" s="258">
        <v>2555400</v>
      </c>
      <c r="H327" s="156" t="str">
        <f t="shared" si="5"/>
        <v>100306300L0200322</v>
      </c>
    </row>
    <row r="328" spans="1:8" ht="25.5">
      <c r="A328" s="253" t="s">
        <v>330</v>
      </c>
      <c r="B328" s="147" t="s">
        <v>272</v>
      </c>
      <c r="C328" s="147"/>
      <c r="D328" s="147"/>
      <c r="E328" s="147"/>
      <c r="F328" s="258">
        <v>1073799925</v>
      </c>
      <c r="G328" s="258">
        <v>1073799925</v>
      </c>
      <c r="H328" s="156" t="str">
        <f t="shared" si="5"/>
        <v/>
      </c>
    </row>
    <row r="329" spans="1:8">
      <c r="A329" s="253" t="s">
        <v>189</v>
      </c>
      <c r="B329" s="147" t="s">
        <v>272</v>
      </c>
      <c r="C329" s="147" t="s">
        <v>33</v>
      </c>
      <c r="D329" s="147"/>
      <c r="E329" s="147"/>
      <c r="F329" s="258">
        <v>1035329125</v>
      </c>
      <c r="G329" s="258">
        <v>1035329125</v>
      </c>
      <c r="H329" s="156" t="str">
        <f t="shared" si="5"/>
        <v>07</v>
      </c>
    </row>
    <row r="330" spans="1:8">
      <c r="A330" s="253" t="s">
        <v>203</v>
      </c>
      <c r="B330" s="147" t="s">
        <v>272</v>
      </c>
      <c r="C330" s="147" t="s">
        <v>577</v>
      </c>
      <c r="D330" s="147"/>
      <c r="E330" s="147"/>
      <c r="F330" s="258">
        <v>321040132</v>
      </c>
      <c r="G330" s="258">
        <v>321040132</v>
      </c>
      <c r="H330" s="156" t="str">
        <f t="shared" si="5"/>
        <v>0701</v>
      </c>
    </row>
    <row r="331" spans="1:8" ht="191.25">
      <c r="A331" s="253" t="s">
        <v>578</v>
      </c>
      <c r="B331" s="147" t="s">
        <v>272</v>
      </c>
      <c r="C331" s="147" t="s">
        <v>577</v>
      </c>
      <c r="D331" s="147" t="s">
        <v>1026</v>
      </c>
      <c r="E331" s="147"/>
      <c r="F331" s="258">
        <v>125931800</v>
      </c>
      <c r="G331" s="258">
        <v>125931800</v>
      </c>
      <c r="H331" s="156" t="str">
        <f t="shared" si="5"/>
        <v>07010110075880</v>
      </c>
    </row>
    <row r="332" spans="1:8" ht="38.25">
      <c r="A332" s="253" t="s">
        <v>505</v>
      </c>
      <c r="B332" s="147" t="s">
        <v>272</v>
      </c>
      <c r="C332" s="147" t="s">
        <v>577</v>
      </c>
      <c r="D332" s="147" t="s">
        <v>1026</v>
      </c>
      <c r="E332" s="147" t="s">
        <v>506</v>
      </c>
      <c r="F332" s="258">
        <v>81001574.450000003</v>
      </c>
      <c r="G332" s="258">
        <v>81001574.450000003</v>
      </c>
      <c r="H332" s="156" t="str">
        <f t="shared" si="5"/>
        <v>07010110075880111</v>
      </c>
    </row>
    <row r="333" spans="1:8" ht="38.25">
      <c r="A333" s="253" t="s">
        <v>557</v>
      </c>
      <c r="B333" s="147" t="s">
        <v>272</v>
      </c>
      <c r="C333" s="147" t="s">
        <v>577</v>
      </c>
      <c r="D333" s="147" t="s">
        <v>1026</v>
      </c>
      <c r="E333" s="147" t="s">
        <v>558</v>
      </c>
      <c r="F333" s="258">
        <v>2500000</v>
      </c>
      <c r="G333" s="258">
        <v>2500000</v>
      </c>
      <c r="H333" s="156" t="str">
        <f t="shared" si="5"/>
        <v>07010110075880112</v>
      </c>
    </row>
    <row r="334" spans="1:8" ht="51">
      <c r="A334" s="253" t="s">
        <v>1372</v>
      </c>
      <c r="B334" s="147" t="s">
        <v>272</v>
      </c>
      <c r="C334" s="147" t="s">
        <v>577</v>
      </c>
      <c r="D334" s="147" t="s">
        <v>1026</v>
      </c>
      <c r="E334" s="147" t="s">
        <v>1373</v>
      </c>
      <c r="F334" s="258">
        <v>24462475.48</v>
      </c>
      <c r="G334" s="258">
        <v>24462475.48</v>
      </c>
      <c r="H334" s="156" t="str">
        <f t="shared" si="5"/>
        <v>07010110075880119</v>
      </c>
    </row>
    <row r="335" spans="1:8" ht="38.25">
      <c r="A335" s="253" t="s">
        <v>490</v>
      </c>
      <c r="B335" s="147" t="s">
        <v>272</v>
      </c>
      <c r="C335" s="147" t="s">
        <v>577</v>
      </c>
      <c r="D335" s="147" t="s">
        <v>1026</v>
      </c>
      <c r="E335" s="147" t="s">
        <v>491</v>
      </c>
      <c r="F335" s="258">
        <v>17967750.069999997</v>
      </c>
      <c r="G335" s="258">
        <v>17967750.069999997</v>
      </c>
      <c r="H335" s="156" t="str">
        <f t="shared" si="5"/>
        <v>07010110075880244</v>
      </c>
    </row>
    <row r="336" spans="1:8" ht="267.75">
      <c r="A336" s="253" t="s">
        <v>1027</v>
      </c>
      <c r="B336" s="147" t="s">
        <v>272</v>
      </c>
      <c r="C336" s="147" t="s">
        <v>577</v>
      </c>
      <c r="D336" s="147" t="s">
        <v>1028</v>
      </c>
      <c r="E336" s="147"/>
      <c r="F336" s="258">
        <v>62470800</v>
      </c>
      <c r="G336" s="258">
        <v>62470800</v>
      </c>
      <c r="H336" s="156" t="str">
        <f t="shared" si="5"/>
        <v>07010110074080</v>
      </c>
    </row>
    <row r="337" spans="1:8" ht="38.25">
      <c r="A337" s="253" t="s">
        <v>505</v>
      </c>
      <c r="B337" s="147" t="s">
        <v>272</v>
      </c>
      <c r="C337" s="147" t="s">
        <v>577</v>
      </c>
      <c r="D337" s="147" t="s">
        <v>1028</v>
      </c>
      <c r="E337" s="147" t="s">
        <v>506</v>
      </c>
      <c r="F337" s="258">
        <v>44890427.159999996</v>
      </c>
      <c r="G337" s="258">
        <v>44890427.159999996</v>
      </c>
      <c r="H337" s="156" t="str">
        <f t="shared" si="5"/>
        <v>07010110074080111</v>
      </c>
    </row>
    <row r="338" spans="1:8" ht="38.25">
      <c r="A338" s="253" t="s">
        <v>557</v>
      </c>
      <c r="B338" s="147" t="s">
        <v>272</v>
      </c>
      <c r="C338" s="147" t="s">
        <v>577</v>
      </c>
      <c r="D338" s="147" t="s">
        <v>1028</v>
      </c>
      <c r="E338" s="147" t="s">
        <v>558</v>
      </c>
      <c r="F338" s="258">
        <v>1467000</v>
      </c>
      <c r="G338" s="258">
        <v>1467000</v>
      </c>
      <c r="H338" s="156" t="str">
        <f t="shared" si="5"/>
        <v>07010110074080112</v>
      </c>
    </row>
    <row r="339" spans="1:8" ht="51">
      <c r="A339" s="253" t="s">
        <v>1372</v>
      </c>
      <c r="B339" s="147" t="s">
        <v>272</v>
      </c>
      <c r="C339" s="147" t="s">
        <v>577</v>
      </c>
      <c r="D339" s="147" t="s">
        <v>1028</v>
      </c>
      <c r="E339" s="147" t="s">
        <v>1373</v>
      </c>
      <c r="F339" s="258">
        <v>13556913.800000001</v>
      </c>
      <c r="G339" s="258">
        <v>13556913.800000001</v>
      </c>
      <c r="H339" s="156" t="str">
        <f t="shared" si="5"/>
        <v>07010110074080119</v>
      </c>
    </row>
    <row r="340" spans="1:8" ht="38.25">
      <c r="A340" s="253" t="s">
        <v>490</v>
      </c>
      <c r="B340" s="147" t="s">
        <v>272</v>
      </c>
      <c r="C340" s="147" t="s">
        <v>577</v>
      </c>
      <c r="D340" s="147" t="s">
        <v>1028</v>
      </c>
      <c r="E340" s="147" t="s">
        <v>491</v>
      </c>
      <c r="F340" s="258">
        <v>2556459.04</v>
      </c>
      <c r="G340" s="258">
        <v>2556459.04</v>
      </c>
      <c r="H340" s="156" t="str">
        <f t="shared" si="5"/>
        <v>07010110074080244</v>
      </c>
    </row>
    <row r="341" spans="1:8" ht="140.25">
      <c r="A341" s="253" t="s">
        <v>579</v>
      </c>
      <c r="B341" s="147" t="s">
        <v>272</v>
      </c>
      <c r="C341" s="147" t="s">
        <v>577</v>
      </c>
      <c r="D341" s="147" t="s">
        <v>1029</v>
      </c>
      <c r="E341" s="147"/>
      <c r="F341" s="258">
        <v>37911744</v>
      </c>
      <c r="G341" s="258">
        <v>37911744</v>
      </c>
      <c r="H341" s="156" t="str">
        <f t="shared" si="5"/>
        <v>07010110040010</v>
      </c>
    </row>
    <row r="342" spans="1:8" ht="38.25">
      <c r="A342" s="267" t="s">
        <v>505</v>
      </c>
      <c r="B342" s="147" t="s">
        <v>272</v>
      </c>
      <c r="C342" s="147" t="s">
        <v>577</v>
      </c>
      <c r="D342" s="147" t="s">
        <v>1029</v>
      </c>
      <c r="E342" s="147" t="s">
        <v>506</v>
      </c>
      <c r="F342" s="258">
        <v>23536348</v>
      </c>
      <c r="G342" s="258">
        <v>23536348</v>
      </c>
      <c r="H342" s="156" t="str">
        <f t="shared" si="5"/>
        <v>07010110040010111</v>
      </c>
    </row>
    <row r="343" spans="1:8" ht="51">
      <c r="A343" s="253" t="s">
        <v>1372</v>
      </c>
      <c r="B343" s="147" t="s">
        <v>272</v>
      </c>
      <c r="C343" s="147" t="s">
        <v>577</v>
      </c>
      <c r="D343" s="147" t="s">
        <v>1029</v>
      </c>
      <c r="E343" s="147" t="s">
        <v>1373</v>
      </c>
      <c r="F343" s="258">
        <v>7107977</v>
      </c>
      <c r="G343" s="258">
        <v>7107977</v>
      </c>
      <c r="H343" s="156" t="str">
        <f t="shared" si="5"/>
        <v>07010110040010119</v>
      </c>
    </row>
    <row r="344" spans="1:8" ht="38.25">
      <c r="A344" s="253" t="s">
        <v>490</v>
      </c>
      <c r="B344" s="147" t="s">
        <v>272</v>
      </c>
      <c r="C344" s="147" t="s">
        <v>577</v>
      </c>
      <c r="D344" s="147" t="s">
        <v>1029</v>
      </c>
      <c r="E344" s="147" t="s">
        <v>491</v>
      </c>
      <c r="F344" s="258">
        <v>7267419</v>
      </c>
      <c r="G344" s="258">
        <v>7267419</v>
      </c>
      <c r="H344" s="156" t="str">
        <f t="shared" si="5"/>
        <v>07010110040010244</v>
      </c>
    </row>
    <row r="345" spans="1:8" ht="191.25">
      <c r="A345" s="253" t="s">
        <v>799</v>
      </c>
      <c r="B345" s="147" t="s">
        <v>272</v>
      </c>
      <c r="C345" s="147" t="s">
        <v>577</v>
      </c>
      <c r="D345" s="147" t="s">
        <v>1030</v>
      </c>
      <c r="E345" s="147"/>
      <c r="F345" s="258">
        <v>29670200</v>
      </c>
      <c r="G345" s="258">
        <v>29670200</v>
      </c>
      <c r="H345" s="156" t="str">
        <f t="shared" si="5"/>
        <v>07010110041010</v>
      </c>
    </row>
    <row r="346" spans="1:8" ht="38.25">
      <c r="A346" s="267" t="s">
        <v>505</v>
      </c>
      <c r="B346" s="147" t="s">
        <v>272</v>
      </c>
      <c r="C346" s="147" t="s">
        <v>577</v>
      </c>
      <c r="D346" s="147" t="s">
        <v>1030</v>
      </c>
      <c r="E346" s="147" t="s">
        <v>506</v>
      </c>
      <c r="F346" s="258">
        <v>22788172</v>
      </c>
      <c r="G346" s="258">
        <v>22788172</v>
      </c>
      <c r="H346" s="156" t="str">
        <f t="shared" si="5"/>
        <v>07010110041010111</v>
      </c>
    </row>
    <row r="347" spans="1:8" ht="51">
      <c r="A347" s="253" t="s">
        <v>1372</v>
      </c>
      <c r="B347" s="147" t="s">
        <v>272</v>
      </c>
      <c r="C347" s="147" t="s">
        <v>577</v>
      </c>
      <c r="D347" s="147" t="s">
        <v>1030</v>
      </c>
      <c r="E347" s="147" t="s">
        <v>1373</v>
      </c>
      <c r="F347" s="258">
        <v>6882028</v>
      </c>
      <c r="G347" s="258">
        <v>6882028</v>
      </c>
      <c r="H347" s="156" t="str">
        <f t="shared" si="5"/>
        <v>07010110041010119</v>
      </c>
    </row>
    <row r="348" spans="1:8" ht="140.25">
      <c r="A348" s="322" t="s">
        <v>800</v>
      </c>
      <c r="B348" s="147" t="s">
        <v>272</v>
      </c>
      <c r="C348" s="147" t="s">
        <v>577</v>
      </c>
      <c r="D348" s="147" t="s">
        <v>1031</v>
      </c>
      <c r="E348" s="147"/>
      <c r="F348" s="258">
        <v>1732100</v>
      </c>
      <c r="G348" s="258">
        <v>1732100</v>
      </c>
      <c r="H348" s="156"/>
    </row>
    <row r="349" spans="1:8" ht="38.25">
      <c r="A349" s="322" t="s">
        <v>557</v>
      </c>
      <c r="B349" s="147" t="s">
        <v>272</v>
      </c>
      <c r="C349" s="147" t="s">
        <v>577</v>
      </c>
      <c r="D349" s="147" t="s">
        <v>1031</v>
      </c>
      <c r="E349" s="147" t="s">
        <v>558</v>
      </c>
      <c r="F349" s="258">
        <v>1732100</v>
      </c>
      <c r="G349" s="258">
        <v>1732100</v>
      </c>
      <c r="H349" s="156"/>
    </row>
    <row r="350" spans="1:8" ht="153">
      <c r="A350" s="253" t="s">
        <v>801</v>
      </c>
      <c r="B350" s="147" t="s">
        <v>272</v>
      </c>
      <c r="C350" s="147" t="s">
        <v>577</v>
      </c>
      <c r="D350" s="147" t="s">
        <v>1032</v>
      </c>
      <c r="E350" s="147"/>
      <c r="F350" s="258">
        <v>27983658</v>
      </c>
      <c r="G350" s="258">
        <v>27983658</v>
      </c>
      <c r="H350" s="156" t="str">
        <f t="shared" si="5"/>
        <v>0701011004Г010</v>
      </c>
    </row>
    <row r="351" spans="1:8" ht="38.25">
      <c r="A351" s="253" t="s">
        <v>490</v>
      </c>
      <c r="B351" s="147" t="s">
        <v>272</v>
      </c>
      <c r="C351" s="147" t="s">
        <v>577</v>
      </c>
      <c r="D351" s="147" t="s">
        <v>1032</v>
      </c>
      <c r="E351" s="147" t="s">
        <v>491</v>
      </c>
      <c r="F351" s="258">
        <v>27983658</v>
      </c>
      <c r="G351" s="258">
        <v>27983658</v>
      </c>
      <c r="H351" s="156" t="str">
        <f t="shared" si="5"/>
        <v>0701011004Г010244</v>
      </c>
    </row>
    <row r="352" spans="1:8" ht="127.5">
      <c r="A352" s="253" t="s">
        <v>802</v>
      </c>
      <c r="B352" s="147" t="s">
        <v>272</v>
      </c>
      <c r="C352" s="147" t="s">
        <v>577</v>
      </c>
      <c r="D352" s="147" t="s">
        <v>1033</v>
      </c>
      <c r="E352" s="147"/>
      <c r="F352" s="258">
        <v>29811069.000000004</v>
      </c>
      <c r="G352" s="258">
        <v>29811069.000000004</v>
      </c>
      <c r="H352" s="156" t="str">
        <f t="shared" si="5"/>
        <v>0701011004П010</v>
      </c>
    </row>
    <row r="353" spans="1:8" ht="38.25">
      <c r="A353" s="253" t="s">
        <v>490</v>
      </c>
      <c r="B353" s="147" t="s">
        <v>272</v>
      </c>
      <c r="C353" s="147" t="s">
        <v>577</v>
      </c>
      <c r="D353" s="147" t="s">
        <v>1033</v>
      </c>
      <c r="E353" s="147" t="s">
        <v>491</v>
      </c>
      <c r="F353" s="258">
        <v>29811069.000000004</v>
      </c>
      <c r="G353" s="258">
        <v>29811069.000000004</v>
      </c>
      <c r="H353" s="156" t="str">
        <f t="shared" si="5"/>
        <v>0701011004П010244</v>
      </c>
    </row>
    <row r="354" spans="1:8" ht="127.5">
      <c r="A354" s="253" t="s">
        <v>1264</v>
      </c>
      <c r="B354" s="147" t="s">
        <v>272</v>
      </c>
      <c r="C354" s="147" t="s">
        <v>577</v>
      </c>
      <c r="D354" s="147" t="s">
        <v>1265</v>
      </c>
      <c r="E354" s="147"/>
      <c r="F354" s="258">
        <v>5528761</v>
      </c>
      <c r="G354" s="258">
        <v>5528761</v>
      </c>
      <c r="H354" s="156" t="str">
        <f t="shared" si="5"/>
        <v>0701011004Э010</v>
      </c>
    </row>
    <row r="355" spans="1:8" ht="38.25">
      <c r="A355" s="253" t="s">
        <v>490</v>
      </c>
      <c r="B355" s="147" t="s">
        <v>272</v>
      </c>
      <c r="C355" s="147" t="s">
        <v>577</v>
      </c>
      <c r="D355" s="147" t="s">
        <v>1265</v>
      </c>
      <c r="E355" s="147" t="s">
        <v>491</v>
      </c>
      <c r="F355" s="258">
        <v>5528761</v>
      </c>
      <c r="G355" s="258">
        <v>5528761</v>
      </c>
      <c r="H355" s="156" t="str">
        <f t="shared" si="5"/>
        <v>0701011004Э010244</v>
      </c>
    </row>
    <row r="356" spans="1:8">
      <c r="A356" s="253" t="s">
        <v>204</v>
      </c>
      <c r="B356" s="147" t="s">
        <v>272</v>
      </c>
      <c r="C356" s="147" t="s">
        <v>564</v>
      </c>
      <c r="D356" s="147"/>
      <c r="E356" s="147"/>
      <c r="F356" s="258">
        <v>623881760</v>
      </c>
      <c r="G356" s="258">
        <v>623881760</v>
      </c>
      <c r="H356" s="156" t="str">
        <f t="shared" si="5"/>
        <v>0702</v>
      </c>
    </row>
    <row r="357" spans="1:8" ht="204">
      <c r="A357" s="253" t="s">
        <v>581</v>
      </c>
      <c r="B357" s="147" t="s">
        <v>272</v>
      </c>
      <c r="C357" s="147" t="s">
        <v>564</v>
      </c>
      <c r="D357" s="147" t="s">
        <v>1034</v>
      </c>
      <c r="E357" s="147"/>
      <c r="F357" s="258">
        <v>350917299.99999994</v>
      </c>
      <c r="G357" s="258">
        <v>350917299.99999994</v>
      </c>
      <c r="H357" s="156" t="str">
        <f t="shared" si="5"/>
        <v>07020110075640</v>
      </c>
    </row>
    <row r="358" spans="1:8" ht="38.25">
      <c r="A358" s="253" t="s">
        <v>505</v>
      </c>
      <c r="B358" s="147" t="s">
        <v>272</v>
      </c>
      <c r="C358" s="147" t="s">
        <v>564</v>
      </c>
      <c r="D358" s="147" t="s">
        <v>1034</v>
      </c>
      <c r="E358" s="147" t="s">
        <v>506</v>
      </c>
      <c r="F358" s="258">
        <v>244476286.07999998</v>
      </c>
      <c r="G358" s="258">
        <v>244476286.07999998</v>
      </c>
      <c r="H358" s="156" t="str">
        <f t="shared" si="5"/>
        <v>07020110075640111</v>
      </c>
    </row>
    <row r="359" spans="1:8" ht="38.25">
      <c r="A359" s="253" t="s">
        <v>557</v>
      </c>
      <c r="B359" s="147" t="s">
        <v>272</v>
      </c>
      <c r="C359" s="147" t="s">
        <v>564</v>
      </c>
      <c r="D359" s="147" t="s">
        <v>1034</v>
      </c>
      <c r="E359" s="147" t="s">
        <v>558</v>
      </c>
      <c r="F359" s="258">
        <v>5000000</v>
      </c>
      <c r="G359" s="258">
        <v>5000000</v>
      </c>
      <c r="H359" s="156" t="str">
        <f t="shared" si="5"/>
        <v>07020110075640112</v>
      </c>
    </row>
    <row r="360" spans="1:8" ht="51">
      <c r="A360" s="253" t="s">
        <v>1372</v>
      </c>
      <c r="B360" s="147" t="s">
        <v>272</v>
      </c>
      <c r="C360" s="147" t="s">
        <v>564</v>
      </c>
      <c r="D360" s="147" t="s">
        <v>1034</v>
      </c>
      <c r="E360" s="147" t="s">
        <v>1373</v>
      </c>
      <c r="F360" s="258">
        <v>73831838.399999991</v>
      </c>
      <c r="G360" s="258">
        <v>73831838.399999991</v>
      </c>
      <c r="H360" s="156" t="str">
        <f t="shared" si="5"/>
        <v>07020110075640119</v>
      </c>
    </row>
    <row r="361" spans="1:8" ht="38.25">
      <c r="A361" s="253" t="s">
        <v>490</v>
      </c>
      <c r="B361" s="147" t="s">
        <v>272</v>
      </c>
      <c r="C361" s="147" t="s">
        <v>564</v>
      </c>
      <c r="D361" s="147" t="s">
        <v>1034</v>
      </c>
      <c r="E361" s="147" t="s">
        <v>491</v>
      </c>
      <c r="F361" s="163">
        <v>27609175.52</v>
      </c>
      <c r="G361" s="163">
        <v>27609175.52</v>
      </c>
      <c r="H361" s="156" t="str">
        <f t="shared" si="5"/>
        <v>07020110075640244</v>
      </c>
    </row>
    <row r="362" spans="1:8" ht="255">
      <c r="A362" s="253" t="s">
        <v>1270</v>
      </c>
      <c r="B362" s="147" t="s">
        <v>272</v>
      </c>
      <c r="C362" s="147" t="s">
        <v>564</v>
      </c>
      <c r="D362" s="147" t="s">
        <v>1036</v>
      </c>
      <c r="E362" s="147"/>
      <c r="F362" s="163">
        <v>69960700</v>
      </c>
      <c r="G362" s="163">
        <v>69960700</v>
      </c>
      <c r="H362" s="156" t="str">
        <f t="shared" si="5"/>
        <v>07020110074090</v>
      </c>
    </row>
    <row r="363" spans="1:8" ht="38.25">
      <c r="A363" s="253" t="s">
        <v>505</v>
      </c>
      <c r="B363" s="147" t="s">
        <v>272</v>
      </c>
      <c r="C363" s="147" t="s">
        <v>564</v>
      </c>
      <c r="D363" s="147" t="s">
        <v>1036</v>
      </c>
      <c r="E363" s="147" t="s">
        <v>506</v>
      </c>
      <c r="F363" s="163">
        <v>49098900.719999999</v>
      </c>
      <c r="G363" s="163">
        <v>49098900.719999999</v>
      </c>
      <c r="H363" s="156" t="str">
        <f t="shared" si="5"/>
        <v>07020110074090111</v>
      </c>
    </row>
    <row r="364" spans="1:8" ht="38.25">
      <c r="A364" s="267" t="s">
        <v>557</v>
      </c>
      <c r="B364" s="147" t="s">
        <v>272</v>
      </c>
      <c r="C364" s="147" t="s">
        <v>564</v>
      </c>
      <c r="D364" s="147" t="s">
        <v>1036</v>
      </c>
      <c r="E364" s="147" t="s">
        <v>558</v>
      </c>
      <c r="F364" s="163">
        <v>1900000</v>
      </c>
      <c r="G364" s="163">
        <v>1900000</v>
      </c>
      <c r="H364" s="156" t="str">
        <f t="shared" si="5"/>
        <v>07020110074090112</v>
      </c>
    </row>
    <row r="365" spans="1:8" ht="51">
      <c r="A365" s="253" t="s">
        <v>1372</v>
      </c>
      <c r="B365" s="147" t="s">
        <v>272</v>
      </c>
      <c r="C365" s="147" t="s">
        <v>564</v>
      </c>
      <c r="D365" s="147" t="s">
        <v>1036</v>
      </c>
      <c r="E365" s="147" t="s">
        <v>1373</v>
      </c>
      <c r="F365" s="163">
        <v>14827773.219999999</v>
      </c>
      <c r="G365" s="163">
        <v>14827773.219999999</v>
      </c>
      <c r="H365" s="156" t="str">
        <f t="shared" si="5"/>
        <v>07020110074090119</v>
      </c>
    </row>
    <row r="366" spans="1:8" ht="38.25">
      <c r="A366" s="253" t="s">
        <v>490</v>
      </c>
      <c r="B366" s="147" t="s">
        <v>272</v>
      </c>
      <c r="C366" s="147" t="s">
        <v>564</v>
      </c>
      <c r="D366" s="147" t="s">
        <v>1036</v>
      </c>
      <c r="E366" s="147" t="s">
        <v>491</v>
      </c>
      <c r="F366" s="163">
        <v>4134026.06</v>
      </c>
      <c r="G366" s="163">
        <v>4134026.06</v>
      </c>
      <c r="H366" s="156" t="str">
        <f t="shared" si="5"/>
        <v>07020110074090244</v>
      </c>
    </row>
    <row r="367" spans="1:8" ht="153">
      <c r="A367" s="253" t="s">
        <v>582</v>
      </c>
      <c r="B367" s="147" t="s">
        <v>272</v>
      </c>
      <c r="C367" s="147" t="s">
        <v>564</v>
      </c>
      <c r="D367" s="147" t="s">
        <v>1037</v>
      </c>
      <c r="E367" s="147"/>
      <c r="F367" s="163">
        <v>64361845</v>
      </c>
      <c r="G367" s="163">
        <v>64361845</v>
      </c>
      <c r="H367" s="156" t="str">
        <f t="shared" si="5"/>
        <v>07020110040020</v>
      </c>
    </row>
    <row r="368" spans="1:8" ht="38.25">
      <c r="A368" s="253" t="s">
        <v>505</v>
      </c>
      <c r="B368" s="147" t="s">
        <v>272</v>
      </c>
      <c r="C368" s="147" t="s">
        <v>564</v>
      </c>
      <c r="D368" s="147" t="s">
        <v>1037</v>
      </c>
      <c r="E368" s="147" t="s">
        <v>506</v>
      </c>
      <c r="F368" s="163">
        <v>39389700</v>
      </c>
      <c r="G368" s="163">
        <v>39389700</v>
      </c>
      <c r="H368" s="156" t="str">
        <f t="shared" si="5"/>
        <v>07020110040020111</v>
      </c>
    </row>
    <row r="369" spans="1:8" ht="38.25">
      <c r="A369" s="253" t="s">
        <v>557</v>
      </c>
      <c r="B369" s="147" t="s">
        <v>272</v>
      </c>
      <c r="C369" s="147" t="s">
        <v>564</v>
      </c>
      <c r="D369" s="147" t="s">
        <v>1037</v>
      </c>
      <c r="E369" s="147" t="s">
        <v>558</v>
      </c>
      <c r="F369" s="163">
        <v>456576</v>
      </c>
      <c r="G369" s="163">
        <v>456576</v>
      </c>
      <c r="H369" s="156" t="str">
        <f t="shared" ref="H369:H429" si="6">CONCATENATE(C369,,D369,E369)</f>
        <v>07020110040020112</v>
      </c>
    </row>
    <row r="370" spans="1:8" ht="51">
      <c r="A370" s="253" t="s">
        <v>1372</v>
      </c>
      <c r="B370" s="147" t="s">
        <v>272</v>
      </c>
      <c r="C370" s="147" t="s">
        <v>564</v>
      </c>
      <c r="D370" s="147" t="s">
        <v>1037</v>
      </c>
      <c r="E370" s="147" t="s">
        <v>1373</v>
      </c>
      <c r="F370" s="163">
        <v>11895689</v>
      </c>
      <c r="G370" s="163">
        <v>11895689</v>
      </c>
      <c r="H370" s="156" t="str">
        <f t="shared" si="6"/>
        <v>07020110040020119</v>
      </c>
    </row>
    <row r="371" spans="1:8" ht="38.25">
      <c r="A371" s="253" t="s">
        <v>490</v>
      </c>
      <c r="B371" s="147" t="s">
        <v>272</v>
      </c>
      <c r="C371" s="147" t="s">
        <v>564</v>
      </c>
      <c r="D371" s="147" t="s">
        <v>1037</v>
      </c>
      <c r="E371" s="147" t="s">
        <v>491</v>
      </c>
      <c r="F371" s="163">
        <v>12619880</v>
      </c>
      <c r="G371" s="163">
        <v>12619880</v>
      </c>
      <c r="H371" s="156" t="str">
        <f t="shared" si="6"/>
        <v>07020110040020244</v>
      </c>
    </row>
    <row r="372" spans="1:8" ht="204">
      <c r="A372" s="253" t="s">
        <v>584</v>
      </c>
      <c r="B372" s="147" t="s">
        <v>272</v>
      </c>
      <c r="C372" s="147" t="s">
        <v>564</v>
      </c>
      <c r="D372" s="147" t="s">
        <v>1038</v>
      </c>
      <c r="E372" s="147"/>
      <c r="F372" s="163">
        <v>42999200</v>
      </c>
      <c r="G372" s="163">
        <v>42999200</v>
      </c>
      <c r="H372" s="156" t="str">
        <f t="shared" si="6"/>
        <v>07020110041020</v>
      </c>
    </row>
    <row r="373" spans="1:8" ht="38.25">
      <c r="A373" s="253" t="s">
        <v>505</v>
      </c>
      <c r="B373" s="147" t="s">
        <v>272</v>
      </c>
      <c r="C373" s="147" t="s">
        <v>564</v>
      </c>
      <c r="D373" s="147" t="s">
        <v>1038</v>
      </c>
      <c r="E373" s="147" t="s">
        <v>506</v>
      </c>
      <c r="F373" s="258">
        <v>33025500</v>
      </c>
      <c r="G373" s="258">
        <v>33025500</v>
      </c>
      <c r="H373" s="156" t="str">
        <f t="shared" si="6"/>
        <v>07020110041020111</v>
      </c>
    </row>
    <row r="374" spans="1:8" ht="51">
      <c r="A374" s="253" t="s">
        <v>1372</v>
      </c>
      <c r="B374" s="147" t="s">
        <v>272</v>
      </c>
      <c r="C374" s="147" t="s">
        <v>564</v>
      </c>
      <c r="D374" s="147" t="s">
        <v>1038</v>
      </c>
      <c r="E374" s="147" t="s">
        <v>1373</v>
      </c>
      <c r="F374" s="258">
        <v>9973700</v>
      </c>
      <c r="G374" s="258">
        <v>9973700</v>
      </c>
      <c r="H374" s="156" t="str">
        <f t="shared" si="6"/>
        <v>07020110041020119</v>
      </c>
    </row>
    <row r="375" spans="1:8" ht="153">
      <c r="A375" s="253" t="s">
        <v>805</v>
      </c>
      <c r="B375" s="147" t="s">
        <v>272</v>
      </c>
      <c r="C375" s="147" t="s">
        <v>564</v>
      </c>
      <c r="D375" s="147" t="s">
        <v>1039</v>
      </c>
      <c r="E375" s="147"/>
      <c r="F375" s="258">
        <v>2457964</v>
      </c>
      <c r="G375" s="258">
        <v>2457964</v>
      </c>
      <c r="H375" s="156" t="str">
        <f t="shared" si="6"/>
        <v>07020110047020</v>
      </c>
    </row>
    <row r="376" spans="1:8" ht="38.25">
      <c r="A376" s="253" t="s">
        <v>557</v>
      </c>
      <c r="B376" s="147" t="s">
        <v>272</v>
      </c>
      <c r="C376" s="147" t="s">
        <v>564</v>
      </c>
      <c r="D376" s="147" t="s">
        <v>1039</v>
      </c>
      <c r="E376" s="147" t="s">
        <v>558</v>
      </c>
      <c r="F376" s="258">
        <v>2457964</v>
      </c>
      <c r="G376" s="258">
        <v>2457964</v>
      </c>
      <c r="H376" s="156" t="str">
        <f t="shared" si="6"/>
        <v>07020110047020112</v>
      </c>
    </row>
    <row r="377" spans="1:8" ht="165.75">
      <c r="A377" s="253" t="s">
        <v>807</v>
      </c>
      <c r="B377" s="147" t="s">
        <v>272</v>
      </c>
      <c r="C377" s="147" t="s">
        <v>564</v>
      </c>
      <c r="D377" s="147" t="s">
        <v>1040</v>
      </c>
      <c r="E377" s="147"/>
      <c r="F377" s="258">
        <v>76083084</v>
      </c>
      <c r="G377" s="258">
        <v>76083084</v>
      </c>
      <c r="H377" s="156" t="str">
        <f t="shared" si="6"/>
        <v>0702011004Г020</v>
      </c>
    </row>
    <row r="378" spans="1:8" ht="38.25">
      <c r="A378" s="253" t="s">
        <v>490</v>
      </c>
      <c r="B378" s="147" t="s">
        <v>272</v>
      </c>
      <c r="C378" s="147" t="s">
        <v>564</v>
      </c>
      <c r="D378" s="147" t="s">
        <v>1040</v>
      </c>
      <c r="E378" s="147" t="s">
        <v>491</v>
      </c>
      <c r="F378" s="258">
        <v>76083084</v>
      </c>
      <c r="G378" s="258">
        <v>76083084</v>
      </c>
      <c r="H378" s="156" t="str">
        <f t="shared" si="6"/>
        <v>0702011004Г020244</v>
      </c>
    </row>
    <row r="379" spans="1:8" ht="140.25">
      <c r="A379" s="253" t="s">
        <v>1266</v>
      </c>
      <c r="B379" s="147" t="s">
        <v>272</v>
      </c>
      <c r="C379" s="147" t="s">
        <v>564</v>
      </c>
      <c r="D379" s="147" t="s">
        <v>1267</v>
      </c>
      <c r="E379" s="147"/>
      <c r="F379" s="258">
        <v>7887570</v>
      </c>
      <c r="G379" s="258">
        <v>7887570</v>
      </c>
      <c r="H379" s="156" t="str">
        <f t="shared" si="6"/>
        <v>0702011004Э020</v>
      </c>
    </row>
    <row r="380" spans="1:8" ht="38.25">
      <c r="A380" s="253" t="s">
        <v>490</v>
      </c>
      <c r="B380" s="147" t="s">
        <v>272</v>
      </c>
      <c r="C380" s="147" t="s">
        <v>564</v>
      </c>
      <c r="D380" s="147" t="s">
        <v>1267</v>
      </c>
      <c r="E380" s="147" t="s">
        <v>491</v>
      </c>
      <c r="F380" s="258">
        <v>7887570</v>
      </c>
      <c r="G380" s="258">
        <v>7887570</v>
      </c>
      <c r="H380" s="156" t="str">
        <f t="shared" si="6"/>
        <v>0702011004Э020244</v>
      </c>
    </row>
    <row r="381" spans="1:8" ht="178.5">
      <c r="A381" s="253" t="s">
        <v>714</v>
      </c>
      <c r="B381" s="147" t="s">
        <v>272</v>
      </c>
      <c r="C381" s="147" t="s">
        <v>564</v>
      </c>
      <c r="D381" s="147" t="s">
        <v>1044</v>
      </c>
      <c r="E381" s="147"/>
      <c r="F381" s="258">
        <v>1800000</v>
      </c>
      <c r="G381" s="258">
        <v>1800000</v>
      </c>
      <c r="H381" s="156" t="str">
        <f t="shared" si="6"/>
        <v>07020110043020</v>
      </c>
    </row>
    <row r="382" spans="1:8" ht="38.25">
      <c r="A382" s="253" t="s">
        <v>557</v>
      </c>
      <c r="B382" s="147" t="s">
        <v>272</v>
      </c>
      <c r="C382" s="147" t="s">
        <v>564</v>
      </c>
      <c r="D382" s="147" t="s">
        <v>1044</v>
      </c>
      <c r="E382" s="147" t="s">
        <v>558</v>
      </c>
      <c r="F382" s="258">
        <v>200000</v>
      </c>
      <c r="G382" s="258">
        <v>200000</v>
      </c>
      <c r="H382" s="156" t="str">
        <f t="shared" si="6"/>
        <v>07020110043020112</v>
      </c>
    </row>
    <row r="383" spans="1:8">
      <c r="A383" s="253" t="s">
        <v>715</v>
      </c>
      <c r="B383" s="147" t="s">
        <v>272</v>
      </c>
      <c r="C383" s="147" t="s">
        <v>564</v>
      </c>
      <c r="D383" s="147" t="s">
        <v>1044</v>
      </c>
      <c r="E383" s="147" t="s">
        <v>716</v>
      </c>
      <c r="F383" s="258">
        <v>440000</v>
      </c>
      <c r="G383" s="258">
        <v>440000</v>
      </c>
      <c r="H383" s="156" t="str">
        <f t="shared" si="6"/>
        <v>07020110043020360</v>
      </c>
    </row>
    <row r="384" spans="1:8" ht="38.25">
      <c r="A384" s="253" t="s">
        <v>490</v>
      </c>
      <c r="B384" s="147" t="s">
        <v>272</v>
      </c>
      <c r="C384" s="147" t="s">
        <v>564</v>
      </c>
      <c r="D384" s="147" t="s">
        <v>1044</v>
      </c>
      <c r="E384" s="147" t="s">
        <v>491</v>
      </c>
      <c r="F384" s="258">
        <v>1160000</v>
      </c>
      <c r="G384" s="258">
        <v>1160000</v>
      </c>
      <c r="H384" s="156" t="str">
        <f t="shared" si="6"/>
        <v>07020110043020244</v>
      </c>
    </row>
    <row r="385" spans="1:8" ht="140.25">
      <c r="A385" s="253" t="s">
        <v>809</v>
      </c>
      <c r="B385" s="147" t="s">
        <v>272</v>
      </c>
      <c r="C385" s="147" t="s">
        <v>564</v>
      </c>
      <c r="D385" s="147" t="s">
        <v>1045</v>
      </c>
      <c r="E385" s="147"/>
      <c r="F385" s="258">
        <v>6351087</v>
      </c>
      <c r="G385" s="258">
        <v>6351087</v>
      </c>
      <c r="H385" s="156" t="str">
        <f t="shared" si="6"/>
        <v>0702011004П020</v>
      </c>
    </row>
    <row r="386" spans="1:8" ht="38.25">
      <c r="A386" s="267" t="s">
        <v>490</v>
      </c>
      <c r="B386" s="147" t="s">
        <v>272</v>
      </c>
      <c r="C386" s="147" t="s">
        <v>564</v>
      </c>
      <c r="D386" s="147" t="s">
        <v>1045</v>
      </c>
      <c r="E386" s="147" t="s">
        <v>491</v>
      </c>
      <c r="F386" s="258">
        <v>6351087</v>
      </c>
      <c r="G386" s="258">
        <v>6351087</v>
      </c>
      <c r="H386" s="156" t="str">
        <f t="shared" si="6"/>
        <v>0702011004П020244</v>
      </c>
    </row>
    <row r="387" spans="1:8" ht="89.25">
      <c r="A387" s="253" t="s">
        <v>580</v>
      </c>
      <c r="B387" s="147" t="s">
        <v>272</v>
      </c>
      <c r="C387" s="147" t="s">
        <v>564</v>
      </c>
      <c r="D387" s="147" t="s">
        <v>1048</v>
      </c>
      <c r="E387" s="147"/>
      <c r="F387" s="258">
        <v>778500</v>
      </c>
      <c r="G387" s="258">
        <v>778500</v>
      </c>
      <c r="H387" s="156" t="str">
        <f t="shared" si="6"/>
        <v>07020110080020</v>
      </c>
    </row>
    <row r="388" spans="1:8" ht="38.25">
      <c r="A388" s="267" t="s">
        <v>490</v>
      </c>
      <c r="B388" s="147" t="s">
        <v>272</v>
      </c>
      <c r="C388" s="147" t="s">
        <v>564</v>
      </c>
      <c r="D388" s="147" t="s">
        <v>1048</v>
      </c>
      <c r="E388" s="147" t="s">
        <v>491</v>
      </c>
      <c r="F388" s="258">
        <v>778500</v>
      </c>
      <c r="G388" s="258">
        <v>778500</v>
      </c>
      <c r="H388" s="156" t="str">
        <f t="shared" si="6"/>
        <v>07020110080020244</v>
      </c>
    </row>
    <row r="389" spans="1:8" ht="76.5">
      <c r="A389" s="253" t="s">
        <v>810</v>
      </c>
      <c r="B389" s="147" t="s">
        <v>272</v>
      </c>
      <c r="C389" s="147" t="s">
        <v>564</v>
      </c>
      <c r="D389" s="147" t="s">
        <v>1049</v>
      </c>
      <c r="E389" s="147"/>
      <c r="F389" s="258">
        <v>200000</v>
      </c>
      <c r="G389" s="258">
        <v>200000</v>
      </c>
      <c r="H389" s="156" t="str">
        <f t="shared" si="6"/>
        <v>0702011008Ж020</v>
      </c>
    </row>
    <row r="390" spans="1:8" ht="38.25">
      <c r="A390" s="267" t="s">
        <v>490</v>
      </c>
      <c r="B390" s="147" t="s">
        <v>272</v>
      </c>
      <c r="C390" s="147" t="s">
        <v>564</v>
      </c>
      <c r="D390" s="147" t="s">
        <v>1049</v>
      </c>
      <c r="E390" s="147" t="s">
        <v>491</v>
      </c>
      <c r="F390" s="258">
        <v>200000</v>
      </c>
      <c r="G390" s="258">
        <v>200000</v>
      </c>
      <c r="H390" s="156" t="str">
        <f t="shared" si="6"/>
        <v>0702011008Ж020244</v>
      </c>
    </row>
    <row r="391" spans="1:8" ht="76.5">
      <c r="A391" s="253" t="s">
        <v>811</v>
      </c>
      <c r="B391" s="147" t="s">
        <v>272</v>
      </c>
      <c r="C391" s="147" t="s">
        <v>564</v>
      </c>
      <c r="D391" s="147" t="s">
        <v>1050</v>
      </c>
      <c r="E391" s="147"/>
      <c r="F391" s="258">
        <v>31500</v>
      </c>
      <c r="G391" s="258">
        <v>31500</v>
      </c>
      <c r="H391" s="156" t="str">
        <f t="shared" si="6"/>
        <v>0702011008П020</v>
      </c>
    </row>
    <row r="392" spans="1:8" ht="38.25">
      <c r="A392" s="253" t="s">
        <v>490</v>
      </c>
      <c r="B392" s="147" t="s">
        <v>272</v>
      </c>
      <c r="C392" s="147" t="s">
        <v>564</v>
      </c>
      <c r="D392" s="147" t="s">
        <v>1050</v>
      </c>
      <c r="E392" s="147" t="s">
        <v>491</v>
      </c>
      <c r="F392" s="258">
        <v>31500</v>
      </c>
      <c r="G392" s="258">
        <v>31500</v>
      </c>
      <c r="H392" s="156" t="str">
        <f t="shared" si="6"/>
        <v>0702011008П020244</v>
      </c>
    </row>
    <row r="393" spans="1:8" ht="76.5">
      <c r="A393" s="253" t="s">
        <v>576</v>
      </c>
      <c r="B393" s="147" t="s">
        <v>272</v>
      </c>
      <c r="C393" s="147" t="s">
        <v>564</v>
      </c>
      <c r="D393" s="147" t="s">
        <v>1053</v>
      </c>
      <c r="E393" s="147"/>
      <c r="F393" s="258">
        <v>53010</v>
      </c>
      <c r="G393" s="258">
        <v>53010</v>
      </c>
      <c r="H393" s="156" t="str">
        <f t="shared" si="6"/>
        <v>07020930080010</v>
      </c>
    </row>
    <row r="394" spans="1:8" ht="38.25">
      <c r="A394" s="267" t="s">
        <v>557</v>
      </c>
      <c r="B394" s="147" t="s">
        <v>272</v>
      </c>
      <c r="C394" s="147" t="s">
        <v>564</v>
      </c>
      <c r="D394" s="147" t="s">
        <v>1053</v>
      </c>
      <c r="E394" s="147" t="s">
        <v>558</v>
      </c>
      <c r="F394" s="258">
        <v>12000</v>
      </c>
      <c r="G394" s="258">
        <v>12000</v>
      </c>
      <c r="H394" s="156" t="str">
        <f t="shared" si="6"/>
        <v>07020930080010112</v>
      </c>
    </row>
    <row r="395" spans="1:8" ht="38.25">
      <c r="A395" s="253" t="s">
        <v>490</v>
      </c>
      <c r="B395" s="147" t="s">
        <v>272</v>
      </c>
      <c r="C395" s="147" t="s">
        <v>564</v>
      </c>
      <c r="D395" s="147" t="s">
        <v>1053</v>
      </c>
      <c r="E395" s="147" t="s">
        <v>491</v>
      </c>
      <c r="F395" s="258">
        <v>41010</v>
      </c>
      <c r="G395" s="258">
        <v>41010</v>
      </c>
      <c r="H395" s="156" t="str">
        <f t="shared" si="6"/>
        <v>07020930080010244</v>
      </c>
    </row>
    <row r="396" spans="1:8">
      <c r="A396" s="267" t="s">
        <v>1598</v>
      </c>
      <c r="B396" s="147" t="s">
        <v>272</v>
      </c>
      <c r="C396" s="147" t="s">
        <v>1599</v>
      </c>
      <c r="D396" s="147"/>
      <c r="E396" s="147"/>
      <c r="F396" s="258">
        <v>35292670</v>
      </c>
      <c r="G396" s="258">
        <v>35292670</v>
      </c>
      <c r="H396" s="156" t="str">
        <f t="shared" si="6"/>
        <v>0703</v>
      </c>
    </row>
    <row r="397" spans="1:8" ht="140.25">
      <c r="A397" s="253" t="s">
        <v>583</v>
      </c>
      <c r="B397" s="147" t="s">
        <v>272</v>
      </c>
      <c r="C397" s="147" t="s">
        <v>1599</v>
      </c>
      <c r="D397" s="147" t="s">
        <v>1041</v>
      </c>
      <c r="E397" s="147"/>
      <c r="F397" s="258">
        <v>28658190</v>
      </c>
      <c r="G397" s="258">
        <v>28658190</v>
      </c>
      <c r="H397" s="156" t="str">
        <f t="shared" si="6"/>
        <v>07030110040030</v>
      </c>
    </row>
    <row r="398" spans="1:8" ht="38.25">
      <c r="A398" s="253" t="s">
        <v>505</v>
      </c>
      <c r="B398" s="147" t="s">
        <v>272</v>
      </c>
      <c r="C398" s="147" t="s">
        <v>1599</v>
      </c>
      <c r="D398" s="147" t="s">
        <v>1041</v>
      </c>
      <c r="E398" s="147" t="s">
        <v>506</v>
      </c>
      <c r="F398" s="258">
        <v>12467451</v>
      </c>
      <c r="G398" s="258">
        <v>12467451</v>
      </c>
      <c r="H398" s="156" t="str">
        <f t="shared" si="6"/>
        <v>07030110040030111</v>
      </c>
    </row>
    <row r="399" spans="1:8" ht="38.25">
      <c r="A399" s="253" t="s">
        <v>557</v>
      </c>
      <c r="B399" s="147" t="s">
        <v>272</v>
      </c>
      <c r="C399" s="147" t="s">
        <v>1599</v>
      </c>
      <c r="D399" s="147" t="s">
        <v>1041</v>
      </c>
      <c r="E399" s="147" t="s">
        <v>558</v>
      </c>
      <c r="F399" s="258">
        <v>148600</v>
      </c>
      <c r="G399" s="258">
        <v>148600</v>
      </c>
      <c r="H399" s="156" t="str">
        <f t="shared" si="6"/>
        <v>07030110040030112</v>
      </c>
    </row>
    <row r="400" spans="1:8" ht="51">
      <c r="A400" s="253" t="s">
        <v>1372</v>
      </c>
      <c r="B400" s="147" t="s">
        <v>272</v>
      </c>
      <c r="C400" s="147" t="s">
        <v>1599</v>
      </c>
      <c r="D400" s="147" t="s">
        <v>1041</v>
      </c>
      <c r="E400" s="147" t="s">
        <v>1373</v>
      </c>
      <c r="F400" s="258">
        <v>3765171</v>
      </c>
      <c r="G400" s="258">
        <v>3765171</v>
      </c>
      <c r="H400" s="156" t="str">
        <f t="shared" si="6"/>
        <v>07030110040030119</v>
      </c>
    </row>
    <row r="401" spans="1:8" ht="38.25">
      <c r="A401" s="253" t="s">
        <v>490</v>
      </c>
      <c r="B401" s="147" t="s">
        <v>272</v>
      </c>
      <c r="C401" s="147" t="s">
        <v>1599</v>
      </c>
      <c r="D401" s="147" t="s">
        <v>1041</v>
      </c>
      <c r="E401" s="147" t="s">
        <v>491</v>
      </c>
      <c r="F401" s="258">
        <v>647000</v>
      </c>
      <c r="G401" s="258">
        <v>647000</v>
      </c>
      <c r="H401" s="156" t="str">
        <f t="shared" si="6"/>
        <v>07030110040030244</v>
      </c>
    </row>
    <row r="402" spans="1:8" ht="76.5">
      <c r="A402" s="253" t="s">
        <v>511</v>
      </c>
      <c r="B402" s="147" t="s">
        <v>272</v>
      </c>
      <c r="C402" s="147" t="s">
        <v>1599</v>
      </c>
      <c r="D402" s="147" t="s">
        <v>1041</v>
      </c>
      <c r="E402" s="147" t="s">
        <v>512</v>
      </c>
      <c r="F402" s="258">
        <v>11629968</v>
      </c>
      <c r="G402" s="258">
        <v>11629968</v>
      </c>
      <c r="H402" s="156" t="str">
        <f t="shared" si="6"/>
        <v>07030110040030611</v>
      </c>
    </row>
    <row r="403" spans="1:8" ht="191.25">
      <c r="A403" s="253" t="s">
        <v>803</v>
      </c>
      <c r="B403" s="147" t="s">
        <v>272</v>
      </c>
      <c r="C403" s="147" t="s">
        <v>1599</v>
      </c>
      <c r="D403" s="147" t="s">
        <v>1042</v>
      </c>
      <c r="E403" s="147"/>
      <c r="F403" s="258">
        <v>3425400</v>
      </c>
      <c r="G403" s="258">
        <v>3425400</v>
      </c>
      <c r="H403" s="156" t="str">
        <f t="shared" si="6"/>
        <v>07030110041030</v>
      </c>
    </row>
    <row r="404" spans="1:8" ht="38.25">
      <c r="A404" s="253" t="s">
        <v>505</v>
      </c>
      <c r="B404" s="147" t="s">
        <v>272</v>
      </c>
      <c r="C404" s="147" t="s">
        <v>1599</v>
      </c>
      <c r="D404" s="147" t="s">
        <v>1042</v>
      </c>
      <c r="E404" s="147" t="s">
        <v>506</v>
      </c>
      <c r="F404" s="258">
        <v>1839800</v>
      </c>
      <c r="G404" s="258">
        <v>1839800</v>
      </c>
      <c r="H404" s="156" t="str">
        <f t="shared" si="6"/>
        <v>07030110041030111</v>
      </c>
    </row>
    <row r="405" spans="1:8" ht="51">
      <c r="A405" s="253" t="s">
        <v>1372</v>
      </c>
      <c r="B405" s="147" t="s">
        <v>272</v>
      </c>
      <c r="C405" s="147" t="s">
        <v>1599</v>
      </c>
      <c r="D405" s="147" t="s">
        <v>1042</v>
      </c>
      <c r="E405" s="147" t="s">
        <v>1373</v>
      </c>
      <c r="F405" s="258">
        <v>555600</v>
      </c>
      <c r="G405" s="258">
        <v>555600</v>
      </c>
      <c r="H405" s="156" t="str">
        <f t="shared" si="6"/>
        <v>07030110041030119</v>
      </c>
    </row>
    <row r="406" spans="1:8" ht="76.5">
      <c r="A406" s="253" t="s">
        <v>511</v>
      </c>
      <c r="B406" s="147" t="s">
        <v>272</v>
      </c>
      <c r="C406" s="147" t="s">
        <v>1599</v>
      </c>
      <c r="D406" s="147" t="s">
        <v>1042</v>
      </c>
      <c r="E406" s="147" t="s">
        <v>512</v>
      </c>
      <c r="F406" s="258">
        <v>1030000</v>
      </c>
      <c r="G406" s="258">
        <v>1030000</v>
      </c>
      <c r="H406" s="156" t="str">
        <f t="shared" si="6"/>
        <v>07030110041030611</v>
      </c>
    </row>
    <row r="407" spans="1:8" ht="153">
      <c r="A407" s="253" t="s">
        <v>804</v>
      </c>
      <c r="B407" s="147" t="s">
        <v>272</v>
      </c>
      <c r="C407" s="147" t="s">
        <v>1599</v>
      </c>
      <c r="D407" s="147" t="s">
        <v>1043</v>
      </c>
      <c r="E407" s="147"/>
      <c r="F407" s="258">
        <v>52080</v>
      </c>
      <c r="G407" s="258">
        <v>52080</v>
      </c>
      <c r="H407" s="156" t="str">
        <f t="shared" si="6"/>
        <v>07030110045030</v>
      </c>
    </row>
    <row r="408" spans="1:8" ht="38.25">
      <c r="A408" s="253" t="s">
        <v>505</v>
      </c>
      <c r="B408" s="147" t="s">
        <v>272</v>
      </c>
      <c r="C408" s="147" t="s">
        <v>1599</v>
      </c>
      <c r="D408" s="147" t="s">
        <v>1043</v>
      </c>
      <c r="E408" s="147" t="s">
        <v>506</v>
      </c>
      <c r="F408" s="356">
        <v>13404</v>
      </c>
      <c r="G408" s="258">
        <v>13404</v>
      </c>
      <c r="H408" s="156" t="str">
        <f t="shared" si="6"/>
        <v>07030110045030111</v>
      </c>
    </row>
    <row r="409" spans="1:8" ht="51">
      <c r="A409" s="253" t="s">
        <v>1372</v>
      </c>
      <c r="B409" s="147" t="s">
        <v>272</v>
      </c>
      <c r="C409" s="147" t="s">
        <v>1599</v>
      </c>
      <c r="D409" s="147" t="s">
        <v>1043</v>
      </c>
      <c r="E409" s="147" t="s">
        <v>1373</v>
      </c>
      <c r="F409" s="258">
        <v>4048</v>
      </c>
      <c r="G409" s="258">
        <v>4048</v>
      </c>
      <c r="H409" s="156" t="str">
        <f t="shared" si="6"/>
        <v>07030110045030119</v>
      </c>
    </row>
    <row r="410" spans="1:8" ht="76.5">
      <c r="A410" s="253" t="s">
        <v>511</v>
      </c>
      <c r="B410" s="147" t="s">
        <v>272</v>
      </c>
      <c r="C410" s="147" t="s">
        <v>1599</v>
      </c>
      <c r="D410" s="147" t="s">
        <v>1043</v>
      </c>
      <c r="E410" s="147" t="s">
        <v>512</v>
      </c>
      <c r="F410" s="258">
        <v>34628</v>
      </c>
      <c r="G410" s="258">
        <v>34628</v>
      </c>
      <c r="H410" s="156" t="str">
        <f t="shared" si="6"/>
        <v>07030110045030611</v>
      </c>
    </row>
    <row r="411" spans="1:8" ht="140.25">
      <c r="A411" s="253" t="s">
        <v>806</v>
      </c>
      <c r="B411" s="147" t="s">
        <v>272</v>
      </c>
      <c r="C411" s="147" t="s">
        <v>1599</v>
      </c>
      <c r="D411" s="147" t="s">
        <v>1046</v>
      </c>
      <c r="E411" s="147"/>
      <c r="F411" s="258">
        <v>280000</v>
      </c>
      <c r="G411" s="258">
        <v>280000</v>
      </c>
      <c r="H411" s="156" t="str">
        <f t="shared" si="6"/>
        <v>07030110047030</v>
      </c>
    </row>
    <row r="412" spans="1:8" ht="38.25">
      <c r="A412" s="253" t="s">
        <v>557</v>
      </c>
      <c r="B412" s="147" t="s">
        <v>272</v>
      </c>
      <c r="C412" s="147" t="s">
        <v>1599</v>
      </c>
      <c r="D412" s="147" t="s">
        <v>1046</v>
      </c>
      <c r="E412" s="147" t="s">
        <v>558</v>
      </c>
      <c r="F412" s="258">
        <v>200000</v>
      </c>
      <c r="G412" s="258">
        <v>200000</v>
      </c>
      <c r="H412" s="156" t="str">
        <f t="shared" si="6"/>
        <v>07030110047030112</v>
      </c>
    </row>
    <row r="413" spans="1:8" ht="25.5">
      <c r="A413" s="253" t="s">
        <v>531</v>
      </c>
      <c r="B413" s="147" t="s">
        <v>272</v>
      </c>
      <c r="C413" s="147" t="s">
        <v>1599</v>
      </c>
      <c r="D413" s="147" t="s">
        <v>1046</v>
      </c>
      <c r="E413" s="147" t="s">
        <v>532</v>
      </c>
      <c r="F413" s="258">
        <v>80000</v>
      </c>
      <c r="G413" s="258">
        <v>80000</v>
      </c>
      <c r="H413" s="156" t="str">
        <f t="shared" si="6"/>
        <v>07030110047030612</v>
      </c>
    </row>
    <row r="414" spans="1:8" ht="153">
      <c r="A414" s="253" t="s">
        <v>808</v>
      </c>
      <c r="B414" s="147" t="s">
        <v>272</v>
      </c>
      <c r="C414" s="147" t="s">
        <v>1599</v>
      </c>
      <c r="D414" s="147" t="s">
        <v>1047</v>
      </c>
      <c r="E414" s="147"/>
      <c r="F414" s="258">
        <v>2000000</v>
      </c>
      <c r="G414" s="258">
        <v>2000000</v>
      </c>
      <c r="H414" s="156" t="str">
        <f t="shared" si="6"/>
        <v>0703011004Г030</v>
      </c>
    </row>
    <row r="415" spans="1:8" ht="38.25">
      <c r="A415" s="253" t="s">
        <v>490</v>
      </c>
      <c r="B415" s="147" t="s">
        <v>272</v>
      </c>
      <c r="C415" s="147" t="s">
        <v>1599</v>
      </c>
      <c r="D415" s="147" t="s">
        <v>1047</v>
      </c>
      <c r="E415" s="147" t="s">
        <v>491</v>
      </c>
      <c r="F415" s="258">
        <v>1000000</v>
      </c>
      <c r="G415" s="258">
        <v>1000000</v>
      </c>
      <c r="H415" s="156" t="str">
        <f t="shared" si="6"/>
        <v>0703011004Г030244</v>
      </c>
    </row>
    <row r="416" spans="1:8" ht="76.5">
      <c r="A416" s="253" t="s">
        <v>511</v>
      </c>
      <c r="B416" s="147" t="s">
        <v>272</v>
      </c>
      <c r="C416" s="147" t="s">
        <v>1599</v>
      </c>
      <c r="D416" s="147" t="s">
        <v>1047</v>
      </c>
      <c r="E416" s="147" t="s">
        <v>512</v>
      </c>
      <c r="F416" s="258">
        <v>1000000</v>
      </c>
      <c r="G416" s="258">
        <v>1000000</v>
      </c>
      <c r="H416" s="156" t="str">
        <f t="shared" si="6"/>
        <v>0703011004Г030611</v>
      </c>
    </row>
    <row r="417" spans="1:8" ht="127.5">
      <c r="A417" s="253" t="s">
        <v>1268</v>
      </c>
      <c r="B417" s="147" t="s">
        <v>272</v>
      </c>
      <c r="C417" s="147" t="s">
        <v>1599</v>
      </c>
      <c r="D417" s="147" t="s">
        <v>1269</v>
      </c>
      <c r="E417" s="147"/>
      <c r="F417" s="258">
        <v>300000</v>
      </c>
      <c r="G417" s="258">
        <v>300000</v>
      </c>
      <c r="H417" s="156" t="str">
        <f t="shared" si="6"/>
        <v>0703011004Э030</v>
      </c>
    </row>
    <row r="418" spans="1:8" ht="38.25">
      <c r="A418" s="253" t="s">
        <v>490</v>
      </c>
      <c r="B418" s="147" t="s">
        <v>272</v>
      </c>
      <c r="C418" s="147" t="s">
        <v>1599</v>
      </c>
      <c r="D418" s="147" t="s">
        <v>1269</v>
      </c>
      <c r="E418" s="147" t="s">
        <v>491</v>
      </c>
      <c r="F418" s="258">
        <v>300000</v>
      </c>
      <c r="G418" s="258">
        <v>300000</v>
      </c>
      <c r="H418" s="156" t="str">
        <f t="shared" si="6"/>
        <v>0703011004Э030244</v>
      </c>
    </row>
    <row r="419" spans="1:8" ht="89.25">
      <c r="A419" s="253" t="s">
        <v>580</v>
      </c>
      <c r="B419" s="147" t="s">
        <v>272</v>
      </c>
      <c r="C419" s="147" t="s">
        <v>1599</v>
      </c>
      <c r="D419" s="147" t="s">
        <v>1048</v>
      </c>
      <c r="E419" s="147"/>
      <c r="F419" s="258">
        <v>405000</v>
      </c>
      <c r="G419" s="258">
        <v>405000</v>
      </c>
      <c r="H419" s="156" t="str">
        <f t="shared" si="6"/>
        <v>07030110080020</v>
      </c>
    </row>
    <row r="420" spans="1:8">
      <c r="A420" s="253" t="s">
        <v>715</v>
      </c>
      <c r="B420" s="147" t="s">
        <v>272</v>
      </c>
      <c r="C420" s="147" t="s">
        <v>1599</v>
      </c>
      <c r="D420" s="147" t="s">
        <v>1048</v>
      </c>
      <c r="E420" s="147" t="s">
        <v>716</v>
      </c>
      <c r="F420" s="258">
        <v>105000</v>
      </c>
      <c r="G420" s="258">
        <v>105000</v>
      </c>
      <c r="H420" s="156" t="str">
        <f t="shared" si="6"/>
        <v>07030110080020360</v>
      </c>
    </row>
    <row r="421" spans="1:8" ht="25.5">
      <c r="A421" s="253" t="s">
        <v>531</v>
      </c>
      <c r="B421" s="147" t="s">
        <v>272</v>
      </c>
      <c r="C421" s="147" t="s">
        <v>1599</v>
      </c>
      <c r="D421" s="147" t="s">
        <v>1048</v>
      </c>
      <c r="E421" s="147" t="s">
        <v>532</v>
      </c>
      <c r="F421" s="258">
        <v>300000</v>
      </c>
      <c r="G421" s="258">
        <v>300000</v>
      </c>
      <c r="H421" s="156" t="str">
        <f t="shared" si="6"/>
        <v>07030110080020612</v>
      </c>
    </row>
    <row r="422" spans="1:8" ht="89.25">
      <c r="A422" s="253" t="s">
        <v>717</v>
      </c>
      <c r="B422" s="147" t="s">
        <v>272</v>
      </c>
      <c r="C422" s="147" t="s">
        <v>1599</v>
      </c>
      <c r="D422" s="147" t="s">
        <v>1051</v>
      </c>
      <c r="E422" s="147"/>
      <c r="F422" s="258">
        <v>172000</v>
      </c>
      <c r="G422" s="258">
        <v>172000</v>
      </c>
      <c r="H422" s="156" t="str">
        <f t="shared" si="6"/>
        <v>07030110080040</v>
      </c>
    </row>
    <row r="423" spans="1:8" ht="25.5">
      <c r="A423" s="253" t="s">
        <v>501</v>
      </c>
      <c r="B423" s="147" t="s">
        <v>272</v>
      </c>
      <c r="C423" s="147" t="s">
        <v>1599</v>
      </c>
      <c r="D423" s="147" t="s">
        <v>1051</v>
      </c>
      <c r="E423" s="147" t="s">
        <v>502</v>
      </c>
      <c r="F423" s="258">
        <v>172000</v>
      </c>
      <c r="G423" s="258">
        <v>172000</v>
      </c>
      <c r="H423" s="156" t="str">
        <f t="shared" si="6"/>
        <v>07030110080040330</v>
      </c>
    </row>
    <row r="424" spans="1:8">
      <c r="A424" s="253" t="s">
        <v>1595</v>
      </c>
      <c r="B424" s="147" t="s">
        <v>272</v>
      </c>
      <c r="C424" s="147" t="s">
        <v>530</v>
      </c>
      <c r="D424" s="147"/>
      <c r="E424" s="147"/>
      <c r="F424" s="258">
        <v>11282267</v>
      </c>
      <c r="G424" s="258">
        <v>11282267</v>
      </c>
      <c r="H424" s="156" t="str">
        <f t="shared" si="6"/>
        <v>0707</v>
      </c>
    </row>
    <row r="425" spans="1:8" ht="140.25">
      <c r="A425" s="253" t="s">
        <v>586</v>
      </c>
      <c r="B425" s="147" t="s">
        <v>272</v>
      </c>
      <c r="C425" s="147" t="s">
        <v>530</v>
      </c>
      <c r="D425" s="147" t="s">
        <v>1054</v>
      </c>
      <c r="E425" s="147"/>
      <c r="F425" s="258">
        <v>1036964.9999999999</v>
      </c>
      <c r="G425" s="258">
        <v>1036964.9999999999</v>
      </c>
      <c r="H425" s="156" t="str">
        <f t="shared" si="6"/>
        <v>07070110040040</v>
      </c>
    </row>
    <row r="426" spans="1:8" ht="76.5">
      <c r="A426" s="253" t="s">
        <v>511</v>
      </c>
      <c r="B426" s="147" t="s">
        <v>272</v>
      </c>
      <c r="C426" s="147" t="s">
        <v>530</v>
      </c>
      <c r="D426" s="147" t="s">
        <v>1054</v>
      </c>
      <c r="E426" s="147" t="s">
        <v>512</v>
      </c>
      <c r="F426" s="258">
        <v>1036964.9999999999</v>
      </c>
      <c r="G426" s="258">
        <v>1036964.9999999999</v>
      </c>
      <c r="H426" s="156" t="str">
        <f t="shared" si="6"/>
        <v>07070110040040611</v>
      </c>
    </row>
    <row r="427" spans="1:8" ht="191.25">
      <c r="A427" s="253" t="s">
        <v>587</v>
      </c>
      <c r="B427" s="147" t="s">
        <v>272</v>
      </c>
      <c r="C427" s="147" t="s">
        <v>530</v>
      </c>
      <c r="D427" s="147" t="s">
        <v>1055</v>
      </c>
      <c r="E427" s="147"/>
      <c r="F427" s="258">
        <v>622500</v>
      </c>
      <c r="G427" s="258">
        <v>622500</v>
      </c>
      <c r="H427" s="156" t="str">
        <f t="shared" si="6"/>
        <v>07070110041040</v>
      </c>
    </row>
    <row r="428" spans="1:8" ht="76.5">
      <c r="A428" s="253" t="s">
        <v>511</v>
      </c>
      <c r="B428" s="147" t="s">
        <v>272</v>
      </c>
      <c r="C428" s="147" t="s">
        <v>530</v>
      </c>
      <c r="D428" s="147" t="s">
        <v>1055</v>
      </c>
      <c r="E428" s="147" t="s">
        <v>512</v>
      </c>
      <c r="F428" s="258">
        <v>622500</v>
      </c>
      <c r="G428" s="258">
        <v>622500</v>
      </c>
      <c r="H428" s="156" t="str">
        <f t="shared" si="6"/>
        <v>07070110041040611</v>
      </c>
    </row>
    <row r="429" spans="1:8" ht="153">
      <c r="A429" s="253" t="s">
        <v>1056</v>
      </c>
      <c r="B429" s="147" t="s">
        <v>272</v>
      </c>
      <c r="C429" s="147" t="s">
        <v>530</v>
      </c>
      <c r="D429" s="147" t="s">
        <v>1057</v>
      </c>
      <c r="E429" s="147"/>
      <c r="F429" s="258">
        <v>30000</v>
      </c>
      <c r="G429" s="258">
        <v>30000</v>
      </c>
      <c r="H429" s="156" t="str">
        <f t="shared" si="6"/>
        <v>07070110047040</v>
      </c>
    </row>
    <row r="430" spans="1:8" ht="25.5">
      <c r="A430" s="253" t="s">
        <v>531</v>
      </c>
      <c r="B430" s="147" t="s">
        <v>272</v>
      </c>
      <c r="C430" s="147" t="s">
        <v>530</v>
      </c>
      <c r="D430" s="147" t="s">
        <v>1057</v>
      </c>
      <c r="E430" s="147" t="s">
        <v>532</v>
      </c>
      <c r="F430" s="258">
        <v>30000</v>
      </c>
      <c r="G430" s="258">
        <v>30000</v>
      </c>
      <c r="H430" s="156" t="str">
        <f t="shared" ref="H430:H495" si="7">CONCATENATE(C430,,D430,E430)</f>
        <v>07070110047040612</v>
      </c>
    </row>
    <row r="431" spans="1:8" ht="76.5">
      <c r="A431" s="253" t="s">
        <v>1410</v>
      </c>
      <c r="B431" s="147" t="s">
        <v>272</v>
      </c>
      <c r="C431" s="147" t="s">
        <v>530</v>
      </c>
      <c r="D431" s="147" t="s">
        <v>1411</v>
      </c>
      <c r="E431" s="147"/>
      <c r="F431" s="258">
        <v>6423600</v>
      </c>
      <c r="G431" s="258">
        <v>6423600</v>
      </c>
      <c r="H431" s="156" t="str">
        <f t="shared" si="7"/>
        <v>07070110073970</v>
      </c>
    </row>
    <row r="432" spans="1:8" ht="38.25">
      <c r="A432" s="253" t="s">
        <v>490</v>
      </c>
      <c r="B432" s="147" t="s">
        <v>272</v>
      </c>
      <c r="C432" s="147" t="s">
        <v>530</v>
      </c>
      <c r="D432" s="147" t="s">
        <v>1411</v>
      </c>
      <c r="E432" s="147" t="s">
        <v>491</v>
      </c>
      <c r="F432" s="258">
        <v>4548700</v>
      </c>
      <c r="G432" s="258">
        <v>4548700</v>
      </c>
      <c r="H432" s="156" t="str">
        <f t="shared" si="7"/>
        <v>07070110073970244</v>
      </c>
    </row>
    <row r="433" spans="1:8" ht="76.5">
      <c r="A433" s="253" t="s">
        <v>511</v>
      </c>
      <c r="B433" s="147" t="s">
        <v>272</v>
      </c>
      <c r="C433" s="147" t="s">
        <v>530</v>
      </c>
      <c r="D433" s="147" t="s">
        <v>1411</v>
      </c>
      <c r="E433" s="147" t="s">
        <v>512</v>
      </c>
      <c r="F433" s="258">
        <v>1874900</v>
      </c>
      <c r="G433" s="258">
        <v>1874900</v>
      </c>
      <c r="H433" s="156" t="str">
        <f t="shared" si="7"/>
        <v>07070110073970611</v>
      </c>
    </row>
    <row r="434" spans="1:8" ht="102">
      <c r="A434" s="253" t="s">
        <v>1060</v>
      </c>
      <c r="B434" s="147" t="s">
        <v>272</v>
      </c>
      <c r="C434" s="147" t="s">
        <v>530</v>
      </c>
      <c r="D434" s="147" t="s">
        <v>1061</v>
      </c>
      <c r="E434" s="147"/>
      <c r="F434" s="258">
        <v>2912402</v>
      </c>
      <c r="G434" s="258">
        <v>2912402</v>
      </c>
      <c r="H434" s="156" t="str">
        <f t="shared" si="7"/>
        <v>070701100S3970</v>
      </c>
    </row>
    <row r="435" spans="1:8" ht="38.25">
      <c r="A435" s="253" t="s">
        <v>490</v>
      </c>
      <c r="B435" s="147" t="s">
        <v>272</v>
      </c>
      <c r="C435" s="147" t="s">
        <v>530</v>
      </c>
      <c r="D435" s="147" t="s">
        <v>1061</v>
      </c>
      <c r="E435" s="147" t="s">
        <v>491</v>
      </c>
      <c r="F435" s="258">
        <v>2092402</v>
      </c>
      <c r="G435" s="258">
        <v>2092402</v>
      </c>
      <c r="H435" s="156" t="str">
        <f t="shared" si="7"/>
        <v>070701100S3970244</v>
      </c>
    </row>
    <row r="436" spans="1:8" ht="76.5">
      <c r="A436" s="253" t="s">
        <v>511</v>
      </c>
      <c r="B436" s="200" t="s">
        <v>272</v>
      </c>
      <c r="C436" s="200" t="s">
        <v>530</v>
      </c>
      <c r="D436" s="200" t="s">
        <v>1061</v>
      </c>
      <c r="E436" s="200" t="s">
        <v>512</v>
      </c>
      <c r="F436" s="258">
        <v>820000</v>
      </c>
      <c r="G436" s="258">
        <v>820000</v>
      </c>
      <c r="H436" s="156" t="str">
        <f t="shared" si="7"/>
        <v>070701100S3970611</v>
      </c>
    </row>
    <row r="437" spans="1:8" ht="89.25">
      <c r="A437" s="253" t="s">
        <v>839</v>
      </c>
      <c r="B437" s="200" t="s">
        <v>272</v>
      </c>
      <c r="C437" s="200" t="s">
        <v>530</v>
      </c>
      <c r="D437" s="200" t="s">
        <v>1062</v>
      </c>
      <c r="E437" s="200"/>
      <c r="F437" s="262">
        <v>62450</v>
      </c>
      <c r="G437" s="262">
        <v>62450</v>
      </c>
      <c r="H437" s="156" t="str">
        <f t="shared" si="7"/>
        <v>07070140080000</v>
      </c>
    </row>
    <row r="438" spans="1:8" ht="38.25">
      <c r="A438" s="253" t="s">
        <v>505</v>
      </c>
      <c r="B438" s="200" t="s">
        <v>272</v>
      </c>
      <c r="C438" s="200" t="s">
        <v>530</v>
      </c>
      <c r="D438" s="200" t="s">
        <v>1062</v>
      </c>
      <c r="E438" s="200" t="s">
        <v>506</v>
      </c>
      <c r="F438" s="262">
        <v>45315</v>
      </c>
      <c r="G438" s="262">
        <v>45315</v>
      </c>
      <c r="H438" s="156"/>
    </row>
    <row r="439" spans="1:8" ht="51">
      <c r="A439" s="57" t="s">
        <v>1372</v>
      </c>
      <c r="B439" s="310" t="s">
        <v>272</v>
      </c>
      <c r="C439" s="310" t="s">
        <v>530</v>
      </c>
      <c r="D439" s="310" t="s">
        <v>1062</v>
      </c>
      <c r="E439" s="311" t="s">
        <v>1373</v>
      </c>
      <c r="F439" s="357">
        <v>13685</v>
      </c>
      <c r="G439" s="262">
        <v>13685</v>
      </c>
      <c r="H439" s="156" t="str">
        <f t="shared" ref="H439:H441" si="8">CONCATENATE(C439,,D439,E439)</f>
        <v>07070140080000119</v>
      </c>
    </row>
    <row r="440" spans="1:8" ht="38.25">
      <c r="A440" s="10" t="s">
        <v>490</v>
      </c>
      <c r="B440" s="310" t="s">
        <v>272</v>
      </c>
      <c r="C440" s="310" t="s">
        <v>530</v>
      </c>
      <c r="D440" s="310" t="s">
        <v>1062</v>
      </c>
      <c r="E440" s="311" t="s">
        <v>491</v>
      </c>
      <c r="F440" s="357">
        <v>3450</v>
      </c>
      <c r="G440" s="262">
        <v>3450</v>
      </c>
      <c r="H440" s="156" t="str">
        <f t="shared" si="8"/>
        <v>07070140080000244</v>
      </c>
    </row>
    <row r="441" spans="1:8" ht="114.75">
      <c r="A441" s="57" t="s">
        <v>840</v>
      </c>
      <c r="B441" s="310" t="s">
        <v>272</v>
      </c>
      <c r="C441" s="310" t="s">
        <v>530</v>
      </c>
      <c r="D441" s="310" t="s">
        <v>1093</v>
      </c>
      <c r="E441" s="311"/>
      <c r="F441" s="357">
        <v>194350</v>
      </c>
      <c r="G441" s="262">
        <v>194350</v>
      </c>
      <c r="H441" s="156" t="str">
        <f t="shared" si="8"/>
        <v>0707014008П000</v>
      </c>
    </row>
    <row r="442" spans="1:8" ht="38.25">
      <c r="A442" s="253" t="s">
        <v>490</v>
      </c>
      <c r="B442" s="200" t="s">
        <v>272</v>
      </c>
      <c r="C442" s="200" t="s">
        <v>530</v>
      </c>
      <c r="D442" s="200" t="s">
        <v>1093</v>
      </c>
      <c r="E442" s="200" t="s">
        <v>491</v>
      </c>
      <c r="F442" s="357">
        <v>194350</v>
      </c>
      <c r="G442" s="262">
        <v>194350</v>
      </c>
      <c r="H442" s="156" t="str">
        <f t="shared" si="7"/>
        <v>0707014008П000244</v>
      </c>
    </row>
    <row r="443" spans="1:8">
      <c r="A443" s="253" t="s">
        <v>4</v>
      </c>
      <c r="B443" s="200" t="s">
        <v>272</v>
      </c>
      <c r="C443" s="200" t="s">
        <v>589</v>
      </c>
      <c r="D443" s="200"/>
      <c r="E443" s="200"/>
      <c r="F443" s="357">
        <v>43832296</v>
      </c>
      <c r="G443" s="262">
        <v>43832296</v>
      </c>
      <c r="H443" s="156" t="str">
        <f t="shared" si="7"/>
        <v>0709</v>
      </c>
    </row>
    <row r="444" spans="1:8" ht="89.25">
      <c r="A444" s="253" t="s">
        <v>580</v>
      </c>
      <c r="B444" s="200" t="s">
        <v>272</v>
      </c>
      <c r="C444" s="200" t="s">
        <v>589</v>
      </c>
      <c r="D444" s="200" t="s">
        <v>1048</v>
      </c>
      <c r="E444" s="200"/>
      <c r="F444" s="357">
        <v>220000</v>
      </c>
      <c r="G444" s="262">
        <v>220000</v>
      </c>
      <c r="H444" s="156" t="str">
        <f t="shared" si="7"/>
        <v>07090110080020</v>
      </c>
    </row>
    <row r="445" spans="1:8" ht="38.25">
      <c r="A445" s="253" t="s">
        <v>490</v>
      </c>
      <c r="B445" s="200" t="s">
        <v>272</v>
      </c>
      <c r="C445" s="200" t="s">
        <v>589</v>
      </c>
      <c r="D445" s="200" t="s">
        <v>1048</v>
      </c>
      <c r="E445" s="200" t="s">
        <v>491</v>
      </c>
      <c r="F445" s="262">
        <v>220000</v>
      </c>
      <c r="G445" s="262">
        <v>220000</v>
      </c>
      <c r="H445" s="156" t="str">
        <f t="shared" si="7"/>
        <v>07090110080020244</v>
      </c>
    </row>
    <row r="446" spans="1:8" ht="127.5">
      <c r="A446" s="253" t="s">
        <v>590</v>
      </c>
      <c r="B446" s="200" t="s">
        <v>272</v>
      </c>
      <c r="C446" s="200" t="s">
        <v>589</v>
      </c>
      <c r="D446" s="200" t="s">
        <v>1064</v>
      </c>
      <c r="E446" s="200"/>
      <c r="F446" s="262">
        <v>1362700</v>
      </c>
      <c r="G446" s="262">
        <v>1362700</v>
      </c>
      <c r="H446" s="156" t="str">
        <f t="shared" si="7"/>
        <v>07090130075520</v>
      </c>
    </row>
    <row r="447" spans="1:8" ht="25.5">
      <c r="A447" s="253" t="s">
        <v>1243</v>
      </c>
      <c r="B447" s="200" t="s">
        <v>272</v>
      </c>
      <c r="C447" s="200" t="s">
        <v>589</v>
      </c>
      <c r="D447" s="200" t="s">
        <v>1064</v>
      </c>
      <c r="E447" s="200" t="s">
        <v>485</v>
      </c>
      <c r="F447" s="262">
        <v>741928</v>
      </c>
      <c r="G447" s="262">
        <v>741928</v>
      </c>
      <c r="H447" s="156" t="str">
        <f t="shared" si="7"/>
        <v>07090130075520121</v>
      </c>
    </row>
    <row r="448" spans="1:8" ht="72.75" customHeight="1">
      <c r="A448" s="267" t="s">
        <v>486</v>
      </c>
      <c r="B448" s="200" t="s">
        <v>272</v>
      </c>
      <c r="C448" s="200" t="s">
        <v>589</v>
      </c>
      <c r="D448" s="200" t="s">
        <v>1064</v>
      </c>
      <c r="E448" s="200" t="s">
        <v>487</v>
      </c>
      <c r="F448" s="262">
        <v>145000</v>
      </c>
      <c r="G448" s="262">
        <v>145000</v>
      </c>
      <c r="H448" s="156" t="str">
        <f t="shared" si="7"/>
        <v>07090130075520122</v>
      </c>
    </row>
    <row r="449" spans="1:8" ht="63.75">
      <c r="A449" s="253" t="s">
        <v>1370</v>
      </c>
      <c r="B449" s="200" t="s">
        <v>272</v>
      </c>
      <c r="C449" s="200" t="s">
        <v>589</v>
      </c>
      <c r="D449" s="200" t="s">
        <v>1064</v>
      </c>
      <c r="E449" s="200" t="s">
        <v>1371</v>
      </c>
      <c r="F449" s="262">
        <v>224062</v>
      </c>
      <c r="G449" s="262">
        <v>224062</v>
      </c>
      <c r="H449" s="156" t="str">
        <f t="shared" si="7"/>
        <v>07090130075520129</v>
      </c>
    </row>
    <row r="450" spans="1:8" ht="38.25">
      <c r="A450" s="253" t="s">
        <v>490</v>
      </c>
      <c r="B450" s="200" t="s">
        <v>272</v>
      </c>
      <c r="C450" s="200" t="s">
        <v>589</v>
      </c>
      <c r="D450" s="200" t="s">
        <v>1064</v>
      </c>
      <c r="E450" s="200" t="s">
        <v>491</v>
      </c>
      <c r="F450" s="262">
        <v>251710</v>
      </c>
      <c r="G450" s="262">
        <v>251710</v>
      </c>
      <c r="H450" s="156" t="str">
        <f t="shared" si="7"/>
        <v>07090130075520244</v>
      </c>
    </row>
    <row r="451" spans="1:8" ht="102">
      <c r="A451" s="253" t="s">
        <v>841</v>
      </c>
      <c r="B451" s="200" t="s">
        <v>272</v>
      </c>
      <c r="C451" s="200" t="s">
        <v>589</v>
      </c>
      <c r="D451" s="200" t="s">
        <v>1065</v>
      </c>
      <c r="E451" s="200"/>
      <c r="F451" s="262">
        <v>35530324</v>
      </c>
      <c r="G451" s="262">
        <v>35530324</v>
      </c>
      <c r="H451" s="156" t="str">
        <f t="shared" si="7"/>
        <v>07090140040000</v>
      </c>
    </row>
    <row r="452" spans="1:8" ht="38.25">
      <c r="A452" s="253" t="s">
        <v>505</v>
      </c>
      <c r="B452" s="200" t="s">
        <v>272</v>
      </c>
      <c r="C452" s="200" t="s">
        <v>589</v>
      </c>
      <c r="D452" s="200" t="s">
        <v>1065</v>
      </c>
      <c r="E452" s="200" t="s">
        <v>506</v>
      </c>
      <c r="F452" s="262">
        <v>21688000</v>
      </c>
      <c r="G452" s="262">
        <v>21688000</v>
      </c>
      <c r="H452" s="156" t="str">
        <f t="shared" si="7"/>
        <v>07090140040000111</v>
      </c>
    </row>
    <row r="453" spans="1:8" ht="38.25">
      <c r="A453" s="253" t="s">
        <v>557</v>
      </c>
      <c r="B453" s="200" t="s">
        <v>272</v>
      </c>
      <c r="C453" s="200" t="s">
        <v>589</v>
      </c>
      <c r="D453" s="200" t="s">
        <v>1065</v>
      </c>
      <c r="E453" s="200" t="s">
        <v>558</v>
      </c>
      <c r="F453" s="262">
        <v>325000</v>
      </c>
      <c r="G453" s="262">
        <v>325000</v>
      </c>
      <c r="H453" s="156" t="str">
        <f t="shared" si="7"/>
        <v>07090140040000112</v>
      </c>
    </row>
    <row r="454" spans="1:8" ht="51">
      <c r="A454" s="253" t="s">
        <v>1372</v>
      </c>
      <c r="B454" s="200" t="s">
        <v>272</v>
      </c>
      <c r="C454" s="200" t="s">
        <v>589</v>
      </c>
      <c r="D454" s="200" t="s">
        <v>1065</v>
      </c>
      <c r="E454" s="200" t="s">
        <v>1373</v>
      </c>
      <c r="F454" s="262">
        <v>6549776</v>
      </c>
      <c r="G454" s="262">
        <v>6549776</v>
      </c>
      <c r="H454" s="156" t="str">
        <f t="shared" si="7"/>
        <v>07090140040000119</v>
      </c>
    </row>
    <row r="455" spans="1:8" ht="38.25">
      <c r="A455" s="253" t="s">
        <v>490</v>
      </c>
      <c r="B455" s="200" t="s">
        <v>272</v>
      </c>
      <c r="C455" s="200" t="s">
        <v>589</v>
      </c>
      <c r="D455" s="200" t="s">
        <v>1065</v>
      </c>
      <c r="E455" s="200" t="s">
        <v>491</v>
      </c>
      <c r="F455" s="262">
        <v>6967548</v>
      </c>
      <c r="G455" s="262">
        <v>6967548</v>
      </c>
      <c r="H455" s="156" t="str">
        <f t="shared" si="7"/>
        <v>07090140040000244</v>
      </c>
    </row>
    <row r="456" spans="1:8" ht="185.25" customHeight="1">
      <c r="A456" s="267" t="s">
        <v>856</v>
      </c>
      <c r="B456" s="200" t="s">
        <v>272</v>
      </c>
      <c r="C456" s="200" t="s">
        <v>589</v>
      </c>
      <c r="D456" s="200" t="s">
        <v>1066</v>
      </c>
      <c r="E456" s="200"/>
      <c r="F456" s="262">
        <v>1060000</v>
      </c>
      <c r="G456" s="262">
        <v>1060000</v>
      </c>
      <c r="H456" s="156" t="str">
        <f t="shared" si="7"/>
        <v>07090140041000</v>
      </c>
    </row>
    <row r="457" spans="1:8" ht="38.25">
      <c r="A457" s="253" t="s">
        <v>505</v>
      </c>
      <c r="B457" s="200" t="s">
        <v>272</v>
      </c>
      <c r="C457" s="200" t="s">
        <v>589</v>
      </c>
      <c r="D457" s="200" t="s">
        <v>1066</v>
      </c>
      <c r="E457" s="200" t="s">
        <v>506</v>
      </c>
      <c r="F457" s="262">
        <v>815000</v>
      </c>
      <c r="G457" s="262">
        <v>815000</v>
      </c>
      <c r="H457" s="156" t="str">
        <f t="shared" si="7"/>
        <v>07090140041000111</v>
      </c>
    </row>
    <row r="458" spans="1:8" ht="186.75" customHeight="1">
      <c r="A458" s="267" t="s">
        <v>1372</v>
      </c>
      <c r="B458" s="200" t="s">
        <v>272</v>
      </c>
      <c r="C458" s="200" t="s">
        <v>589</v>
      </c>
      <c r="D458" s="200" t="s">
        <v>1066</v>
      </c>
      <c r="E458" s="200" t="s">
        <v>1373</v>
      </c>
      <c r="F458" s="262">
        <v>245000</v>
      </c>
      <c r="G458" s="262">
        <v>245000</v>
      </c>
      <c r="H458" s="156" t="str">
        <f t="shared" si="7"/>
        <v>07090140041000119</v>
      </c>
    </row>
    <row r="459" spans="1:8" ht="114.75">
      <c r="A459" s="253" t="s">
        <v>843</v>
      </c>
      <c r="B459" s="200" t="s">
        <v>272</v>
      </c>
      <c r="C459" s="200" t="s">
        <v>589</v>
      </c>
      <c r="D459" s="200" t="s">
        <v>1067</v>
      </c>
      <c r="E459" s="200"/>
      <c r="F459" s="262">
        <v>245000</v>
      </c>
      <c r="G459" s="262">
        <v>245000</v>
      </c>
      <c r="H459" s="156" t="str">
        <f t="shared" si="7"/>
        <v>07090140047000</v>
      </c>
    </row>
    <row r="460" spans="1:8" ht="38.25">
      <c r="A460" s="253" t="s">
        <v>557</v>
      </c>
      <c r="B460" s="200" t="s">
        <v>272</v>
      </c>
      <c r="C460" s="200" t="s">
        <v>589</v>
      </c>
      <c r="D460" s="200" t="s">
        <v>1067</v>
      </c>
      <c r="E460" s="200" t="s">
        <v>558</v>
      </c>
      <c r="F460" s="262">
        <v>245000</v>
      </c>
      <c r="G460" s="262">
        <v>245000</v>
      </c>
      <c r="H460" s="156" t="str">
        <f t="shared" si="7"/>
        <v>07090140047000112</v>
      </c>
    </row>
    <row r="461" spans="1:8" ht="89.25">
      <c r="A461" s="253" t="s">
        <v>844</v>
      </c>
      <c r="B461" s="200" t="s">
        <v>272</v>
      </c>
      <c r="C461" s="200" t="s">
        <v>589</v>
      </c>
      <c r="D461" s="200" t="s">
        <v>1068</v>
      </c>
      <c r="E461" s="200"/>
      <c r="F461" s="262">
        <v>206042</v>
      </c>
      <c r="G461" s="262">
        <v>206042</v>
      </c>
      <c r="H461" s="156" t="str">
        <f t="shared" si="7"/>
        <v>0709014004Г000</v>
      </c>
    </row>
    <row r="462" spans="1:8" ht="38.25">
      <c r="A462" s="253" t="s">
        <v>490</v>
      </c>
      <c r="B462" s="200" t="s">
        <v>272</v>
      </c>
      <c r="C462" s="200" t="s">
        <v>589</v>
      </c>
      <c r="D462" s="200" t="s">
        <v>1068</v>
      </c>
      <c r="E462" s="200" t="s">
        <v>491</v>
      </c>
      <c r="F462" s="262">
        <v>206042</v>
      </c>
      <c r="G462" s="262">
        <v>206042</v>
      </c>
      <c r="H462" s="156" t="str">
        <f t="shared" si="7"/>
        <v>0709014004Г000244</v>
      </c>
    </row>
    <row r="463" spans="1:8" ht="102">
      <c r="A463" s="253" t="s">
        <v>845</v>
      </c>
      <c r="B463" s="358" t="s">
        <v>272</v>
      </c>
      <c r="C463" s="358" t="s">
        <v>589</v>
      </c>
      <c r="D463" s="358" t="s">
        <v>1069</v>
      </c>
      <c r="E463" s="358"/>
      <c r="F463" s="262">
        <v>4450930</v>
      </c>
      <c r="G463" s="262">
        <v>4450930</v>
      </c>
      <c r="H463" s="156" t="str">
        <f t="shared" si="7"/>
        <v>07090140060000</v>
      </c>
    </row>
    <row r="464" spans="1:8" ht="25.5">
      <c r="A464" s="253" t="s">
        <v>1243</v>
      </c>
      <c r="B464" s="358" t="s">
        <v>272</v>
      </c>
      <c r="C464" s="358" t="s">
        <v>589</v>
      </c>
      <c r="D464" s="358" t="s">
        <v>1069</v>
      </c>
      <c r="E464" s="358" t="s">
        <v>485</v>
      </c>
      <c r="F464" s="262">
        <v>3198410</v>
      </c>
      <c r="G464" s="262">
        <v>3198410</v>
      </c>
      <c r="H464" s="156" t="str">
        <f t="shared" si="7"/>
        <v>07090140060000121</v>
      </c>
    </row>
    <row r="465" spans="1:8" ht="51">
      <c r="A465" s="253" t="s">
        <v>486</v>
      </c>
      <c r="B465" s="358" t="s">
        <v>272</v>
      </c>
      <c r="C465" s="358" t="s">
        <v>589</v>
      </c>
      <c r="D465" s="358" t="s">
        <v>1069</v>
      </c>
      <c r="E465" s="358" t="s">
        <v>487</v>
      </c>
      <c r="F465" s="262">
        <v>140000</v>
      </c>
      <c r="G465" s="262">
        <v>140000</v>
      </c>
      <c r="H465" s="156" t="str">
        <f t="shared" si="7"/>
        <v>07090140060000122</v>
      </c>
    </row>
    <row r="466" spans="1:8" ht="63.75">
      <c r="A466" s="253" t="s">
        <v>1370</v>
      </c>
      <c r="B466" s="358" t="s">
        <v>272</v>
      </c>
      <c r="C466" s="358" t="s">
        <v>589</v>
      </c>
      <c r="D466" s="358" t="s">
        <v>1069</v>
      </c>
      <c r="E466" s="358" t="s">
        <v>1371</v>
      </c>
      <c r="F466" s="262">
        <v>965920</v>
      </c>
      <c r="G466" s="262">
        <v>965920</v>
      </c>
      <c r="H466" s="156" t="str">
        <f t="shared" si="7"/>
        <v>07090140060000129</v>
      </c>
    </row>
    <row r="467" spans="1:8" ht="38.25">
      <c r="A467" s="253" t="s">
        <v>490</v>
      </c>
      <c r="B467" s="358" t="s">
        <v>272</v>
      </c>
      <c r="C467" s="358" t="s">
        <v>589</v>
      </c>
      <c r="D467" s="358" t="s">
        <v>1069</v>
      </c>
      <c r="E467" s="358" t="s">
        <v>491</v>
      </c>
      <c r="F467" s="262">
        <v>146600</v>
      </c>
      <c r="G467" s="262">
        <v>146600</v>
      </c>
      <c r="H467" s="156" t="str">
        <f t="shared" si="7"/>
        <v>07090140060000244</v>
      </c>
    </row>
    <row r="468" spans="1:8" ht="127.5">
      <c r="A468" s="253" t="s">
        <v>846</v>
      </c>
      <c r="B468" s="358" t="s">
        <v>272</v>
      </c>
      <c r="C468" s="358" t="s">
        <v>589</v>
      </c>
      <c r="D468" s="358" t="s">
        <v>1070</v>
      </c>
      <c r="E468" s="358"/>
      <c r="F468" s="262">
        <v>207300</v>
      </c>
      <c r="G468" s="262">
        <v>207300</v>
      </c>
      <c r="H468" s="156" t="str">
        <f t="shared" si="7"/>
        <v>07090140067000</v>
      </c>
    </row>
    <row r="469" spans="1:8" ht="51">
      <c r="A469" s="253" t="s">
        <v>486</v>
      </c>
      <c r="B469" s="358" t="s">
        <v>272</v>
      </c>
      <c r="C469" s="358" t="s">
        <v>589</v>
      </c>
      <c r="D469" s="358" t="s">
        <v>1070</v>
      </c>
      <c r="E469" s="358" t="s">
        <v>487</v>
      </c>
      <c r="F469" s="262">
        <v>207300</v>
      </c>
      <c r="G469" s="262">
        <v>207300</v>
      </c>
      <c r="H469" s="156" t="str">
        <f t="shared" si="7"/>
        <v>07090140067000122</v>
      </c>
    </row>
    <row r="470" spans="1:8" ht="102">
      <c r="A470" s="253" t="s">
        <v>842</v>
      </c>
      <c r="B470" s="358" t="s">
        <v>272</v>
      </c>
      <c r="C470" s="358" t="s">
        <v>589</v>
      </c>
      <c r="D470" s="358" t="s">
        <v>1071</v>
      </c>
      <c r="E470" s="358"/>
      <c r="F470" s="262">
        <v>550000</v>
      </c>
      <c r="G470" s="262">
        <v>550000</v>
      </c>
      <c r="H470" s="156" t="str">
        <f t="shared" si="7"/>
        <v>07090140040050</v>
      </c>
    </row>
    <row r="471" spans="1:8" ht="38.25">
      <c r="A471" s="253" t="s">
        <v>505</v>
      </c>
      <c r="B471" s="358" t="s">
        <v>272</v>
      </c>
      <c r="C471" s="358" t="s">
        <v>589</v>
      </c>
      <c r="D471" s="358" t="s">
        <v>1071</v>
      </c>
      <c r="E471" s="358" t="s">
        <v>506</v>
      </c>
      <c r="F471" s="262">
        <v>416700</v>
      </c>
      <c r="G471" s="262">
        <v>416700</v>
      </c>
      <c r="H471" s="156" t="str">
        <f t="shared" si="7"/>
        <v>07090140040050111</v>
      </c>
    </row>
    <row r="472" spans="1:8" ht="51">
      <c r="A472" s="253" t="s">
        <v>1372</v>
      </c>
      <c r="B472" s="358" t="s">
        <v>272</v>
      </c>
      <c r="C472" s="358" t="s">
        <v>589</v>
      </c>
      <c r="D472" s="358" t="s">
        <v>1071</v>
      </c>
      <c r="E472" s="358" t="s">
        <v>1373</v>
      </c>
      <c r="F472" s="262">
        <v>133300</v>
      </c>
      <c r="G472" s="262">
        <v>133300</v>
      </c>
      <c r="H472" s="156" t="str">
        <f t="shared" si="7"/>
        <v>07090140040050119</v>
      </c>
    </row>
    <row r="473" spans="1:8">
      <c r="A473" s="253" t="s">
        <v>190</v>
      </c>
      <c r="B473" s="358" t="s">
        <v>272</v>
      </c>
      <c r="C473" s="358" t="s">
        <v>255</v>
      </c>
      <c r="D473" s="358"/>
      <c r="E473" s="358"/>
      <c r="F473" s="262">
        <v>38470800</v>
      </c>
      <c r="G473" s="262">
        <v>38470800</v>
      </c>
      <c r="H473" s="156" t="str">
        <f t="shared" si="7"/>
        <v>10</v>
      </c>
    </row>
    <row r="474" spans="1:8">
      <c r="A474" s="253" t="s">
        <v>139</v>
      </c>
      <c r="B474" s="358" t="s">
        <v>272</v>
      </c>
      <c r="C474" s="358" t="s">
        <v>544</v>
      </c>
      <c r="D474" s="358"/>
      <c r="E474" s="358"/>
      <c r="F474" s="262">
        <v>28111400</v>
      </c>
      <c r="G474" s="262">
        <v>28111400</v>
      </c>
      <c r="H474" s="156" t="str">
        <f t="shared" si="7"/>
        <v>1003</v>
      </c>
    </row>
    <row r="475" spans="1:8" ht="204">
      <c r="A475" s="253" t="s">
        <v>718</v>
      </c>
      <c r="B475" s="358" t="s">
        <v>272</v>
      </c>
      <c r="C475" s="358" t="s">
        <v>544</v>
      </c>
      <c r="D475" s="358" t="s">
        <v>1072</v>
      </c>
      <c r="E475" s="358"/>
      <c r="F475" s="262">
        <v>543100</v>
      </c>
      <c r="G475" s="262">
        <v>543100</v>
      </c>
      <c r="H475" s="156" t="str">
        <f t="shared" si="7"/>
        <v>10030110075540</v>
      </c>
    </row>
    <row r="476" spans="1:8" ht="38.25">
      <c r="A476" s="253" t="s">
        <v>490</v>
      </c>
      <c r="B476" s="358" t="s">
        <v>272</v>
      </c>
      <c r="C476" s="358" t="s">
        <v>544</v>
      </c>
      <c r="D476" s="358" t="s">
        <v>1072</v>
      </c>
      <c r="E476" s="358" t="s">
        <v>491</v>
      </c>
      <c r="F476" s="262">
        <v>543100</v>
      </c>
      <c r="G476" s="262">
        <v>543100</v>
      </c>
      <c r="H476" s="156" t="str">
        <f t="shared" si="7"/>
        <v>10030110075540244</v>
      </c>
    </row>
    <row r="477" spans="1:8" ht="140.25">
      <c r="A477" s="253" t="s">
        <v>591</v>
      </c>
      <c r="B477" s="358" t="s">
        <v>272</v>
      </c>
      <c r="C477" s="358" t="s">
        <v>544</v>
      </c>
      <c r="D477" s="358" t="s">
        <v>1073</v>
      </c>
      <c r="E477" s="358"/>
      <c r="F477" s="262">
        <v>27568300</v>
      </c>
      <c r="G477" s="262">
        <v>27568300</v>
      </c>
      <c r="H477" s="156" t="str">
        <f t="shared" si="7"/>
        <v>10030110075660</v>
      </c>
    </row>
    <row r="478" spans="1:8" ht="38.25">
      <c r="A478" s="253" t="s">
        <v>505</v>
      </c>
      <c r="B478" s="358" t="s">
        <v>272</v>
      </c>
      <c r="C478" s="358" t="s">
        <v>544</v>
      </c>
      <c r="D478" s="358" t="s">
        <v>1073</v>
      </c>
      <c r="E478" s="358" t="s">
        <v>506</v>
      </c>
      <c r="F478" s="262">
        <v>2165360</v>
      </c>
      <c r="G478" s="262">
        <v>2165360</v>
      </c>
      <c r="H478" s="156" t="str">
        <f t="shared" si="7"/>
        <v>10030110075660111</v>
      </c>
    </row>
    <row r="479" spans="1:8" ht="51">
      <c r="A479" s="253" t="s">
        <v>1372</v>
      </c>
      <c r="B479" s="358" t="s">
        <v>272</v>
      </c>
      <c r="C479" s="358" t="s">
        <v>544</v>
      </c>
      <c r="D479" s="358" t="s">
        <v>1073</v>
      </c>
      <c r="E479" s="358" t="s">
        <v>1373</v>
      </c>
      <c r="F479" s="262">
        <v>653940</v>
      </c>
      <c r="G479" s="262">
        <v>653940</v>
      </c>
      <c r="H479" s="156" t="str">
        <f t="shared" si="7"/>
        <v>10030110075660119</v>
      </c>
    </row>
    <row r="480" spans="1:8" ht="38.25">
      <c r="A480" s="253" t="s">
        <v>490</v>
      </c>
      <c r="B480" s="358" t="s">
        <v>272</v>
      </c>
      <c r="C480" s="358" t="s">
        <v>544</v>
      </c>
      <c r="D480" s="358" t="s">
        <v>1073</v>
      </c>
      <c r="E480" s="358" t="s">
        <v>491</v>
      </c>
      <c r="F480" s="262">
        <v>24251600</v>
      </c>
      <c r="G480" s="262">
        <v>24251600</v>
      </c>
      <c r="H480" s="156" t="str">
        <f t="shared" si="7"/>
        <v>10030110075660244</v>
      </c>
    </row>
    <row r="481" spans="1:8" ht="38.25">
      <c r="A481" s="253" t="s">
        <v>545</v>
      </c>
      <c r="B481" s="358" t="s">
        <v>272</v>
      </c>
      <c r="C481" s="358" t="s">
        <v>544</v>
      </c>
      <c r="D481" s="358" t="s">
        <v>1073</v>
      </c>
      <c r="E481" s="358" t="s">
        <v>546</v>
      </c>
      <c r="F481" s="262">
        <v>497400</v>
      </c>
      <c r="G481" s="262">
        <v>497400</v>
      </c>
      <c r="H481" s="156" t="str">
        <f t="shared" si="7"/>
        <v>10030110075660321</v>
      </c>
    </row>
    <row r="482" spans="1:8">
      <c r="A482" s="253" t="s">
        <v>27</v>
      </c>
      <c r="B482" s="358" t="s">
        <v>272</v>
      </c>
      <c r="C482" s="358" t="s">
        <v>592</v>
      </c>
      <c r="D482" s="358"/>
      <c r="E482" s="358"/>
      <c r="F482" s="262">
        <v>10359400</v>
      </c>
      <c r="G482" s="262">
        <v>10359400</v>
      </c>
      <c r="H482" s="156" t="str">
        <f t="shared" si="7"/>
        <v>1004</v>
      </c>
    </row>
    <row r="483" spans="1:8" ht="140.25">
      <c r="A483" s="253" t="s">
        <v>593</v>
      </c>
      <c r="B483" s="358" t="s">
        <v>272</v>
      </c>
      <c r="C483" s="358" t="s">
        <v>592</v>
      </c>
      <c r="D483" s="358" t="s">
        <v>1074</v>
      </c>
      <c r="E483" s="358"/>
      <c r="F483" s="262">
        <v>10359400</v>
      </c>
      <c r="G483" s="262">
        <v>10359400</v>
      </c>
      <c r="H483" s="156" t="str">
        <f t="shared" si="7"/>
        <v>10040110075560</v>
      </c>
    </row>
    <row r="484" spans="1:8" ht="38.25">
      <c r="A484" s="253" t="s">
        <v>490</v>
      </c>
      <c r="B484" s="358" t="s">
        <v>272</v>
      </c>
      <c r="C484" s="358" t="s">
        <v>592</v>
      </c>
      <c r="D484" s="358" t="s">
        <v>1074</v>
      </c>
      <c r="E484" s="358" t="s">
        <v>491</v>
      </c>
      <c r="F484" s="262">
        <v>203100</v>
      </c>
      <c r="G484" s="262">
        <v>203100</v>
      </c>
      <c r="H484" s="156" t="str">
        <f t="shared" si="7"/>
        <v>10040110075560244</v>
      </c>
    </row>
    <row r="485" spans="1:8" ht="38.25">
      <c r="A485" s="253" t="s">
        <v>545</v>
      </c>
      <c r="B485" s="358" t="s">
        <v>272</v>
      </c>
      <c r="C485" s="358" t="s">
        <v>592</v>
      </c>
      <c r="D485" s="358" t="s">
        <v>1074</v>
      </c>
      <c r="E485" s="358" t="s">
        <v>546</v>
      </c>
      <c r="F485" s="262">
        <v>10156300</v>
      </c>
      <c r="G485" s="262">
        <v>10156300</v>
      </c>
      <c r="H485" s="156" t="str">
        <f t="shared" si="7"/>
        <v>10040110075560321</v>
      </c>
    </row>
    <row r="486" spans="1:8" ht="25.5">
      <c r="A486" s="253" t="s">
        <v>1606</v>
      </c>
      <c r="B486" s="358" t="s">
        <v>1242</v>
      </c>
      <c r="C486" s="358"/>
      <c r="D486" s="358"/>
      <c r="E486" s="358"/>
      <c r="F486" s="262">
        <v>20651843</v>
      </c>
      <c r="G486" s="262">
        <v>20651843</v>
      </c>
      <c r="H486" s="156" t="str">
        <f t="shared" si="7"/>
        <v/>
      </c>
    </row>
    <row r="487" spans="1:8" ht="38.25">
      <c r="A487" s="253" t="s">
        <v>308</v>
      </c>
      <c r="B487" s="358" t="s">
        <v>1242</v>
      </c>
      <c r="C487" s="358" t="s">
        <v>305</v>
      </c>
      <c r="D487" s="358"/>
      <c r="E487" s="358"/>
      <c r="F487" s="262">
        <v>20651843</v>
      </c>
      <c r="G487" s="262">
        <v>20651843</v>
      </c>
      <c r="H487" s="156" t="str">
        <f t="shared" si="7"/>
        <v>03</v>
      </c>
    </row>
    <row r="488" spans="1:8">
      <c r="A488" s="253" t="s">
        <v>148</v>
      </c>
      <c r="B488" s="358" t="s">
        <v>1242</v>
      </c>
      <c r="C488" s="358" t="s">
        <v>509</v>
      </c>
      <c r="D488" s="358"/>
      <c r="E488" s="358"/>
      <c r="F488" s="262">
        <v>20651843</v>
      </c>
      <c r="G488" s="262">
        <v>20651843</v>
      </c>
      <c r="H488" s="156" t="str">
        <f t="shared" si="7"/>
        <v>0310</v>
      </c>
    </row>
    <row r="489" spans="1:8" ht="153">
      <c r="A489" s="253" t="s">
        <v>510</v>
      </c>
      <c r="B489" s="358" t="s">
        <v>1242</v>
      </c>
      <c r="C489" s="358" t="s">
        <v>509</v>
      </c>
      <c r="D489" s="358" t="s">
        <v>945</v>
      </c>
      <c r="E489" s="358"/>
      <c r="F489" s="262">
        <v>14720913</v>
      </c>
      <c r="G489" s="262">
        <v>14720913</v>
      </c>
      <c r="H489" s="156" t="str">
        <f t="shared" si="7"/>
        <v>03100420040010</v>
      </c>
    </row>
    <row r="490" spans="1:8" ht="38.25">
      <c r="A490" s="253" t="s">
        <v>505</v>
      </c>
      <c r="B490" s="358" t="s">
        <v>1242</v>
      </c>
      <c r="C490" s="358" t="s">
        <v>509</v>
      </c>
      <c r="D490" s="358" t="s">
        <v>945</v>
      </c>
      <c r="E490" s="358" t="s">
        <v>506</v>
      </c>
      <c r="F490" s="262">
        <v>11163328</v>
      </c>
      <c r="G490" s="262">
        <v>11163328</v>
      </c>
      <c r="H490" s="156" t="str">
        <f t="shared" si="7"/>
        <v>03100420040010111</v>
      </c>
    </row>
    <row r="491" spans="1:8" ht="38.25">
      <c r="A491" s="253" t="s">
        <v>557</v>
      </c>
      <c r="B491" s="358" t="s">
        <v>1242</v>
      </c>
      <c r="C491" s="358" t="s">
        <v>509</v>
      </c>
      <c r="D491" s="358" t="s">
        <v>945</v>
      </c>
      <c r="E491" s="358" t="s">
        <v>558</v>
      </c>
      <c r="F491" s="262">
        <v>186260</v>
      </c>
      <c r="G491" s="262">
        <v>186260</v>
      </c>
      <c r="H491" s="156" t="str">
        <f t="shared" si="7"/>
        <v>03100420040010112</v>
      </c>
    </row>
    <row r="492" spans="1:8" ht="51">
      <c r="A492" s="253" t="s">
        <v>1372</v>
      </c>
      <c r="B492" s="358" t="s">
        <v>1242</v>
      </c>
      <c r="C492" s="358" t="s">
        <v>509</v>
      </c>
      <c r="D492" s="358" t="s">
        <v>945</v>
      </c>
      <c r="E492" s="358" t="s">
        <v>1373</v>
      </c>
      <c r="F492" s="262">
        <v>3371325</v>
      </c>
      <c r="G492" s="262">
        <v>3371325</v>
      </c>
      <c r="H492" s="156" t="str">
        <f t="shared" si="7"/>
        <v>03100420040010119</v>
      </c>
    </row>
    <row r="493" spans="1:8" ht="165.75">
      <c r="A493" s="253" t="s">
        <v>946</v>
      </c>
      <c r="B493" s="358" t="s">
        <v>1242</v>
      </c>
      <c r="C493" s="358" t="s">
        <v>509</v>
      </c>
      <c r="D493" s="358" t="s">
        <v>947</v>
      </c>
      <c r="E493" s="358"/>
      <c r="F493" s="262">
        <v>1784740</v>
      </c>
      <c r="G493" s="262">
        <v>1784740</v>
      </c>
      <c r="H493" s="156" t="str">
        <f t="shared" si="7"/>
        <v>0310042004Г010</v>
      </c>
    </row>
    <row r="494" spans="1:8" ht="38.25">
      <c r="A494" s="253" t="s">
        <v>490</v>
      </c>
      <c r="B494" s="358" t="s">
        <v>1242</v>
      </c>
      <c r="C494" s="358" t="s">
        <v>509</v>
      </c>
      <c r="D494" s="358" t="s">
        <v>947</v>
      </c>
      <c r="E494" s="358" t="s">
        <v>491</v>
      </c>
      <c r="F494" s="262">
        <v>1784740</v>
      </c>
      <c r="G494" s="262">
        <v>1784740</v>
      </c>
      <c r="H494" s="156" t="str">
        <f t="shared" si="7"/>
        <v>0310042004Г010244</v>
      </c>
    </row>
    <row r="495" spans="1:8" ht="153">
      <c r="A495" s="253" t="s">
        <v>1273</v>
      </c>
      <c r="B495" s="358" t="s">
        <v>1242</v>
      </c>
      <c r="C495" s="358" t="s">
        <v>509</v>
      </c>
      <c r="D495" s="358" t="s">
        <v>1274</v>
      </c>
      <c r="E495" s="358"/>
      <c r="F495" s="262">
        <v>358690</v>
      </c>
      <c r="G495" s="262">
        <v>358690</v>
      </c>
      <c r="H495" s="156" t="str">
        <f t="shared" si="7"/>
        <v>0310042004Э010</v>
      </c>
    </row>
    <row r="496" spans="1:8" ht="38.25">
      <c r="A496" s="253" t="s">
        <v>490</v>
      </c>
      <c r="B496" s="358" t="s">
        <v>1242</v>
      </c>
      <c r="C496" s="358" t="s">
        <v>509</v>
      </c>
      <c r="D496" s="358" t="s">
        <v>1274</v>
      </c>
      <c r="E496" s="358" t="s">
        <v>491</v>
      </c>
      <c r="F496" s="262">
        <v>358690</v>
      </c>
      <c r="G496" s="262">
        <v>358690</v>
      </c>
      <c r="H496" s="156" t="str">
        <f t="shared" ref="H496:H554" si="9">CONCATENATE(C496,,D496,E496)</f>
        <v>0310042004Э010244</v>
      </c>
    </row>
    <row r="497" spans="1:8" ht="178.5">
      <c r="A497" s="253" t="s">
        <v>950</v>
      </c>
      <c r="B497" s="358" t="s">
        <v>1242</v>
      </c>
      <c r="C497" s="358" t="s">
        <v>509</v>
      </c>
      <c r="D497" s="358" t="s">
        <v>951</v>
      </c>
      <c r="E497" s="358"/>
      <c r="F497" s="262">
        <v>3232840</v>
      </c>
      <c r="G497" s="262">
        <v>3232840</v>
      </c>
      <c r="H497" s="156" t="str">
        <f t="shared" si="9"/>
        <v>03100420040090</v>
      </c>
    </row>
    <row r="498" spans="1:8" ht="38.25">
      <c r="A498" s="253" t="s">
        <v>505</v>
      </c>
      <c r="B498" s="358" t="s">
        <v>1242</v>
      </c>
      <c r="C498" s="358" t="s">
        <v>509</v>
      </c>
      <c r="D498" s="358" t="s">
        <v>951</v>
      </c>
      <c r="E498" s="358" t="s">
        <v>506</v>
      </c>
      <c r="F498" s="262">
        <v>1787140</v>
      </c>
      <c r="G498" s="262">
        <v>1787140</v>
      </c>
      <c r="H498" s="156" t="str">
        <f t="shared" si="9"/>
        <v>03100420040090111</v>
      </c>
    </row>
    <row r="499" spans="1:8" ht="51">
      <c r="A499" s="253" t="s">
        <v>1372</v>
      </c>
      <c r="B499" s="358" t="s">
        <v>1242</v>
      </c>
      <c r="C499" s="358" t="s">
        <v>509</v>
      </c>
      <c r="D499" s="358" t="s">
        <v>951</v>
      </c>
      <c r="E499" s="358" t="s">
        <v>1373</v>
      </c>
      <c r="F499" s="262">
        <v>539710</v>
      </c>
      <c r="G499" s="262">
        <v>539710</v>
      </c>
      <c r="H499" s="156" t="str">
        <f t="shared" si="9"/>
        <v>03100420040090119</v>
      </c>
    </row>
    <row r="500" spans="1:8" ht="38.25">
      <c r="A500" s="253" t="s">
        <v>490</v>
      </c>
      <c r="B500" s="358" t="s">
        <v>1242</v>
      </c>
      <c r="C500" s="358" t="s">
        <v>509</v>
      </c>
      <c r="D500" s="358" t="s">
        <v>951</v>
      </c>
      <c r="E500" s="358" t="s">
        <v>491</v>
      </c>
      <c r="F500" s="262">
        <v>797300</v>
      </c>
      <c r="G500" s="262">
        <v>797300</v>
      </c>
      <c r="H500" s="156" t="str">
        <f t="shared" si="9"/>
        <v>03100420040090244</v>
      </c>
    </row>
    <row r="501" spans="1:8">
      <c r="A501" s="253" t="s">
        <v>1246</v>
      </c>
      <c r="B501" s="358" t="s">
        <v>1242</v>
      </c>
      <c r="C501" s="358" t="s">
        <v>509</v>
      </c>
      <c r="D501" s="358" t="s">
        <v>951</v>
      </c>
      <c r="E501" s="358" t="s">
        <v>680</v>
      </c>
      <c r="F501" s="262">
        <v>105000</v>
      </c>
      <c r="G501" s="262">
        <v>105000</v>
      </c>
      <c r="H501" s="156" t="str">
        <f t="shared" si="9"/>
        <v>03100420040090852</v>
      </c>
    </row>
    <row r="502" spans="1:8">
      <c r="A502" s="253" t="s">
        <v>1378</v>
      </c>
      <c r="B502" s="358" t="s">
        <v>1242</v>
      </c>
      <c r="C502" s="358" t="s">
        <v>509</v>
      </c>
      <c r="D502" s="358" t="s">
        <v>951</v>
      </c>
      <c r="E502" s="358" t="s">
        <v>1379</v>
      </c>
      <c r="F502" s="262">
        <v>3690</v>
      </c>
      <c r="G502" s="262">
        <v>3690</v>
      </c>
      <c r="H502" s="156" t="str">
        <f t="shared" si="9"/>
        <v>03100420040090853</v>
      </c>
    </row>
    <row r="503" spans="1:8" ht="191.25">
      <c r="A503" s="253" t="s">
        <v>952</v>
      </c>
      <c r="B503" s="358" t="s">
        <v>1242</v>
      </c>
      <c r="C503" s="358" t="s">
        <v>509</v>
      </c>
      <c r="D503" s="358" t="s">
        <v>953</v>
      </c>
      <c r="E503" s="358"/>
      <c r="F503" s="262">
        <v>554660</v>
      </c>
      <c r="G503" s="262">
        <v>554660</v>
      </c>
      <c r="H503" s="156" t="str">
        <f t="shared" si="9"/>
        <v>0310042004Г090</v>
      </c>
    </row>
    <row r="504" spans="1:8" ht="38.25">
      <c r="A504" s="253" t="s">
        <v>490</v>
      </c>
      <c r="B504" s="358" t="s">
        <v>1242</v>
      </c>
      <c r="C504" s="358" t="s">
        <v>509</v>
      </c>
      <c r="D504" s="358" t="s">
        <v>953</v>
      </c>
      <c r="E504" s="358" t="s">
        <v>491</v>
      </c>
      <c r="F504" s="262">
        <v>554660</v>
      </c>
      <c r="G504" s="262">
        <v>554660</v>
      </c>
      <c r="H504" s="156" t="str">
        <f t="shared" si="9"/>
        <v>0310042004Г090244</v>
      </c>
    </row>
    <row r="505" spans="1:8" ht="25.5">
      <c r="A505" s="253" t="s">
        <v>50</v>
      </c>
      <c r="B505" s="358" t="s">
        <v>273</v>
      </c>
      <c r="C505" s="358"/>
      <c r="D505" s="358"/>
      <c r="E505" s="358"/>
      <c r="F505" s="262">
        <v>69059475</v>
      </c>
      <c r="G505" s="262">
        <v>58608680</v>
      </c>
      <c r="H505" s="156" t="str">
        <f t="shared" si="9"/>
        <v/>
      </c>
    </row>
    <row r="506" spans="1:8">
      <c r="A506" s="253" t="s">
        <v>304</v>
      </c>
      <c r="B506" s="358" t="s">
        <v>273</v>
      </c>
      <c r="C506" s="358" t="s">
        <v>179</v>
      </c>
      <c r="D506" s="358"/>
      <c r="E506" s="358"/>
      <c r="F506" s="262">
        <v>14898600</v>
      </c>
      <c r="G506" s="262">
        <v>14898600</v>
      </c>
      <c r="H506" s="156" t="str">
        <f t="shared" si="9"/>
        <v>01</v>
      </c>
    </row>
    <row r="507" spans="1:8" ht="51">
      <c r="A507" s="253" t="s">
        <v>285</v>
      </c>
      <c r="B507" s="358" t="s">
        <v>273</v>
      </c>
      <c r="C507" s="358" t="s">
        <v>493</v>
      </c>
      <c r="D507" s="358"/>
      <c r="E507" s="358"/>
      <c r="F507" s="262">
        <v>12620500</v>
      </c>
      <c r="G507" s="262">
        <v>12620500</v>
      </c>
      <c r="H507" s="156" t="str">
        <f t="shared" si="9"/>
        <v>0106</v>
      </c>
    </row>
    <row r="508" spans="1:8" ht="89.25">
      <c r="A508" s="253" t="s">
        <v>594</v>
      </c>
      <c r="B508" s="358" t="s">
        <v>273</v>
      </c>
      <c r="C508" s="358" t="s">
        <v>493</v>
      </c>
      <c r="D508" s="358" t="s">
        <v>1075</v>
      </c>
      <c r="E508" s="358"/>
      <c r="F508" s="262">
        <v>9604534</v>
      </c>
      <c r="G508" s="262">
        <v>9604534</v>
      </c>
      <c r="H508" s="156" t="str">
        <f t="shared" si="9"/>
        <v>01061120060000</v>
      </c>
    </row>
    <row r="509" spans="1:8" ht="25.5">
      <c r="A509" s="253" t="s">
        <v>1243</v>
      </c>
      <c r="B509" s="358" t="s">
        <v>273</v>
      </c>
      <c r="C509" s="358" t="s">
        <v>493</v>
      </c>
      <c r="D509" s="358" t="s">
        <v>1075</v>
      </c>
      <c r="E509" s="358" t="s">
        <v>485</v>
      </c>
      <c r="F509" s="262">
        <v>6101515</v>
      </c>
      <c r="G509" s="262">
        <v>6101515</v>
      </c>
      <c r="H509" s="156" t="str">
        <f t="shared" si="9"/>
        <v>01061120060000121</v>
      </c>
    </row>
    <row r="510" spans="1:8" ht="51">
      <c r="A510" s="253" t="s">
        <v>486</v>
      </c>
      <c r="B510" s="358" t="s">
        <v>273</v>
      </c>
      <c r="C510" s="358" t="s">
        <v>493</v>
      </c>
      <c r="D510" s="358" t="s">
        <v>1075</v>
      </c>
      <c r="E510" s="358" t="s">
        <v>487</v>
      </c>
      <c r="F510" s="262">
        <v>65700</v>
      </c>
      <c r="G510" s="262">
        <v>65700</v>
      </c>
      <c r="H510" s="156" t="str">
        <f t="shared" si="9"/>
        <v>01061120060000122</v>
      </c>
    </row>
    <row r="511" spans="1:8" ht="63.75">
      <c r="A511" s="253" t="s">
        <v>1370</v>
      </c>
      <c r="B511" s="358" t="s">
        <v>273</v>
      </c>
      <c r="C511" s="358" t="s">
        <v>493</v>
      </c>
      <c r="D511" s="358" t="s">
        <v>1075</v>
      </c>
      <c r="E511" s="358" t="s">
        <v>1371</v>
      </c>
      <c r="F511" s="262">
        <v>1842658</v>
      </c>
      <c r="G511" s="262">
        <v>1842658</v>
      </c>
      <c r="H511" s="156" t="str">
        <f t="shared" si="9"/>
        <v>01061120060000129</v>
      </c>
    </row>
    <row r="512" spans="1:8" ht="38.25">
      <c r="A512" s="253" t="s">
        <v>490</v>
      </c>
      <c r="B512" s="358" t="s">
        <v>273</v>
      </c>
      <c r="C512" s="358" t="s">
        <v>493</v>
      </c>
      <c r="D512" s="358" t="s">
        <v>1075</v>
      </c>
      <c r="E512" s="358" t="s">
        <v>491</v>
      </c>
      <c r="F512" s="262">
        <v>1569661</v>
      </c>
      <c r="G512" s="262">
        <v>1569661</v>
      </c>
      <c r="H512" s="156" t="str">
        <f t="shared" si="9"/>
        <v>01061120060000244</v>
      </c>
    </row>
    <row r="513" spans="1:8">
      <c r="A513" s="253" t="s">
        <v>1246</v>
      </c>
      <c r="B513" s="358" t="s">
        <v>273</v>
      </c>
      <c r="C513" s="358" t="s">
        <v>493</v>
      </c>
      <c r="D513" s="358" t="s">
        <v>1075</v>
      </c>
      <c r="E513" s="358" t="s">
        <v>680</v>
      </c>
      <c r="F513" s="262">
        <v>25000</v>
      </c>
      <c r="G513" s="262">
        <v>25000</v>
      </c>
      <c r="H513" s="156" t="str">
        <f t="shared" si="9"/>
        <v>01061120060000852</v>
      </c>
    </row>
    <row r="514" spans="1:8" ht="127.5">
      <c r="A514" s="253" t="s">
        <v>719</v>
      </c>
      <c r="B514" s="358" t="s">
        <v>273</v>
      </c>
      <c r="C514" s="358" t="s">
        <v>493</v>
      </c>
      <c r="D514" s="358" t="s">
        <v>1076</v>
      </c>
      <c r="E514" s="358"/>
      <c r="F514" s="262">
        <v>284000</v>
      </c>
      <c r="G514" s="262">
        <v>284000</v>
      </c>
      <c r="H514" s="156" t="str">
        <f t="shared" si="9"/>
        <v>01061120061000</v>
      </c>
    </row>
    <row r="515" spans="1:8" ht="25.5">
      <c r="A515" s="253" t="s">
        <v>1243</v>
      </c>
      <c r="B515" s="358" t="s">
        <v>273</v>
      </c>
      <c r="C515" s="358" t="s">
        <v>493</v>
      </c>
      <c r="D515" s="358" t="s">
        <v>1076</v>
      </c>
      <c r="E515" s="358" t="s">
        <v>485</v>
      </c>
      <c r="F515" s="262">
        <v>218126</v>
      </c>
      <c r="G515" s="262">
        <v>218126</v>
      </c>
      <c r="H515" s="156" t="str">
        <f t="shared" si="9"/>
        <v>01061120061000121</v>
      </c>
    </row>
    <row r="516" spans="1:8" ht="63.75">
      <c r="A516" s="253" t="s">
        <v>1370</v>
      </c>
      <c r="B516" s="358" t="s">
        <v>273</v>
      </c>
      <c r="C516" s="358" t="s">
        <v>493</v>
      </c>
      <c r="D516" s="358" t="s">
        <v>1076</v>
      </c>
      <c r="E516" s="358" t="s">
        <v>1371</v>
      </c>
      <c r="F516" s="262">
        <v>65874</v>
      </c>
      <c r="G516" s="262">
        <v>65874</v>
      </c>
      <c r="H516" s="156" t="str">
        <f t="shared" si="9"/>
        <v>01061120061000129</v>
      </c>
    </row>
    <row r="517" spans="1:8" ht="114.75">
      <c r="A517" s="253" t="s">
        <v>812</v>
      </c>
      <c r="B517" s="358" t="s">
        <v>273</v>
      </c>
      <c r="C517" s="358" t="s">
        <v>493</v>
      </c>
      <c r="D517" s="358" t="s">
        <v>1077</v>
      </c>
      <c r="E517" s="358"/>
      <c r="F517" s="262">
        <v>330000</v>
      </c>
      <c r="G517" s="262">
        <v>330000</v>
      </c>
      <c r="H517" s="156" t="str">
        <f t="shared" si="9"/>
        <v>01061120067000</v>
      </c>
    </row>
    <row r="518" spans="1:8" ht="51">
      <c r="A518" s="253" t="s">
        <v>486</v>
      </c>
      <c r="B518" s="358" t="s">
        <v>273</v>
      </c>
      <c r="C518" s="358" t="s">
        <v>493</v>
      </c>
      <c r="D518" s="358" t="s">
        <v>1077</v>
      </c>
      <c r="E518" s="358" t="s">
        <v>487</v>
      </c>
      <c r="F518" s="262">
        <v>330000</v>
      </c>
      <c r="G518" s="262">
        <v>330000</v>
      </c>
      <c r="H518" s="156" t="str">
        <f t="shared" si="9"/>
        <v>01061120067000122</v>
      </c>
    </row>
    <row r="519" spans="1:8" ht="102">
      <c r="A519" s="253" t="s">
        <v>1222</v>
      </c>
      <c r="B519" s="358" t="s">
        <v>273</v>
      </c>
      <c r="C519" s="358" t="s">
        <v>493</v>
      </c>
      <c r="D519" s="358" t="s">
        <v>1221</v>
      </c>
      <c r="E519" s="358"/>
      <c r="F519" s="262">
        <v>1498166</v>
      </c>
      <c r="G519" s="262">
        <v>1498166</v>
      </c>
      <c r="H519" s="156" t="str">
        <f t="shared" si="9"/>
        <v>0106112006Б000</v>
      </c>
    </row>
    <row r="520" spans="1:8" ht="25.5">
      <c r="A520" s="253" t="s">
        <v>1243</v>
      </c>
      <c r="B520" s="358" t="s">
        <v>273</v>
      </c>
      <c r="C520" s="358" t="s">
        <v>493</v>
      </c>
      <c r="D520" s="358" t="s">
        <v>1221</v>
      </c>
      <c r="E520" s="358" t="s">
        <v>485</v>
      </c>
      <c r="F520" s="262">
        <v>1150665</v>
      </c>
      <c r="G520" s="262">
        <v>1150665</v>
      </c>
      <c r="H520" s="156" t="str">
        <f t="shared" si="9"/>
        <v>0106112006Б000121</v>
      </c>
    </row>
    <row r="521" spans="1:8" ht="63.75">
      <c r="A521" s="253" t="s">
        <v>1370</v>
      </c>
      <c r="B521" s="358" t="s">
        <v>273</v>
      </c>
      <c r="C521" s="358" t="s">
        <v>493</v>
      </c>
      <c r="D521" s="358" t="s">
        <v>1221</v>
      </c>
      <c r="E521" s="358" t="s">
        <v>1371</v>
      </c>
      <c r="F521" s="262">
        <v>347501</v>
      </c>
      <c r="G521" s="262">
        <v>347501</v>
      </c>
      <c r="H521" s="156" t="str">
        <f t="shared" si="9"/>
        <v>0106112006Б000129</v>
      </c>
    </row>
    <row r="522" spans="1:8" ht="76.5">
      <c r="A522" s="253" t="s">
        <v>813</v>
      </c>
      <c r="B522" s="358" t="s">
        <v>273</v>
      </c>
      <c r="C522" s="358" t="s">
        <v>493</v>
      </c>
      <c r="D522" s="358" t="s">
        <v>1078</v>
      </c>
      <c r="E522" s="358"/>
      <c r="F522" s="262">
        <v>369449</v>
      </c>
      <c r="G522" s="262">
        <v>369449</v>
      </c>
      <c r="H522" s="156" t="str">
        <f t="shared" si="9"/>
        <v>0106112006Г000</v>
      </c>
    </row>
    <row r="523" spans="1:8" ht="38.25">
      <c r="A523" s="253" t="s">
        <v>490</v>
      </c>
      <c r="B523" s="358" t="s">
        <v>273</v>
      </c>
      <c r="C523" s="358" t="s">
        <v>493</v>
      </c>
      <c r="D523" s="358" t="s">
        <v>1078</v>
      </c>
      <c r="E523" s="358" t="s">
        <v>491</v>
      </c>
      <c r="F523" s="262">
        <v>369449</v>
      </c>
      <c r="G523" s="262">
        <v>369449</v>
      </c>
      <c r="H523" s="156" t="str">
        <f t="shared" si="9"/>
        <v>0106112006Г000244</v>
      </c>
    </row>
    <row r="524" spans="1:8" ht="89.25">
      <c r="A524" s="253" t="s">
        <v>720</v>
      </c>
      <c r="B524" s="358" t="s">
        <v>273</v>
      </c>
      <c r="C524" s="358" t="s">
        <v>493</v>
      </c>
      <c r="D524" s="358" t="s">
        <v>1079</v>
      </c>
      <c r="E524" s="358"/>
      <c r="F524" s="262">
        <v>384491</v>
      </c>
      <c r="G524" s="262">
        <v>384491</v>
      </c>
      <c r="H524" s="156" t="str">
        <f t="shared" si="9"/>
        <v>010611200Ч0060</v>
      </c>
    </row>
    <row r="525" spans="1:8" ht="25.5">
      <c r="A525" s="253" t="s">
        <v>1243</v>
      </c>
      <c r="B525" s="358" t="s">
        <v>273</v>
      </c>
      <c r="C525" s="358" t="s">
        <v>493</v>
      </c>
      <c r="D525" s="358" t="s">
        <v>1079</v>
      </c>
      <c r="E525" s="358" t="s">
        <v>485</v>
      </c>
      <c r="F525" s="262">
        <v>295308</v>
      </c>
      <c r="G525" s="262">
        <v>295308</v>
      </c>
      <c r="H525" s="156" t="str">
        <f t="shared" si="9"/>
        <v>010611200Ч0060121</v>
      </c>
    </row>
    <row r="526" spans="1:8" ht="63.75">
      <c r="A526" s="253" t="s">
        <v>1370</v>
      </c>
      <c r="B526" s="358" t="s">
        <v>273</v>
      </c>
      <c r="C526" s="358" t="s">
        <v>493</v>
      </c>
      <c r="D526" s="358" t="s">
        <v>1079</v>
      </c>
      <c r="E526" s="358" t="s">
        <v>1371</v>
      </c>
      <c r="F526" s="262">
        <v>89183</v>
      </c>
      <c r="G526" s="262">
        <v>89183</v>
      </c>
      <c r="H526" s="156" t="str">
        <f t="shared" si="9"/>
        <v>010611200Ч0060129</v>
      </c>
    </row>
    <row r="527" spans="1:8" ht="63.75">
      <c r="A527" s="253" t="s">
        <v>1275</v>
      </c>
      <c r="B527" s="358" t="s">
        <v>273</v>
      </c>
      <c r="C527" s="358" t="s">
        <v>493</v>
      </c>
      <c r="D527" s="358" t="s">
        <v>1276</v>
      </c>
      <c r="E527" s="358"/>
      <c r="F527" s="262">
        <v>149860</v>
      </c>
      <c r="G527" s="262">
        <v>149860</v>
      </c>
      <c r="H527" s="156" t="str">
        <f t="shared" si="9"/>
        <v>0106112006Э000</v>
      </c>
    </row>
    <row r="528" spans="1:8" ht="38.25">
      <c r="A528" s="253" t="s">
        <v>490</v>
      </c>
      <c r="B528" s="358" t="s">
        <v>273</v>
      </c>
      <c r="C528" s="358" t="s">
        <v>493</v>
      </c>
      <c r="D528" s="358" t="s">
        <v>1276</v>
      </c>
      <c r="E528" s="358" t="s">
        <v>491</v>
      </c>
      <c r="F528" s="262">
        <v>149860</v>
      </c>
      <c r="G528" s="262">
        <v>149860</v>
      </c>
      <c r="H528" s="156" t="str">
        <f t="shared" si="9"/>
        <v>0106112006Э000244</v>
      </c>
    </row>
    <row r="529" spans="1:8">
      <c r="A529" s="253" t="s">
        <v>77</v>
      </c>
      <c r="B529" s="358" t="s">
        <v>273</v>
      </c>
      <c r="C529" s="358" t="s">
        <v>595</v>
      </c>
      <c r="D529" s="358"/>
      <c r="E529" s="358"/>
      <c r="F529" s="262">
        <v>2000000</v>
      </c>
      <c r="G529" s="262">
        <v>2000000</v>
      </c>
      <c r="H529" s="156" t="str">
        <f t="shared" si="9"/>
        <v>0111</v>
      </c>
    </row>
    <row r="530" spans="1:8" ht="51">
      <c r="A530" s="253" t="s">
        <v>596</v>
      </c>
      <c r="B530" s="358" t="s">
        <v>273</v>
      </c>
      <c r="C530" s="358" t="s">
        <v>595</v>
      </c>
      <c r="D530" s="358" t="s">
        <v>1080</v>
      </c>
      <c r="E530" s="358"/>
      <c r="F530" s="262">
        <v>2000000</v>
      </c>
      <c r="G530" s="262">
        <v>2000000</v>
      </c>
      <c r="H530" s="156" t="str">
        <f t="shared" si="9"/>
        <v>01119010080000</v>
      </c>
    </row>
    <row r="531" spans="1:8">
      <c r="A531" s="253" t="s">
        <v>597</v>
      </c>
      <c r="B531" s="358" t="s">
        <v>273</v>
      </c>
      <c r="C531" s="358" t="s">
        <v>595</v>
      </c>
      <c r="D531" s="358" t="s">
        <v>1080</v>
      </c>
      <c r="E531" s="358" t="s">
        <v>598</v>
      </c>
      <c r="F531" s="262">
        <v>2000000</v>
      </c>
      <c r="G531" s="262">
        <v>2000000</v>
      </c>
      <c r="H531" s="156" t="str">
        <f t="shared" si="9"/>
        <v>01119010080000870</v>
      </c>
    </row>
    <row r="532" spans="1:8">
      <c r="A532" s="253" t="s">
        <v>286</v>
      </c>
      <c r="B532" s="358" t="s">
        <v>273</v>
      </c>
      <c r="C532" s="358" t="s">
        <v>499</v>
      </c>
      <c r="D532" s="358"/>
      <c r="E532" s="358"/>
      <c r="F532" s="262">
        <v>278100</v>
      </c>
      <c r="G532" s="262">
        <v>278100</v>
      </c>
      <c r="H532" s="156" t="str">
        <f t="shared" si="9"/>
        <v>0113</v>
      </c>
    </row>
    <row r="533" spans="1:8" ht="140.25">
      <c r="A533" s="253" t="s">
        <v>721</v>
      </c>
      <c r="B533" s="358" t="s">
        <v>273</v>
      </c>
      <c r="C533" s="358" t="s">
        <v>499</v>
      </c>
      <c r="D533" s="358" t="s">
        <v>1081</v>
      </c>
      <c r="E533" s="358"/>
      <c r="F533" s="262">
        <v>178100</v>
      </c>
      <c r="G533" s="262">
        <v>178100</v>
      </c>
      <c r="H533" s="156" t="str">
        <f t="shared" si="9"/>
        <v>01131110075140</v>
      </c>
    </row>
    <row r="534" spans="1:8">
      <c r="A534" s="253" t="s">
        <v>102</v>
      </c>
      <c r="B534" s="358" t="s">
        <v>273</v>
      </c>
      <c r="C534" s="358" t="s">
        <v>499</v>
      </c>
      <c r="D534" s="358" t="s">
        <v>1081</v>
      </c>
      <c r="E534" s="358" t="s">
        <v>599</v>
      </c>
      <c r="F534" s="262">
        <v>178100</v>
      </c>
      <c r="G534" s="262">
        <v>178100</v>
      </c>
      <c r="H534" s="156" t="str">
        <f t="shared" si="9"/>
        <v>01131110075140540</v>
      </c>
    </row>
    <row r="535" spans="1:8" ht="38.25">
      <c r="A535" s="253" t="s">
        <v>600</v>
      </c>
      <c r="B535" s="358" t="s">
        <v>273</v>
      </c>
      <c r="C535" s="358" t="s">
        <v>499</v>
      </c>
      <c r="D535" s="358" t="s">
        <v>1082</v>
      </c>
      <c r="E535" s="358"/>
      <c r="F535" s="262">
        <v>100000</v>
      </c>
      <c r="G535" s="262">
        <v>100000</v>
      </c>
      <c r="H535" s="156" t="str">
        <f t="shared" si="9"/>
        <v>01139090080000</v>
      </c>
    </row>
    <row r="536" spans="1:8" ht="127.5">
      <c r="A536" s="253" t="s">
        <v>601</v>
      </c>
      <c r="B536" s="358" t="s">
        <v>273</v>
      </c>
      <c r="C536" s="358" t="s">
        <v>499</v>
      </c>
      <c r="D536" s="358" t="s">
        <v>1082</v>
      </c>
      <c r="E536" s="358" t="s">
        <v>602</v>
      </c>
      <c r="F536" s="262">
        <v>100000</v>
      </c>
      <c r="G536" s="262">
        <v>100000</v>
      </c>
      <c r="H536" s="156" t="str">
        <f t="shared" si="9"/>
        <v>01139090080000831</v>
      </c>
    </row>
    <row r="537" spans="1:8">
      <c r="A537" s="253" t="s">
        <v>240</v>
      </c>
      <c r="B537" s="358" t="s">
        <v>273</v>
      </c>
      <c r="C537" s="358" t="s">
        <v>307</v>
      </c>
      <c r="D537" s="358"/>
      <c r="E537" s="358"/>
      <c r="F537" s="262">
        <v>10400000</v>
      </c>
      <c r="G537" s="262">
        <v>0</v>
      </c>
      <c r="H537" s="156" t="str">
        <f t="shared" si="9"/>
        <v>04</v>
      </c>
    </row>
    <row r="538" spans="1:8">
      <c r="A538" s="253" t="s">
        <v>242</v>
      </c>
      <c r="B538" s="358" t="s">
        <v>273</v>
      </c>
      <c r="C538" s="358" t="s">
        <v>521</v>
      </c>
      <c r="D538" s="358"/>
      <c r="E538" s="358"/>
      <c r="F538" s="262">
        <v>10400000</v>
      </c>
      <c r="G538" s="262">
        <v>0</v>
      </c>
      <c r="H538" s="156" t="str">
        <f t="shared" si="9"/>
        <v>0408</v>
      </c>
    </row>
    <row r="539" spans="1:8" ht="102">
      <c r="A539" s="253" t="s">
        <v>1084</v>
      </c>
      <c r="B539" s="358" t="s">
        <v>273</v>
      </c>
      <c r="C539" s="358" t="s">
        <v>521</v>
      </c>
      <c r="D539" s="358" t="s">
        <v>1085</v>
      </c>
      <c r="E539" s="358"/>
      <c r="F539" s="262">
        <v>10400000</v>
      </c>
      <c r="G539" s="262">
        <v>0</v>
      </c>
      <c r="H539" s="156" t="str">
        <f t="shared" si="9"/>
        <v>040809200Ч0090</v>
      </c>
    </row>
    <row r="540" spans="1:8">
      <c r="A540" s="253" t="s">
        <v>102</v>
      </c>
      <c r="B540" s="358" t="s">
        <v>273</v>
      </c>
      <c r="C540" s="358" t="s">
        <v>521</v>
      </c>
      <c r="D540" s="358" t="s">
        <v>1085</v>
      </c>
      <c r="E540" s="358" t="s">
        <v>599</v>
      </c>
      <c r="F540" s="262">
        <v>10400000</v>
      </c>
      <c r="G540" s="262">
        <v>0</v>
      </c>
      <c r="H540" s="156" t="str">
        <f t="shared" si="9"/>
        <v>040809200Ч0090540</v>
      </c>
    </row>
    <row r="541" spans="1:8">
      <c r="A541" s="253" t="s">
        <v>189</v>
      </c>
      <c r="B541" s="358" t="s">
        <v>273</v>
      </c>
      <c r="C541" s="358" t="s">
        <v>33</v>
      </c>
      <c r="D541" s="358"/>
      <c r="E541" s="358"/>
      <c r="F541" s="262">
        <v>674240</v>
      </c>
      <c r="G541" s="262">
        <v>674240</v>
      </c>
      <c r="H541" s="156" t="str">
        <f t="shared" si="9"/>
        <v>07</v>
      </c>
    </row>
    <row r="542" spans="1:8">
      <c r="A542" s="253" t="s">
        <v>1595</v>
      </c>
      <c r="B542" s="358" t="s">
        <v>273</v>
      </c>
      <c r="C542" s="358" t="s">
        <v>530</v>
      </c>
      <c r="D542" s="358"/>
      <c r="E542" s="358"/>
      <c r="F542" s="262">
        <v>674240</v>
      </c>
      <c r="G542" s="262">
        <v>674240</v>
      </c>
      <c r="H542" s="156" t="str">
        <f t="shared" si="9"/>
        <v>0707</v>
      </c>
    </row>
    <row r="543" spans="1:8" ht="89.25">
      <c r="A543" s="253" t="s">
        <v>606</v>
      </c>
      <c r="B543" s="358" t="s">
        <v>273</v>
      </c>
      <c r="C543" s="358" t="s">
        <v>530</v>
      </c>
      <c r="D543" s="358" t="s">
        <v>1086</v>
      </c>
      <c r="E543" s="358"/>
      <c r="F543" s="262">
        <v>674240</v>
      </c>
      <c r="G543" s="262">
        <v>674240</v>
      </c>
      <c r="H543" s="156" t="str">
        <f t="shared" si="9"/>
        <v>070706100Ч0050</v>
      </c>
    </row>
    <row r="544" spans="1:8">
      <c r="A544" s="253" t="s">
        <v>102</v>
      </c>
      <c r="B544" s="358" t="s">
        <v>273</v>
      </c>
      <c r="C544" s="358" t="s">
        <v>530</v>
      </c>
      <c r="D544" s="358" t="s">
        <v>1086</v>
      </c>
      <c r="E544" s="358" t="s">
        <v>599</v>
      </c>
      <c r="F544" s="262">
        <v>674240</v>
      </c>
      <c r="G544" s="262">
        <v>674240</v>
      </c>
      <c r="H544" s="156" t="str">
        <f t="shared" si="9"/>
        <v>070706100Ч0050540</v>
      </c>
    </row>
    <row r="545" spans="1:8">
      <c r="A545" s="253" t="s">
        <v>319</v>
      </c>
      <c r="B545" s="226">
        <v>890</v>
      </c>
      <c r="C545" s="358" t="s">
        <v>37</v>
      </c>
      <c r="D545" s="358"/>
      <c r="E545" s="358"/>
      <c r="F545" s="262">
        <v>64000</v>
      </c>
      <c r="G545" s="262">
        <v>64000</v>
      </c>
      <c r="H545" s="156" t="str">
        <f t="shared" si="9"/>
        <v>09</v>
      </c>
    </row>
    <row r="546" spans="1:8" ht="25.5">
      <c r="A546" s="253" t="s">
        <v>538</v>
      </c>
      <c r="B546" s="358" t="s">
        <v>273</v>
      </c>
      <c r="C546" s="358" t="s">
        <v>539</v>
      </c>
      <c r="D546" s="358"/>
      <c r="E546" s="358"/>
      <c r="F546" s="262">
        <v>64000</v>
      </c>
      <c r="G546" s="262">
        <v>64000</v>
      </c>
      <c r="H546" s="156" t="str">
        <f t="shared" si="9"/>
        <v>0909</v>
      </c>
    </row>
    <row r="547" spans="1:8" ht="63.75">
      <c r="A547" s="253" t="s">
        <v>540</v>
      </c>
      <c r="B547" s="358" t="s">
        <v>273</v>
      </c>
      <c r="C547" s="358" t="s">
        <v>539</v>
      </c>
      <c r="D547" s="358" t="s">
        <v>1087</v>
      </c>
      <c r="E547" s="358"/>
      <c r="F547" s="262">
        <v>64000</v>
      </c>
      <c r="G547" s="262">
        <v>64000</v>
      </c>
      <c r="H547" s="156" t="str">
        <f t="shared" si="9"/>
        <v>09099090075550</v>
      </c>
    </row>
    <row r="548" spans="1:8" ht="38.25">
      <c r="A548" s="253" t="s">
        <v>490</v>
      </c>
      <c r="B548" s="358" t="s">
        <v>273</v>
      </c>
      <c r="C548" s="358" t="s">
        <v>539</v>
      </c>
      <c r="D548" s="358" t="s">
        <v>1087</v>
      </c>
      <c r="E548" s="358" t="s">
        <v>491</v>
      </c>
      <c r="F548" s="262">
        <v>64000</v>
      </c>
      <c r="G548" s="262">
        <v>64000</v>
      </c>
      <c r="H548" s="156" t="str">
        <f t="shared" si="9"/>
        <v>09099090075550244</v>
      </c>
    </row>
    <row r="549" spans="1:8" ht="25.5">
      <c r="A549" s="253" t="s">
        <v>322</v>
      </c>
      <c r="B549" s="358" t="s">
        <v>273</v>
      </c>
      <c r="C549" s="358" t="s">
        <v>105</v>
      </c>
      <c r="D549" s="358"/>
      <c r="E549" s="358"/>
      <c r="F549" s="262">
        <v>53535</v>
      </c>
      <c r="G549" s="262">
        <v>2740</v>
      </c>
      <c r="H549" s="156" t="str">
        <f t="shared" si="9"/>
        <v>13</v>
      </c>
    </row>
    <row r="550" spans="1:8" ht="25.5">
      <c r="A550" s="253" t="s">
        <v>323</v>
      </c>
      <c r="B550" s="358" t="s">
        <v>273</v>
      </c>
      <c r="C550" s="358" t="s">
        <v>607</v>
      </c>
      <c r="D550" s="358"/>
      <c r="E550" s="358"/>
      <c r="F550" s="262">
        <v>53535</v>
      </c>
      <c r="G550" s="262">
        <v>2740</v>
      </c>
      <c r="H550" s="156" t="str">
        <f t="shared" si="9"/>
        <v>1301</v>
      </c>
    </row>
    <row r="551" spans="1:8" ht="38.25">
      <c r="A551" s="253" t="s">
        <v>600</v>
      </c>
      <c r="B551" s="358" t="s">
        <v>273</v>
      </c>
      <c r="C551" s="358" t="s">
        <v>607</v>
      </c>
      <c r="D551" s="358" t="s">
        <v>1082</v>
      </c>
      <c r="E551" s="358"/>
      <c r="F551" s="262">
        <v>53535</v>
      </c>
      <c r="G551" s="262">
        <v>2740</v>
      </c>
      <c r="H551" s="156" t="str">
        <f t="shared" si="9"/>
        <v>13019090080000</v>
      </c>
    </row>
    <row r="552" spans="1:8">
      <c r="A552" s="253" t="s">
        <v>608</v>
      </c>
      <c r="B552" s="358" t="s">
        <v>273</v>
      </c>
      <c r="C552" s="358" t="s">
        <v>607</v>
      </c>
      <c r="D552" s="358" t="s">
        <v>1082</v>
      </c>
      <c r="E552" s="358" t="s">
        <v>609</v>
      </c>
      <c r="F552" s="262">
        <v>53535</v>
      </c>
      <c r="G552" s="262">
        <v>2740</v>
      </c>
      <c r="H552" s="156" t="str">
        <f t="shared" si="9"/>
        <v>13019090080000730</v>
      </c>
    </row>
    <row r="553" spans="1:8" ht="63.75">
      <c r="A553" s="253" t="s">
        <v>1602</v>
      </c>
      <c r="B553" s="358" t="s">
        <v>273</v>
      </c>
      <c r="C553" s="358" t="s">
        <v>108</v>
      </c>
      <c r="D553" s="358"/>
      <c r="E553" s="358"/>
      <c r="F553" s="262">
        <v>42969100</v>
      </c>
      <c r="G553" s="262">
        <v>42969100</v>
      </c>
      <c r="H553" s="156" t="str">
        <f t="shared" si="9"/>
        <v>14</v>
      </c>
    </row>
    <row r="554" spans="1:8" ht="38.25">
      <c r="A554" s="253" t="s">
        <v>279</v>
      </c>
      <c r="B554" s="358" t="s">
        <v>273</v>
      </c>
      <c r="C554" s="358" t="s">
        <v>610</v>
      </c>
      <c r="D554" s="358"/>
      <c r="E554" s="358"/>
      <c r="F554" s="262">
        <v>42969100</v>
      </c>
      <c r="G554" s="262">
        <v>42969100</v>
      </c>
      <c r="H554" s="156" t="str">
        <f t="shared" si="9"/>
        <v>1401</v>
      </c>
    </row>
    <row r="555" spans="1:8" ht="178.5">
      <c r="A555" s="253" t="s">
        <v>1413</v>
      </c>
      <c r="B555" s="358" t="s">
        <v>273</v>
      </c>
      <c r="C555" s="358" t="s">
        <v>610</v>
      </c>
      <c r="D555" s="358" t="s">
        <v>1088</v>
      </c>
      <c r="E555" s="358"/>
      <c r="F555" s="262">
        <v>20969100</v>
      </c>
      <c r="G555" s="262">
        <v>20969100</v>
      </c>
      <c r="H555" s="156" t="str">
        <f t="shared" ref="H555:H615" si="10">CONCATENATE(C555,,D555,E555)</f>
        <v>14011110076010</v>
      </c>
    </row>
    <row r="556" spans="1:8" ht="25.5">
      <c r="A556" s="253" t="s">
        <v>611</v>
      </c>
      <c r="B556" s="358" t="s">
        <v>273</v>
      </c>
      <c r="C556" s="358" t="s">
        <v>610</v>
      </c>
      <c r="D556" s="358" t="s">
        <v>1088</v>
      </c>
      <c r="E556" s="358" t="s">
        <v>612</v>
      </c>
      <c r="F556" s="262">
        <v>20969100</v>
      </c>
      <c r="G556" s="262">
        <v>20969100</v>
      </c>
      <c r="H556" s="156" t="str">
        <f t="shared" si="10"/>
        <v>14011110076010511</v>
      </c>
    </row>
    <row r="557" spans="1:8" ht="127.5">
      <c r="A557" s="253" t="s">
        <v>724</v>
      </c>
      <c r="B557" s="358" t="s">
        <v>273</v>
      </c>
      <c r="C557" s="358" t="s">
        <v>610</v>
      </c>
      <c r="D557" s="358" t="s">
        <v>1089</v>
      </c>
      <c r="E557" s="358"/>
      <c r="F557" s="262">
        <v>22000000</v>
      </c>
      <c r="G557" s="262">
        <v>22000000</v>
      </c>
      <c r="H557" s="156" t="str">
        <f t="shared" si="10"/>
        <v>14011110080130</v>
      </c>
    </row>
    <row r="558" spans="1:8" ht="25.5">
      <c r="A558" s="253" t="s">
        <v>611</v>
      </c>
      <c r="B558" s="358" t="s">
        <v>273</v>
      </c>
      <c r="C558" s="358" t="s">
        <v>610</v>
      </c>
      <c r="D558" s="358" t="s">
        <v>1089</v>
      </c>
      <c r="E558" s="358" t="s">
        <v>612</v>
      </c>
      <c r="F558" s="262">
        <v>22000000</v>
      </c>
      <c r="G558" s="262">
        <v>22000000</v>
      </c>
      <c r="H558" s="156" t="str">
        <f t="shared" si="10"/>
        <v>14011110080130511</v>
      </c>
    </row>
    <row r="559" spans="1:8">
      <c r="A559" s="253" t="s">
        <v>343</v>
      </c>
      <c r="B559" s="358"/>
      <c r="C559" s="358"/>
      <c r="D559" s="358"/>
      <c r="E559" s="358"/>
      <c r="F559" s="262">
        <v>18100000</v>
      </c>
      <c r="G559" s="262">
        <v>37370000</v>
      </c>
      <c r="H559" s="156" t="str">
        <f t="shared" si="10"/>
        <v/>
      </c>
    </row>
    <row r="560" spans="1:8">
      <c r="H560" s="156" t="str">
        <f t="shared" si="10"/>
        <v/>
      </c>
    </row>
    <row r="561" spans="8:8">
      <c r="H561" s="156" t="str">
        <f t="shared" si="10"/>
        <v/>
      </c>
    </row>
    <row r="562" spans="8:8">
      <c r="H562" s="156" t="str">
        <f t="shared" si="10"/>
        <v/>
      </c>
    </row>
    <row r="563" spans="8:8">
      <c r="H563" s="156" t="str">
        <f t="shared" si="10"/>
        <v/>
      </c>
    </row>
    <row r="564" spans="8:8">
      <c r="H564" s="156" t="str">
        <f t="shared" si="10"/>
        <v/>
      </c>
    </row>
    <row r="565" spans="8:8">
      <c r="H565" s="156" t="str">
        <f t="shared" si="10"/>
        <v/>
      </c>
    </row>
    <row r="566" spans="8:8">
      <c r="H566" s="156" t="str">
        <f t="shared" si="10"/>
        <v/>
      </c>
    </row>
    <row r="567" spans="8:8">
      <c r="H567" s="156" t="str">
        <f t="shared" si="10"/>
        <v/>
      </c>
    </row>
    <row r="568" spans="8:8">
      <c r="H568" s="156" t="str">
        <f t="shared" si="10"/>
        <v/>
      </c>
    </row>
    <row r="569" spans="8:8">
      <c r="H569" s="156" t="str">
        <f t="shared" si="10"/>
        <v/>
      </c>
    </row>
    <row r="570" spans="8:8">
      <c r="H570" s="156" t="str">
        <f t="shared" si="10"/>
        <v/>
      </c>
    </row>
    <row r="571" spans="8:8">
      <c r="H571" s="156" t="str">
        <f t="shared" si="10"/>
        <v/>
      </c>
    </row>
    <row r="572" spans="8:8">
      <c r="H572" s="156" t="str">
        <f t="shared" si="10"/>
        <v/>
      </c>
    </row>
    <row r="573" spans="8:8">
      <c r="H573" s="156" t="str">
        <f t="shared" si="10"/>
        <v/>
      </c>
    </row>
    <row r="574" spans="8:8">
      <c r="H574" s="156" t="str">
        <f t="shared" si="10"/>
        <v/>
      </c>
    </row>
    <row r="575" spans="8:8">
      <c r="H575" s="156" t="str">
        <f t="shared" si="10"/>
        <v/>
      </c>
    </row>
    <row r="576" spans="8:8">
      <c r="H576" s="156" t="str">
        <f t="shared" si="10"/>
        <v/>
      </c>
    </row>
    <row r="577" spans="8:8">
      <c r="H577" s="156" t="str">
        <f t="shared" si="10"/>
        <v/>
      </c>
    </row>
    <row r="578" spans="8:8">
      <c r="H578" s="156" t="str">
        <f t="shared" si="10"/>
        <v/>
      </c>
    </row>
    <row r="579" spans="8:8">
      <c r="H579" s="156" t="str">
        <f t="shared" si="10"/>
        <v/>
      </c>
    </row>
    <row r="580" spans="8:8">
      <c r="H580" s="156" t="str">
        <f t="shared" si="10"/>
        <v/>
      </c>
    </row>
    <row r="581" spans="8:8">
      <c r="H581" s="156" t="str">
        <f t="shared" si="10"/>
        <v/>
      </c>
    </row>
    <row r="582" spans="8:8">
      <c r="H582" s="156" t="str">
        <f t="shared" si="10"/>
        <v/>
      </c>
    </row>
    <row r="583" spans="8:8">
      <c r="H583" s="156" t="str">
        <f t="shared" si="10"/>
        <v/>
      </c>
    </row>
    <row r="584" spans="8:8">
      <c r="H584" s="156" t="str">
        <f t="shared" si="10"/>
        <v/>
      </c>
    </row>
    <row r="585" spans="8:8">
      <c r="H585" s="156" t="str">
        <f t="shared" si="10"/>
        <v/>
      </c>
    </row>
    <row r="586" spans="8:8">
      <c r="H586" s="156" t="str">
        <f t="shared" si="10"/>
        <v/>
      </c>
    </row>
    <row r="587" spans="8:8">
      <c r="H587" s="156" t="str">
        <f t="shared" si="10"/>
        <v/>
      </c>
    </row>
    <row r="588" spans="8:8">
      <c r="H588" s="156" t="str">
        <f t="shared" si="10"/>
        <v/>
      </c>
    </row>
    <row r="589" spans="8:8">
      <c r="H589" s="156" t="str">
        <f t="shared" si="10"/>
        <v/>
      </c>
    </row>
    <row r="590" spans="8:8">
      <c r="H590" s="156" t="str">
        <f t="shared" si="10"/>
        <v/>
      </c>
    </row>
    <row r="591" spans="8:8">
      <c r="H591" s="156" t="str">
        <f t="shared" si="10"/>
        <v/>
      </c>
    </row>
    <row r="592" spans="8:8">
      <c r="H592" s="156" t="str">
        <f t="shared" si="10"/>
        <v/>
      </c>
    </row>
    <row r="593" spans="8:8">
      <c r="H593" s="156" t="str">
        <f t="shared" si="10"/>
        <v/>
      </c>
    </row>
    <row r="594" spans="8:8">
      <c r="H594" s="156" t="str">
        <f t="shared" si="10"/>
        <v/>
      </c>
    </row>
    <row r="595" spans="8:8">
      <c r="H595" s="156" t="str">
        <f t="shared" si="10"/>
        <v/>
      </c>
    </row>
    <row r="596" spans="8:8">
      <c r="H596" s="156" t="str">
        <f t="shared" si="10"/>
        <v/>
      </c>
    </row>
    <row r="597" spans="8:8">
      <c r="H597" s="156" t="str">
        <f t="shared" si="10"/>
        <v/>
      </c>
    </row>
    <row r="598" spans="8:8">
      <c r="H598" s="156" t="str">
        <f t="shared" si="10"/>
        <v/>
      </c>
    </row>
    <row r="599" spans="8:8">
      <c r="H599" s="156" t="str">
        <f t="shared" si="10"/>
        <v/>
      </c>
    </row>
    <row r="600" spans="8:8">
      <c r="H600" s="156" t="str">
        <f t="shared" si="10"/>
        <v/>
      </c>
    </row>
    <row r="601" spans="8:8">
      <c r="H601" s="156" t="str">
        <f t="shared" si="10"/>
        <v/>
      </c>
    </row>
    <row r="602" spans="8:8">
      <c r="H602" s="156" t="str">
        <f t="shared" si="10"/>
        <v/>
      </c>
    </row>
    <row r="603" spans="8:8">
      <c r="H603" s="156" t="str">
        <f t="shared" si="10"/>
        <v/>
      </c>
    </row>
    <row r="604" spans="8:8">
      <c r="H604" s="156" t="str">
        <f t="shared" si="10"/>
        <v/>
      </c>
    </row>
    <row r="605" spans="8:8">
      <c r="H605" s="156" t="str">
        <f t="shared" si="10"/>
        <v/>
      </c>
    </row>
    <row r="606" spans="8:8">
      <c r="H606" s="156" t="str">
        <f t="shared" si="10"/>
        <v/>
      </c>
    </row>
    <row r="607" spans="8:8">
      <c r="H607" s="156" t="str">
        <f t="shared" si="10"/>
        <v/>
      </c>
    </row>
    <row r="608" spans="8:8">
      <c r="H608" s="156" t="str">
        <f t="shared" si="10"/>
        <v/>
      </c>
    </row>
    <row r="609" spans="8:8">
      <c r="H609" s="156" t="str">
        <f t="shared" si="10"/>
        <v/>
      </c>
    </row>
    <row r="610" spans="8:8">
      <c r="H610" s="156" t="str">
        <f t="shared" si="10"/>
        <v/>
      </c>
    </row>
    <row r="611" spans="8:8">
      <c r="H611" s="156" t="str">
        <f t="shared" si="10"/>
        <v/>
      </c>
    </row>
    <row r="612" spans="8:8">
      <c r="H612" s="156" t="str">
        <f t="shared" si="10"/>
        <v/>
      </c>
    </row>
    <row r="613" spans="8:8">
      <c r="H613" s="156" t="str">
        <f t="shared" si="10"/>
        <v/>
      </c>
    </row>
    <row r="614" spans="8:8">
      <c r="H614" s="156" t="str">
        <f t="shared" si="10"/>
        <v/>
      </c>
    </row>
    <row r="615" spans="8:8">
      <c r="H615" s="156" t="str">
        <f t="shared" si="10"/>
        <v/>
      </c>
    </row>
    <row r="616" spans="8:8">
      <c r="H616" s="156" t="str">
        <f t="shared" ref="H616:H679" si="11">CONCATENATE(C616,,D616,E616)</f>
        <v/>
      </c>
    </row>
    <row r="617" spans="8:8">
      <c r="H617" s="156" t="str">
        <f t="shared" si="11"/>
        <v/>
      </c>
    </row>
    <row r="618" spans="8:8">
      <c r="H618" s="156" t="str">
        <f t="shared" si="11"/>
        <v/>
      </c>
    </row>
    <row r="619" spans="8:8">
      <c r="H619" s="156" t="str">
        <f t="shared" si="11"/>
        <v/>
      </c>
    </row>
    <row r="620" spans="8:8">
      <c r="H620" s="156" t="str">
        <f t="shared" si="11"/>
        <v/>
      </c>
    </row>
    <row r="621" spans="8:8">
      <c r="H621" s="156" t="str">
        <f t="shared" si="11"/>
        <v/>
      </c>
    </row>
    <row r="622" spans="8:8">
      <c r="H622" s="156" t="str">
        <f t="shared" si="11"/>
        <v/>
      </c>
    </row>
    <row r="623" spans="8:8">
      <c r="H623" s="156" t="str">
        <f t="shared" si="11"/>
        <v/>
      </c>
    </row>
    <row r="624" spans="8:8">
      <c r="H624" s="156" t="str">
        <f t="shared" si="11"/>
        <v/>
      </c>
    </row>
    <row r="625" spans="8:8">
      <c r="H625" s="156" t="str">
        <f t="shared" si="11"/>
        <v/>
      </c>
    </row>
    <row r="626" spans="8:8">
      <c r="H626" s="156" t="str">
        <f t="shared" si="11"/>
        <v/>
      </c>
    </row>
    <row r="627" spans="8:8">
      <c r="H627" s="156" t="str">
        <f t="shared" si="11"/>
        <v/>
      </c>
    </row>
    <row r="628" spans="8:8">
      <c r="H628" s="156" t="str">
        <f t="shared" si="11"/>
        <v/>
      </c>
    </row>
    <row r="629" spans="8:8">
      <c r="H629" s="156" t="str">
        <f t="shared" si="11"/>
        <v/>
      </c>
    </row>
    <row r="630" spans="8:8">
      <c r="H630" s="156" t="str">
        <f t="shared" si="11"/>
        <v/>
      </c>
    </row>
    <row r="631" spans="8:8">
      <c r="H631" s="156" t="str">
        <f t="shared" si="11"/>
        <v/>
      </c>
    </row>
    <row r="632" spans="8:8">
      <c r="H632" s="156" t="str">
        <f t="shared" si="11"/>
        <v/>
      </c>
    </row>
    <row r="633" spans="8:8">
      <c r="H633" s="156" t="str">
        <f t="shared" si="11"/>
        <v/>
      </c>
    </row>
    <row r="634" spans="8:8">
      <c r="H634" s="156" t="str">
        <f t="shared" si="11"/>
        <v/>
      </c>
    </row>
    <row r="635" spans="8:8">
      <c r="H635" s="156" t="str">
        <f t="shared" si="11"/>
        <v/>
      </c>
    </row>
    <row r="636" spans="8:8">
      <c r="H636" s="156" t="str">
        <f t="shared" si="11"/>
        <v/>
      </c>
    </row>
    <row r="637" spans="8:8">
      <c r="H637" s="156" t="str">
        <f t="shared" si="11"/>
        <v/>
      </c>
    </row>
    <row r="638" spans="8:8">
      <c r="H638" s="156" t="str">
        <f t="shared" si="11"/>
        <v/>
      </c>
    </row>
    <row r="639" spans="8:8">
      <c r="H639" s="156" t="str">
        <f t="shared" si="11"/>
        <v/>
      </c>
    </row>
    <row r="640" spans="8:8">
      <c r="H640" s="156" t="str">
        <f t="shared" si="11"/>
        <v/>
      </c>
    </row>
    <row r="641" spans="8:8">
      <c r="H641" s="156" t="str">
        <f t="shared" si="11"/>
        <v/>
      </c>
    </row>
    <row r="642" spans="8:8">
      <c r="H642" s="156" t="str">
        <f t="shared" si="11"/>
        <v/>
      </c>
    </row>
    <row r="643" spans="8:8">
      <c r="H643" s="156" t="str">
        <f t="shared" si="11"/>
        <v/>
      </c>
    </row>
    <row r="644" spans="8:8">
      <c r="H644" s="156" t="str">
        <f t="shared" si="11"/>
        <v/>
      </c>
    </row>
    <row r="645" spans="8:8">
      <c r="H645" s="156" t="str">
        <f t="shared" si="11"/>
        <v/>
      </c>
    </row>
    <row r="646" spans="8:8">
      <c r="H646" s="156" t="str">
        <f t="shared" si="11"/>
        <v/>
      </c>
    </row>
    <row r="647" spans="8:8">
      <c r="H647" s="156" t="str">
        <f t="shared" si="11"/>
        <v/>
      </c>
    </row>
    <row r="648" spans="8:8">
      <c r="H648" s="156" t="str">
        <f t="shared" si="11"/>
        <v/>
      </c>
    </row>
    <row r="649" spans="8:8">
      <c r="H649" s="156" t="str">
        <f t="shared" si="11"/>
        <v/>
      </c>
    </row>
    <row r="650" spans="8:8">
      <c r="H650" s="156" t="str">
        <f t="shared" si="11"/>
        <v/>
      </c>
    </row>
    <row r="651" spans="8:8">
      <c r="H651" s="156" t="str">
        <f t="shared" si="11"/>
        <v/>
      </c>
    </row>
    <row r="652" spans="8:8">
      <c r="H652" s="156" t="str">
        <f t="shared" si="11"/>
        <v/>
      </c>
    </row>
    <row r="653" spans="8:8">
      <c r="H653" s="156" t="str">
        <f t="shared" si="11"/>
        <v/>
      </c>
    </row>
    <row r="654" spans="8:8">
      <c r="H654" s="156" t="str">
        <f t="shared" si="11"/>
        <v/>
      </c>
    </row>
    <row r="655" spans="8:8">
      <c r="H655" s="156" t="str">
        <f t="shared" si="11"/>
        <v/>
      </c>
    </row>
    <row r="656" spans="8:8">
      <c r="H656" s="156" t="str">
        <f t="shared" si="11"/>
        <v/>
      </c>
    </row>
    <row r="657" spans="8:8">
      <c r="H657" s="156" t="str">
        <f t="shared" si="11"/>
        <v/>
      </c>
    </row>
    <row r="658" spans="8:8">
      <c r="H658" s="156" t="str">
        <f t="shared" si="11"/>
        <v/>
      </c>
    </row>
    <row r="659" spans="8:8">
      <c r="H659" s="156" t="str">
        <f t="shared" si="11"/>
        <v/>
      </c>
    </row>
    <row r="660" spans="8:8">
      <c r="H660" s="156" t="str">
        <f t="shared" si="11"/>
        <v/>
      </c>
    </row>
    <row r="661" spans="8:8">
      <c r="H661" s="156" t="str">
        <f t="shared" si="11"/>
        <v/>
      </c>
    </row>
    <row r="662" spans="8:8">
      <c r="H662" s="156" t="str">
        <f t="shared" si="11"/>
        <v/>
      </c>
    </row>
    <row r="663" spans="8:8">
      <c r="H663" s="156" t="str">
        <f t="shared" si="11"/>
        <v/>
      </c>
    </row>
    <row r="664" spans="8:8">
      <c r="H664" s="156" t="str">
        <f t="shared" si="11"/>
        <v/>
      </c>
    </row>
    <row r="665" spans="8:8">
      <c r="H665" s="156" t="str">
        <f t="shared" si="11"/>
        <v/>
      </c>
    </row>
    <row r="666" spans="8:8">
      <c r="H666" s="156" t="str">
        <f t="shared" si="11"/>
        <v/>
      </c>
    </row>
    <row r="667" spans="8:8">
      <c r="H667" s="156" t="str">
        <f t="shared" si="11"/>
        <v/>
      </c>
    </row>
    <row r="668" spans="8:8">
      <c r="H668" s="156" t="str">
        <f t="shared" si="11"/>
        <v/>
      </c>
    </row>
    <row r="669" spans="8:8">
      <c r="H669" s="156" t="str">
        <f t="shared" si="11"/>
        <v/>
      </c>
    </row>
    <row r="670" spans="8:8">
      <c r="H670" s="156" t="str">
        <f t="shared" si="11"/>
        <v/>
      </c>
    </row>
    <row r="671" spans="8:8">
      <c r="H671" s="156" t="str">
        <f t="shared" si="11"/>
        <v/>
      </c>
    </row>
    <row r="672" spans="8:8">
      <c r="H672" s="156" t="str">
        <f t="shared" si="11"/>
        <v/>
      </c>
    </row>
    <row r="673" spans="8:8">
      <c r="H673" s="156" t="str">
        <f t="shared" si="11"/>
        <v/>
      </c>
    </row>
    <row r="674" spans="8:8">
      <c r="H674" s="156" t="str">
        <f t="shared" si="11"/>
        <v/>
      </c>
    </row>
    <row r="675" spans="8:8">
      <c r="H675" s="156" t="str">
        <f t="shared" si="11"/>
        <v/>
      </c>
    </row>
    <row r="676" spans="8:8">
      <c r="H676" s="156" t="str">
        <f t="shared" si="11"/>
        <v/>
      </c>
    </row>
    <row r="677" spans="8:8">
      <c r="H677" s="156" t="str">
        <f t="shared" si="11"/>
        <v/>
      </c>
    </row>
    <row r="678" spans="8:8">
      <c r="H678" s="156" t="str">
        <f t="shared" si="11"/>
        <v/>
      </c>
    </row>
    <row r="679" spans="8:8">
      <c r="H679" s="156" t="str">
        <f t="shared" si="11"/>
        <v/>
      </c>
    </row>
    <row r="680" spans="8:8">
      <c r="H680" s="156" t="str">
        <f t="shared" ref="H680:H695" si="12">CONCATENATE(C680,,D680,E680)</f>
        <v/>
      </c>
    </row>
    <row r="681" spans="8:8">
      <c r="H681" s="156" t="str">
        <f t="shared" si="12"/>
        <v/>
      </c>
    </row>
    <row r="682" spans="8:8">
      <c r="H682" s="156" t="str">
        <f t="shared" si="12"/>
        <v/>
      </c>
    </row>
    <row r="683" spans="8:8">
      <c r="H683" s="156" t="str">
        <f t="shared" si="12"/>
        <v/>
      </c>
    </row>
    <row r="684" spans="8:8">
      <c r="H684" s="156" t="str">
        <f t="shared" si="12"/>
        <v/>
      </c>
    </row>
    <row r="685" spans="8:8">
      <c r="H685" s="156" t="str">
        <f t="shared" si="12"/>
        <v/>
      </c>
    </row>
    <row r="686" spans="8:8">
      <c r="H686" s="156" t="str">
        <f t="shared" si="12"/>
        <v/>
      </c>
    </row>
    <row r="687" spans="8:8">
      <c r="H687" s="156" t="str">
        <f t="shared" si="12"/>
        <v/>
      </c>
    </row>
    <row r="688" spans="8:8">
      <c r="H688" s="156" t="str">
        <f t="shared" si="12"/>
        <v/>
      </c>
    </row>
    <row r="689" spans="8:8">
      <c r="H689" s="156" t="str">
        <f t="shared" si="12"/>
        <v/>
      </c>
    </row>
    <row r="690" spans="8:8">
      <c r="H690" s="156" t="str">
        <f t="shared" si="12"/>
        <v/>
      </c>
    </row>
    <row r="691" spans="8:8">
      <c r="H691" s="156" t="str">
        <f t="shared" si="12"/>
        <v/>
      </c>
    </row>
    <row r="692" spans="8:8">
      <c r="H692" s="156" t="str">
        <f t="shared" si="12"/>
        <v/>
      </c>
    </row>
    <row r="693" spans="8:8">
      <c r="H693" s="156" t="str">
        <f t="shared" si="12"/>
        <v/>
      </c>
    </row>
    <row r="694" spans="8:8">
      <c r="H694" s="156" t="str">
        <f t="shared" si="12"/>
        <v/>
      </c>
    </row>
    <row r="695" spans="8:8">
      <c r="H695" s="156" t="str">
        <f t="shared" si="12"/>
        <v/>
      </c>
    </row>
  </sheetData>
  <autoFilter ref="A6:I695">
    <filterColumn colId="1"/>
  </autoFilter>
  <mergeCells count="8">
    <mergeCell ref="A1:G1"/>
    <mergeCell ref="A2:G2"/>
    <mergeCell ref="A3:G3"/>
    <mergeCell ref="A7:E7"/>
    <mergeCell ref="G5:G6"/>
    <mergeCell ref="A5:A6"/>
    <mergeCell ref="B5:E5"/>
    <mergeCell ref="F5:F6"/>
  </mergeCells>
  <pageMargins left="0.70866141732283472" right="0.31496062992125984" top="0.74803149606299213" bottom="0.74803149606299213" header="0.31496062992125984" footer="0.31496062992125984"/>
  <pageSetup paperSize="9" scale="83" orientation="portrait" r:id="rId1"/>
</worksheet>
</file>

<file path=xl/worksheets/sheet8.xml><?xml version="1.0" encoding="utf-8"?>
<worksheet xmlns="http://schemas.openxmlformats.org/spreadsheetml/2006/main" xmlns:r="http://schemas.openxmlformats.org/officeDocument/2006/relationships">
  <sheetPr codeName="Лист6">
    <tabColor theme="6" tint="-0.249977111117893"/>
  </sheetPr>
  <dimension ref="A1:D57"/>
  <sheetViews>
    <sheetView topLeftCell="A5" workbookViewId="0">
      <selection activeCell="D8" sqref="D8"/>
    </sheetView>
  </sheetViews>
  <sheetFormatPr defaultRowHeight="12.75"/>
  <cols>
    <col min="1" max="1" width="50.7109375" style="4" customWidth="1"/>
    <col min="2" max="2" width="8.140625" style="4" customWidth="1"/>
    <col min="3" max="3" width="11" style="4" customWidth="1"/>
    <col min="4" max="4" width="18.42578125" style="4" customWidth="1"/>
    <col min="5" max="16384" width="9.140625" style="4"/>
  </cols>
  <sheetData>
    <row r="1" spans="1:4" ht="45.75" hidden="1" customHeight="1">
      <c r="A1" s="382"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4" ht="47.25" customHeight="1">
      <c r="A2" s="382" t="str">
        <f>"Приложение №"&amp;Н1фун&amp;" к решению
Богучанского районного Совета депутатов
от "&amp;Р1дата&amp;" года №"&amp;Р1номер</f>
        <v>Приложение №7 к решению
Богучанского районного Совета депутатов
от     "   "                     2016 года №</v>
      </c>
      <c r="B2" s="382"/>
      <c r="C2" s="382"/>
      <c r="D2" s="382"/>
    </row>
    <row r="3" spans="1:4" ht="111.75" customHeight="1">
      <c r="A3" s="381" t="str">
        <f>"Распределение бюджетных ассигнований по разделам и подразделам бюджетной классификации расходов районного бюджета на "&amp;год&amp;" год"</f>
        <v>Распределение бюджетных ассигнований по разделам и подразделам бюджетной классификации расходов районного бюджета на 2017 год</v>
      </c>
      <c r="B3" s="381"/>
      <c r="C3" s="381"/>
      <c r="D3" s="381"/>
    </row>
    <row r="4" spans="1:4">
      <c r="D4" s="12" t="s">
        <v>103</v>
      </c>
    </row>
    <row r="5" spans="1:4" ht="12.75" customHeight="1">
      <c r="A5" s="418" t="s">
        <v>302</v>
      </c>
      <c r="B5" s="423" t="s">
        <v>232</v>
      </c>
      <c r="C5" s="424"/>
      <c r="D5" s="418" t="s">
        <v>780</v>
      </c>
    </row>
    <row r="6" spans="1:4">
      <c r="A6" s="418"/>
      <c r="B6" s="286" t="s">
        <v>1330</v>
      </c>
      <c r="C6" s="286" t="s">
        <v>303</v>
      </c>
      <c r="D6" s="418"/>
    </row>
    <row r="7" spans="1:4" s="15" customFormat="1">
      <c r="A7" s="420" t="s">
        <v>924</v>
      </c>
      <c r="B7" s="421"/>
      <c r="C7" s="422"/>
      <c r="D7" s="250">
        <f>SUM(D8+D16+D18+D21+D26+D31+D33+D39+D42+D44+D50+D53+D55)</f>
        <v>1827169022</v>
      </c>
    </row>
    <row r="8" spans="1:4">
      <c r="A8" s="57" t="s">
        <v>304</v>
      </c>
      <c r="B8" s="255" t="s">
        <v>179</v>
      </c>
      <c r="C8" s="254" t="s">
        <v>784</v>
      </c>
      <c r="D8" s="256">
        <f>SUM(D9:D15)</f>
        <v>108640881</v>
      </c>
    </row>
    <row r="9" spans="1:4" ht="38.25">
      <c r="A9" s="57" t="s">
        <v>482</v>
      </c>
      <c r="B9" s="254" t="s">
        <v>179</v>
      </c>
      <c r="C9" s="254" t="s">
        <v>292</v>
      </c>
      <c r="D9" s="256">
        <v>1274246</v>
      </c>
    </row>
    <row r="10" spans="1:4" ht="51">
      <c r="A10" s="57" t="s">
        <v>101</v>
      </c>
      <c r="B10" s="254" t="s">
        <v>179</v>
      </c>
      <c r="C10" s="254" t="s">
        <v>305</v>
      </c>
      <c r="D10" s="256">
        <v>4520710</v>
      </c>
    </row>
    <row r="11" spans="1:4" ht="51">
      <c r="A11" s="57" t="s">
        <v>306</v>
      </c>
      <c r="B11" s="254" t="s">
        <v>179</v>
      </c>
      <c r="C11" s="254" t="s">
        <v>307</v>
      </c>
      <c r="D11" s="256">
        <v>44348557</v>
      </c>
    </row>
    <row r="12" spans="1:4" ht="38.25">
      <c r="A12" s="56" t="s">
        <v>285</v>
      </c>
      <c r="B12" s="143" t="s">
        <v>179</v>
      </c>
      <c r="C12" s="143" t="s">
        <v>297</v>
      </c>
      <c r="D12" s="256">
        <v>14026568</v>
      </c>
    </row>
    <row r="13" spans="1:4">
      <c r="A13" s="57" t="s">
        <v>682</v>
      </c>
      <c r="B13" s="254" t="s">
        <v>179</v>
      </c>
      <c r="C13" s="254" t="s">
        <v>33</v>
      </c>
      <c r="D13" s="256">
        <v>0</v>
      </c>
    </row>
    <row r="14" spans="1:4">
      <c r="A14" s="57" t="s">
        <v>77</v>
      </c>
      <c r="B14" s="254" t="s">
        <v>179</v>
      </c>
      <c r="C14" s="254" t="s">
        <v>39</v>
      </c>
      <c r="D14" s="256">
        <v>2000000</v>
      </c>
    </row>
    <row r="15" spans="1:4">
      <c r="A15" s="57" t="s">
        <v>286</v>
      </c>
      <c r="B15" s="254" t="s">
        <v>179</v>
      </c>
      <c r="C15" s="254" t="s">
        <v>105</v>
      </c>
      <c r="D15" s="256">
        <v>42470800</v>
      </c>
    </row>
    <row r="16" spans="1:4">
      <c r="A16" s="57" t="s">
        <v>250</v>
      </c>
      <c r="B16" s="254" t="s">
        <v>292</v>
      </c>
      <c r="C16" s="254"/>
      <c r="D16" s="256">
        <v>4226600</v>
      </c>
    </row>
    <row r="17" spans="1:4">
      <c r="A17" s="57" t="s">
        <v>251</v>
      </c>
      <c r="B17" s="254" t="s">
        <v>292</v>
      </c>
      <c r="C17" s="254" t="s">
        <v>305</v>
      </c>
      <c r="D17" s="256">
        <v>4226600</v>
      </c>
    </row>
    <row r="18" spans="1:4" ht="25.5">
      <c r="A18" s="57" t="s">
        <v>308</v>
      </c>
      <c r="B18" s="254" t="s">
        <v>305</v>
      </c>
      <c r="C18" s="254"/>
      <c r="D18" s="256">
        <v>24679568</v>
      </c>
    </row>
    <row r="19" spans="1:4" ht="38.25">
      <c r="A19" s="57" t="s">
        <v>335</v>
      </c>
      <c r="B19" s="254" t="s">
        <v>305</v>
      </c>
      <c r="C19" s="254" t="s">
        <v>37</v>
      </c>
      <c r="D19" s="256">
        <v>2548363</v>
      </c>
    </row>
    <row r="20" spans="1:4">
      <c r="A20" s="57" t="s">
        <v>148</v>
      </c>
      <c r="B20" s="254" t="s">
        <v>305</v>
      </c>
      <c r="C20" s="254" t="s">
        <v>255</v>
      </c>
      <c r="D20" s="256">
        <v>22131205</v>
      </c>
    </row>
    <row r="21" spans="1:4">
      <c r="A21" s="57" t="s">
        <v>240</v>
      </c>
      <c r="B21" s="254" t="s">
        <v>307</v>
      </c>
      <c r="C21" s="254"/>
      <c r="D21" s="256">
        <f>SUM(D22:D25)</f>
        <v>38733200</v>
      </c>
    </row>
    <row r="22" spans="1:4">
      <c r="A22" s="57" t="s">
        <v>241</v>
      </c>
      <c r="B22" s="254" t="s">
        <v>307</v>
      </c>
      <c r="C22" s="254" t="s">
        <v>296</v>
      </c>
      <c r="D22" s="256">
        <v>1168700</v>
      </c>
    </row>
    <row r="23" spans="1:4">
      <c r="A23" s="57" t="s">
        <v>242</v>
      </c>
      <c r="B23" s="254" t="s">
        <v>307</v>
      </c>
      <c r="C23" s="254" t="s">
        <v>44</v>
      </c>
      <c r="D23" s="256">
        <v>34957000</v>
      </c>
    </row>
    <row r="24" spans="1:4">
      <c r="A24" s="57" t="s">
        <v>327</v>
      </c>
      <c r="B24" s="254" t="s">
        <v>307</v>
      </c>
      <c r="C24" s="254" t="s">
        <v>37</v>
      </c>
      <c r="D24" s="256">
        <v>32700</v>
      </c>
    </row>
    <row r="25" spans="1:4">
      <c r="A25" s="57" t="s">
        <v>196</v>
      </c>
      <c r="B25" s="254" t="s">
        <v>307</v>
      </c>
      <c r="C25" s="254" t="s">
        <v>262</v>
      </c>
      <c r="D25" s="256">
        <v>2574800</v>
      </c>
    </row>
    <row r="26" spans="1:4">
      <c r="A26" s="57" t="s">
        <v>309</v>
      </c>
      <c r="B26" s="254" t="s">
        <v>296</v>
      </c>
      <c r="C26" s="254"/>
      <c r="D26" s="256">
        <f>SUM(D27:D30)</f>
        <v>226941950</v>
      </c>
    </row>
    <row r="27" spans="1:4">
      <c r="A27" s="57" t="s">
        <v>3</v>
      </c>
      <c r="B27" s="254" t="s">
        <v>296</v>
      </c>
      <c r="C27" s="254" t="s">
        <v>179</v>
      </c>
      <c r="D27" s="256">
        <v>110000</v>
      </c>
    </row>
    <row r="28" spans="1:4">
      <c r="A28" s="57" t="s">
        <v>197</v>
      </c>
      <c r="B28" s="254" t="s">
        <v>296</v>
      </c>
      <c r="C28" s="254" t="s">
        <v>292</v>
      </c>
      <c r="D28" s="256">
        <v>222687800</v>
      </c>
    </row>
    <row r="29" spans="1:4">
      <c r="A29" s="57" t="s">
        <v>52</v>
      </c>
      <c r="B29" s="254" t="s">
        <v>296</v>
      </c>
      <c r="C29" s="254" t="s">
        <v>305</v>
      </c>
      <c r="D29" s="256">
        <v>600000</v>
      </c>
    </row>
    <row r="30" spans="1:4" ht="25.5">
      <c r="A30" s="57" t="s">
        <v>202</v>
      </c>
      <c r="B30" s="254" t="s">
        <v>296</v>
      </c>
      <c r="C30" s="254" t="s">
        <v>296</v>
      </c>
      <c r="D30" s="256">
        <v>3544150</v>
      </c>
    </row>
    <row r="31" spans="1:4">
      <c r="A31" s="57" t="s">
        <v>1376</v>
      </c>
      <c r="B31" s="254" t="s">
        <v>297</v>
      </c>
      <c r="C31" s="254"/>
      <c r="D31" s="256">
        <v>0</v>
      </c>
    </row>
    <row r="32" spans="1:4" ht="25.5">
      <c r="A32" s="57" t="s">
        <v>1377</v>
      </c>
      <c r="B32" s="254" t="s">
        <v>297</v>
      </c>
      <c r="C32" s="254" t="s">
        <v>305</v>
      </c>
      <c r="D32" s="256">
        <v>0</v>
      </c>
    </row>
    <row r="33" spans="1:4">
      <c r="A33" s="57" t="s">
        <v>189</v>
      </c>
      <c r="B33" s="254" t="s">
        <v>33</v>
      </c>
      <c r="C33" s="254"/>
      <c r="D33" s="256">
        <f>SUM(D34:D38)</f>
        <v>1092965543</v>
      </c>
    </row>
    <row r="34" spans="1:4">
      <c r="A34" s="57" t="s">
        <v>203</v>
      </c>
      <c r="B34" s="254" t="s">
        <v>33</v>
      </c>
      <c r="C34" s="254" t="s">
        <v>179</v>
      </c>
      <c r="D34" s="256">
        <v>336553086</v>
      </c>
    </row>
    <row r="35" spans="1:4">
      <c r="A35" s="57" t="s">
        <v>204</v>
      </c>
      <c r="B35" s="254" t="s">
        <v>33</v>
      </c>
      <c r="C35" s="254" t="s">
        <v>292</v>
      </c>
      <c r="D35" s="256">
        <v>619179633</v>
      </c>
    </row>
    <row r="36" spans="1:4">
      <c r="A36" s="57" t="s">
        <v>1598</v>
      </c>
      <c r="B36" s="254" t="s">
        <v>33</v>
      </c>
      <c r="C36" s="254" t="s">
        <v>305</v>
      </c>
      <c r="D36" s="256">
        <v>73740089</v>
      </c>
    </row>
    <row r="37" spans="1:4">
      <c r="A37" s="57" t="s">
        <v>1595</v>
      </c>
      <c r="B37" s="254" t="s">
        <v>33</v>
      </c>
      <c r="C37" s="254" t="s">
        <v>33</v>
      </c>
      <c r="D37" s="256">
        <v>19228662</v>
      </c>
    </row>
    <row r="38" spans="1:4">
      <c r="A38" s="57" t="s">
        <v>4</v>
      </c>
      <c r="B38" s="254" t="s">
        <v>33</v>
      </c>
      <c r="C38" s="254" t="s">
        <v>37</v>
      </c>
      <c r="D38" s="256">
        <v>44264073</v>
      </c>
    </row>
    <row r="39" spans="1:4">
      <c r="A39" s="57" t="s">
        <v>321</v>
      </c>
      <c r="B39" s="254" t="s">
        <v>44</v>
      </c>
      <c r="C39" s="254"/>
      <c r="D39" s="256">
        <f>SUM(D40:D41)</f>
        <v>137508457</v>
      </c>
    </row>
    <row r="40" spans="1:4">
      <c r="A40" s="57" t="s">
        <v>274</v>
      </c>
      <c r="B40" s="254" t="s">
        <v>44</v>
      </c>
      <c r="C40" s="254" t="s">
        <v>179</v>
      </c>
      <c r="D40" s="256">
        <v>122717667</v>
      </c>
    </row>
    <row r="41" spans="1:4">
      <c r="A41" s="57" t="s">
        <v>0</v>
      </c>
      <c r="B41" s="254" t="s">
        <v>44</v>
      </c>
      <c r="C41" s="254" t="s">
        <v>307</v>
      </c>
      <c r="D41" s="256">
        <v>14790790</v>
      </c>
    </row>
    <row r="42" spans="1:4">
      <c r="A42" s="57" t="s">
        <v>319</v>
      </c>
      <c r="B42" s="254" t="s">
        <v>37</v>
      </c>
      <c r="C42" s="254"/>
      <c r="D42" s="256">
        <v>64000</v>
      </c>
    </row>
    <row r="43" spans="1:4">
      <c r="A43" s="57" t="s">
        <v>538</v>
      </c>
      <c r="B43" s="254" t="s">
        <v>37</v>
      </c>
      <c r="C43" s="254" t="s">
        <v>37</v>
      </c>
      <c r="D43" s="256">
        <v>64000</v>
      </c>
    </row>
    <row r="44" spans="1:4">
      <c r="A44" s="57" t="s">
        <v>190</v>
      </c>
      <c r="B44" s="254" t="s">
        <v>255</v>
      </c>
      <c r="C44" s="254"/>
      <c r="D44" s="256">
        <f>SUM(D45:D49)</f>
        <v>96513346</v>
      </c>
    </row>
    <row r="45" spans="1:4">
      <c r="A45" s="57" t="s">
        <v>137</v>
      </c>
      <c r="B45" s="254" t="s">
        <v>255</v>
      </c>
      <c r="C45" s="254" t="s">
        <v>179</v>
      </c>
      <c r="D45" s="256">
        <v>960846</v>
      </c>
    </row>
    <row r="46" spans="1:4">
      <c r="A46" s="57" t="s">
        <v>138</v>
      </c>
      <c r="B46" s="254" t="s">
        <v>255</v>
      </c>
      <c r="C46" s="254" t="s">
        <v>292</v>
      </c>
      <c r="D46" s="256">
        <v>38038600</v>
      </c>
    </row>
    <row r="47" spans="1:4">
      <c r="A47" s="57" t="s">
        <v>139</v>
      </c>
      <c r="B47" s="254" t="s">
        <v>255</v>
      </c>
      <c r="C47" s="254" t="s">
        <v>305</v>
      </c>
      <c r="D47" s="256">
        <v>29015200</v>
      </c>
    </row>
    <row r="48" spans="1:4">
      <c r="A48" s="57" t="s">
        <v>27</v>
      </c>
      <c r="B48" s="254" t="s">
        <v>255</v>
      </c>
      <c r="C48" s="254" t="s">
        <v>307</v>
      </c>
      <c r="D48" s="256">
        <v>10359400</v>
      </c>
    </row>
    <row r="49" spans="1:4">
      <c r="A49" s="57" t="s">
        <v>89</v>
      </c>
      <c r="B49" s="254" t="s">
        <v>255</v>
      </c>
      <c r="C49" s="254" t="s">
        <v>297</v>
      </c>
      <c r="D49" s="256">
        <v>18139300</v>
      </c>
    </row>
    <row r="50" spans="1:4">
      <c r="A50" s="57" t="s">
        <v>320</v>
      </c>
      <c r="B50" s="254" t="s">
        <v>39</v>
      </c>
      <c r="C50" s="254"/>
      <c r="D50" s="256">
        <f>SUM(D52)</f>
        <v>1945700</v>
      </c>
    </row>
    <row r="51" spans="1:4">
      <c r="A51" s="57" t="s">
        <v>1603</v>
      </c>
      <c r="B51" s="254" t="s">
        <v>39</v>
      </c>
      <c r="C51" s="254" t="s">
        <v>179</v>
      </c>
      <c r="D51" s="256">
        <v>0</v>
      </c>
    </row>
    <row r="52" spans="1:4">
      <c r="A52" s="57" t="s">
        <v>278</v>
      </c>
      <c r="B52" s="254" t="s">
        <v>39</v>
      </c>
      <c r="C52" s="254" t="s">
        <v>292</v>
      </c>
      <c r="D52" s="256">
        <v>1945700</v>
      </c>
    </row>
    <row r="53" spans="1:4" ht="25.5">
      <c r="A53" s="57" t="s">
        <v>322</v>
      </c>
      <c r="B53" s="254" t="s">
        <v>105</v>
      </c>
      <c r="C53" s="254"/>
      <c r="D53" s="256">
        <f>SUM(D54)</f>
        <v>80877</v>
      </c>
    </row>
    <row r="54" spans="1:4" ht="25.5">
      <c r="A54" s="57" t="s">
        <v>323</v>
      </c>
      <c r="B54" s="254" t="s">
        <v>105</v>
      </c>
      <c r="C54" s="254" t="s">
        <v>179</v>
      </c>
      <c r="D54" s="256">
        <v>80877</v>
      </c>
    </row>
    <row r="55" spans="1:4" ht="38.25">
      <c r="A55" s="57" t="s">
        <v>1602</v>
      </c>
      <c r="B55" s="226" t="s">
        <v>108</v>
      </c>
      <c r="C55" s="226"/>
      <c r="D55" s="262">
        <f>SUM(D56:D57)</f>
        <v>94868900</v>
      </c>
    </row>
    <row r="56" spans="1:4" ht="38.25">
      <c r="A56" s="57" t="s">
        <v>279</v>
      </c>
      <c r="B56" s="200" t="s">
        <v>108</v>
      </c>
      <c r="C56" s="200" t="s">
        <v>179</v>
      </c>
      <c r="D56" s="163">
        <v>64187700</v>
      </c>
    </row>
    <row r="57" spans="1:4">
      <c r="A57" s="57" t="s">
        <v>324</v>
      </c>
      <c r="B57" s="200" t="s">
        <v>108</v>
      </c>
      <c r="C57" s="200" t="s">
        <v>305</v>
      </c>
      <c r="D57" s="163">
        <v>30681200</v>
      </c>
    </row>
  </sheetData>
  <autoFilter ref="A6:D57"/>
  <mergeCells count="7">
    <mergeCell ref="A1:D1"/>
    <mergeCell ref="A7:C7"/>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theme="6" tint="-0.249977111117893"/>
  </sheetPr>
  <dimension ref="A1:F51"/>
  <sheetViews>
    <sheetView topLeftCell="A26" zoomScaleNormal="100" workbookViewId="0">
      <selection activeCell="D53" sqref="D53"/>
    </sheetView>
  </sheetViews>
  <sheetFormatPr defaultRowHeight="12.75"/>
  <cols>
    <col min="1" max="1" width="40.85546875" style="4" customWidth="1"/>
    <col min="2" max="2" width="7.140625" style="4" customWidth="1"/>
    <col min="3" max="3" width="17.140625" style="4" customWidth="1"/>
    <col min="4" max="4" width="17.5703125" style="24" customWidth="1"/>
    <col min="5" max="5" width="9.140625" style="4"/>
    <col min="6" max="6" width="19.28515625" style="4" customWidth="1"/>
    <col min="7" max="16384" width="9.140625" style="4"/>
  </cols>
  <sheetData>
    <row r="1" spans="1:6" ht="45.75" hidden="1" customHeight="1">
      <c r="A1" s="382"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6" ht="47.25" customHeight="1">
      <c r="A2" s="382" t="str">
        <f>"Приложение №"&amp;Н1фун1&amp;" к решению
Богучанского районного Совета депутатов
от "&amp;Р1дата&amp;" года №"&amp;Р1номер</f>
        <v>Приложение №8 к решению
Богучанского районного Совета депутатов
от     "   "                     2016 года №</v>
      </c>
      <c r="B2" s="382"/>
      <c r="C2" s="382"/>
      <c r="D2" s="382"/>
    </row>
    <row r="3" spans="1:6" ht="135" customHeight="1">
      <c r="A3" s="381" t="str">
        <f>"Распределение бюджетных ассигнований по разделам и подразделам бюджетной классификации расходов районного бюджета на плановый период "&amp;ПлПер&amp;" годов"</f>
        <v>Распределение бюджетных ассигнований по разделам и подразделам бюджетной классификации расходов районного бюджета на плановый период 2018-2019 годов</v>
      </c>
      <c r="B3" s="381"/>
      <c r="C3" s="381"/>
      <c r="D3" s="381"/>
      <c r="F3" s="208"/>
    </row>
    <row r="4" spans="1:6">
      <c r="D4" s="12" t="s">
        <v>103</v>
      </c>
    </row>
    <row r="5" spans="1:6" ht="12.75" customHeight="1">
      <c r="A5" s="418" t="s">
        <v>302</v>
      </c>
      <c r="B5" s="287" t="s">
        <v>232</v>
      </c>
      <c r="C5" s="418" t="s">
        <v>866</v>
      </c>
      <c r="D5" s="418" t="s">
        <v>1441</v>
      </c>
    </row>
    <row r="6" spans="1:6" ht="25.5">
      <c r="A6" s="418"/>
      <c r="B6" s="144" t="s">
        <v>303</v>
      </c>
      <c r="C6" s="418"/>
      <c r="D6" s="418"/>
    </row>
    <row r="7" spans="1:6" s="15" customFormat="1">
      <c r="A7" s="420" t="s">
        <v>614</v>
      </c>
      <c r="B7" s="421"/>
      <c r="C7" s="372">
        <v>1699837690</v>
      </c>
      <c r="D7" s="372">
        <v>1723366040</v>
      </c>
    </row>
    <row r="8" spans="1:6">
      <c r="A8" s="57" t="s">
        <v>304</v>
      </c>
      <c r="B8" s="147" t="s">
        <v>179</v>
      </c>
      <c r="C8" s="163">
        <v>42488276</v>
      </c>
      <c r="D8" s="163">
        <v>45797721</v>
      </c>
    </row>
    <row r="9" spans="1:6" ht="38.25">
      <c r="A9" s="57" t="s">
        <v>482</v>
      </c>
      <c r="B9" s="146" t="s">
        <v>483</v>
      </c>
      <c r="C9" s="163">
        <v>1274246</v>
      </c>
      <c r="D9" s="163">
        <v>1274246</v>
      </c>
    </row>
    <row r="10" spans="1:6" ht="51">
      <c r="A10" s="57" t="s">
        <v>101</v>
      </c>
      <c r="B10" s="146" t="s">
        <v>488</v>
      </c>
      <c r="C10" s="163">
        <v>3520710</v>
      </c>
      <c r="D10" s="163">
        <v>4520710</v>
      </c>
    </row>
    <row r="11" spans="1:6" ht="63.75">
      <c r="A11" s="57" t="s">
        <v>306</v>
      </c>
      <c r="B11" s="146" t="s">
        <v>495</v>
      </c>
      <c r="C11" s="163">
        <v>17122952</v>
      </c>
      <c r="D11" s="163">
        <v>18432397</v>
      </c>
    </row>
    <row r="12" spans="1:6" ht="51">
      <c r="A12" s="57" t="s">
        <v>285</v>
      </c>
      <c r="B12" s="146" t="s">
        <v>493</v>
      </c>
      <c r="C12" s="163">
        <v>14026568</v>
      </c>
      <c r="D12" s="373">
        <v>14026568</v>
      </c>
    </row>
    <row r="13" spans="1:6">
      <c r="A13" s="57" t="s">
        <v>77</v>
      </c>
      <c r="B13" s="146" t="s">
        <v>595</v>
      </c>
      <c r="C13" s="163">
        <v>2000000</v>
      </c>
      <c r="D13" s="373">
        <v>2000000</v>
      </c>
    </row>
    <row r="14" spans="1:6">
      <c r="A14" s="57" t="s">
        <v>286</v>
      </c>
      <c r="B14" s="147" t="s">
        <v>499</v>
      </c>
      <c r="C14" s="163">
        <v>4543800</v>
      </c>
      <c r="D14" s="373">
        <v>5543800</v>
      </c>
    </row>
    <row r="15" spans="1:6" ht="25.5">
      <c r="A15" s="57" t="s">
        <v>308</v>
      </c>
      <c r="B15" s="146" t="s">
        <v>305</v>
      </c>
      <c r="C15" s="163">
        <v>24679568</v>
      </c>
      <c r="D15" s="373">
        <v>24679568</v>
      </c>
    </row>
    <row r="16" spans="1:6" ht="51">
      <c r="A16" s="167" t="s">
        <v>335</v>
      </c>
      <c r="B16" s="146" t="s">
        <v>503</v>
      </c>
      <c r="C16" s="163">
        <v>2548363</v>
      </c>
      <c r="D16" s="373">
        <v>2548363</v>
      </c>
    </row>
    <row r="17" spans="1:4">
      <c r="A17" s="57" t="s">
        <v>148</v>
      </c>
      <c r="B17" s="146" t="s">
        <v>509</v>
      </c>
      <c r="C17" s="163">
        <v>22131205</v>
      </c>
      <c r="D17" s="373">
        <v>22131205</v>
      </c>
    </row>
    <row r="18" spans="1:4">
      <c r="A18" s="57" t="s">
        <v>240</v>
      </c>
      <c r="B18" s="147" t="s">
        <v>307</v>
      </c>
      <c r="C18" s="163">
        <v>38328500</v>
      </c>
      <c r="D18" s="373">
        <v>38328200</v>
      </c>
    </row>
    <row r="19" spans="1:4">
      <c r="A19" s="57" t="s">
        <v>241</v>
      </c>
      <c r="B19" s="146" t="s">
        <v>516</v>
      </c>
      <c r="C19" s="163">
        <v>1164000</v>
      </c>
      <c r="D19" s="373">
        <v>1163700</v>
      </c>
    </row>
    <row r="20" spans="1:4">
      <c r="A20" s="57" t="s">
        <v>242</v>
      </c>
      <c r="B20" s="146" t="s">
        <v>521</v>
      </c>
      <c r="C20" s="163">
        <v>34957000</v>
      </c>
      <c r="D20" s="373">
        <v>34957000</v>
      </c>
    </row>
    <row r="21" spans="1:4">
      <c r="A21" s="57" t="s">
        <v>327</v>
      </c>
      <c r="B21" s="146" t="s">
        <v>523</v>
      </c>
      <c r="C21" s="163">
        <v>32700.000000000004</v>
      </c>
      <c r="D21" s="373">
        <v>32700.000000000004</v>
      </c>
    </row>
    <row r="22" spans="1:4" ht="25.5">
      <c r="A22" s="56" t="s">
        <v>196</v>
      </c>
      <c r="B22" s="147" t="s">
        <v>525</v>
      </c>
      <c r="C22" s="163">
        <v>2174800</v>
      </c>
      <c r="D22" s="373">
        <v>2174800</v>
      </c>
    </row>
    <row r="23" spans="1:4">
      <c r="A23" s="57" t="s">
        <v>309</v>
      </c>
      <c r="B23" s="147" t="s">
        <v>296</v>
      </c>
      <c r="C23" s="163">
        <v>214941950</v>
      </c>
      <c r="D23" s="373">
        <v>215941950</v>
      </c>
    </row>
    <row r="24" spans="1:4">
      <c r="A24" s="57" t="s">
        <v>3</v>
      </c>
      <c r="B24" s="146" t="s">
        <v>552</v>
      </c>
      <c r="C24" s="163">
        <v>110000</v>
      </c>
      <c r="D24" s="373">
        <v>1110000</v>
      </c>
    </row>
    <row r="25" spans="1:4">
      <c r="A25" s="57" t="s">
        <v>197</v>
      </c>
      <c r="B25" s="146" t="s">
        <v>529</v>
      </c>
      <c r="C25" s="163">
        <v>212687800</v>
      </c>
      <c r="D25" s="373">
        <v>212687800</v>
      </c>
    </row>
    <row r="26" spans="1:4">
      <c r="A26" s="57" t="s">
        <v>52</v>
      </c>
      <c r="B26" s="146" t="s">
        <v>554</v>
      </c>
      <c r="C26" s="163">
        <v>600000</v>
      </c>
      <c r="D26" s="373">
        <v>600000</v>
      </c>
    </row>
    <row r="27" spans="1:4" ht="25.5">
      <c r="A27" s="57" t="s">
        <v>202</v>
      </c>
      <c r="B27" s="146" t="s">
        <v>555</v>
      </c>
      <c r="C27" s="163">
        <v>1544150</v>
      </c>
      <c r="D27" s="373">
        <v>1544150</v>
      </c>
    </row>
    <row r="28" spans="1:4">
      <c r="A28" s="57" t="s">
        <v>189</v>
      </c>
      <c r="B28" s="146" t="s">
        <v>33</v>
      </c>
      <c r="C28" s="163">
        <v>1080983968</v>
      </c>
      <c r="D28" s="373">
        <v>1080983968</v>
      </c>
    </row>
    <row r="29" spans="1:4">
      <c r="A29" s="57" t="s">
        <v>203</v>
      </c>
      <c r="B29" s="146" t="s">
        <v>577</v>
      </c>
      <c r="C29" s="149">
        <v>321040132</v>
      </c>
      <c r="D29" s="149">
        <v>321040132</v>
      </c>
    </row>
    <row r="30" spans="1:4">
      <c r="A30" s="57" t="s">
        <v>204</v>
      </c>
      <c r="B30" s="57" t="s">
        <v>564</v>
      </c>
      <c r="C30" s="374">
        <v>623881760</v>
      </c>
      <c r="D30" s="374">
        <v>623881760</v>
      </c>
    </row>
    <row r="31" spans="1:4">
      <c r="A31" s="57" t="s">
        <v>1598</v>
      </c>
      <c r="B31" s="200" t="s">
        <v>1599</v>
      </c>
      <c r="C31" s="317">
        <v>73197013</v>
      </c>
      <c r="D31" s="317">
        <v>73197013</v>
      </c>
    </row>
    <row r="32" spans="1:4">
      <c r="A32" s="57" t="s">
        <v>1595</v>
      </c>
      <c r="B32" s="57" t="s">
        <v>530</v>
      </c>
      <c r="C32" s="317">
        <v>19032767</v>
      </c>
      <c r="D32" s="317">
        <v>19032767</v>
      </c>
    </row>
    <row r="33" spans="1:4">
      <c r="A33" s="57" t="s">
        <v>4</v>
      </c>
      <c r="B33" s="57" t="s">
        <v>589</v>
      </c>
      <c r="C33" s="317">
        <v>43832296</v>
      </c>
      <c r="D33" s="317">
        <v>43832296</v>
      </c>
    </row>
    <row r="34" spans="1:4">
      <c r="A34" s="57" t="s">
        <v>321</v>
      </c>
      <c r="B34" s="200" t="s">
        <v>44</v>
      </c>
      <c r="C34" s="317">
        <v>137387247</v>
      </c>
      <c r="D34" s="317">
        <v>137387247</v>
      </c>
    </row>
    <row r="35" spans="1:4">
      <c r="A35" s="57" t="s">
        <v>274</v>
      </c>
      <c r="B35" s="57" t="s">
        <v>559</v>
      </c>
      <c r="C35" s="317">
        <v>122596457</v>
      </c>
      <c r="D35" s="317">
        <v>122596457</v>
      </c>
    </row>
    <row r="36" spans="1:4" ht="25.5">
      <c r="A36" s="57" t="s">
        <v>0</v>
      </c>
      <c r="B36" s="200" t="s">
        <v>571</v>
      </c>
      <c r="C36" s="317">
        <v>14790790</v>
      </c>
      <c r="D36" s="317">
        <v>14790790</v>
      </c>
    </row>
    <row r="37" spans="1:4">
      <c r="A37" s="57" t="s">
        <v>319</v>
      </c>
      <c r="B37" s="57" t="s">
        <v>37</v>
      </c>
      <c r="C37" s="317">
        <v>64000</v>
      </c>
      <c r="D37" s="317">
        <v>64000</v>
      </c>
    </row>
    <row r="38" spans="1:4">
      <c r="A38" s="57" t="s">
        <v>538</v>
      </c>
      <c r="B38" s="57" t="s">
        <v>539</v>
      </c>
      <c r="C38" s="317">
        <v>64000</v>
      </c>
      <c r="D38" s="317">
        <v>64000</v>
      </c>
    </row>
    <row r="39" spans="1:4">
      <c r="A39" s="57" t="s">
        <v>190</v>
      </c>
      <c r="B39" s="57" t="s">
        <v>255</v>
      </c>
      <c r="C39" s="317">
        <v>97895846</v>
      </c>
      <c r="D39" s="317">
        <v>97895846</v>
      </c>
    </row>
    <row r="40" spans="1:4">
      <c r="A40" s="57" t="s">
        <v>137</v>
      </c>
      <c r="B40" s="57" t="s">
        <v>541</v>
      </c>
      <c r="C40" s="317">
        <v>960846</v>
      </c>
      <c r="D40" s="317">
        <v>960846</v>
      </c>
    </row>
    <row r="41" spans="1:4">
      <c r="A41" s="57" t="s">
        <v>138</v>
      </c>
      <c r="B41" s="57" t="s">
        <v>562</v>
      </c>
      <c r="C41" s="317">
        <v>38038600</v>
      </c>
      <c r="D41" s="317">
        <v>38038600</v>
      </c>
    </row>
    <row r="42" spans="1:4">
      <c r="A42" s="57" t="s">
        <v>139</v>
      </c>
      <c r="B42" s="200" t="s">
        <v>544</v>
      </c>
      <c r="C42" s="317">
        <v>31004300</v>
      </c>
      <c r="D42" s="317">
        <v>31004300</v>
      </c>
    </row>
    <row r="43" spans="1:4">
      <c r="A43" s="57" t="s">
        <v>27</v>
      </c>
      <c r="B43" s="57" t="s">
        <v>592</v>
      </c>
      <c r="C43" s="317">
        <v>10359400</v>
      </c>
      <c r="D43" s="317">
        <v>10359400</v>
      </c>
    </row>
    <row r="44" spans="1:4" ht="25.5">
      <c r="A44" s="57" t="s">
        <v>89</v>
      </c>
      <c r="B44" s="200" t="s">
        <v>563</v>
      </c>
      <c r="C44" s="317">
        <v>17532700</v>
      </c>
      <c r="D44" s="317">
        <v>17532700</v>
      </c>
    </row>
    <row r="45" spans="1:4">
      <c r="A45" s="57" t="s">
        <v>320</v>
      </c>
      <c r="B45" s="57" t="s">
        <v>39</v>
      </c>
      <c r="C45" s="317">
        <v>1945700</v>
      </c>
      <c r="D45" s="317">
        <v>1945700</v>
      </c>
    </row>
    <row r="46" spans="1:4">
      <c r="A46" s="57" t="s">
        <v>278</v>
      </c>
      <c r="B46" s="57" t="s">
        <v>547</v>
      </c>
      <c r="C46" s="317">
        <v>1945700</v>
      </c>
      <c r="D46" s="317">
        <v>1945700</v>
      </c>
    </row>
    <row r="47" spans="1:4" ht="25.5">
      <c r="A47" s="57" t="s">
        <v>322</v>
      </c>
      <c r="B47" s="57" t="s">
        <v>105</v>
      </c>
      <c r="C47" s="317">
        <v>53535</v>
      </c>
      <c r="D47" s="317">
        <v>2740</v>
      </c>
    </row>
    <row r="48" spans="1:4" ht="25.5">
      <c r="A48" s="57" t="s">
        <v>323</v>
      </c>
      <c r="B48" s="200" t="s">
        <v>607</v>
      </c>
      <c r="C48" s="258">
        <v>53535</v>
      </c>
      <c r="D48" s="356">
        <v>2740</v>
      </c>
    </row>
    <row r="49" spans="1:4" ht="51">
      <c r="A49" s="57" t="s">
        <v>1602</v>
      </c>
      <c r="B49" s="6" t="s">
        <v>108</v>
      </c>
      <c r="C49" s="258">
        <v>42969100</v>
      </c>
      <c r="D49" s="356">
        <v>42969100</v>
      </c>
    </row>
    <row r="50" spans="1:4" ht="38.25">
      <c r="A50" s="57" t="s">
        <v>279</v>
      </c>
      <c r="B50" s="6" t="s">
        <v>610</v>
      </c>
      <c r="C50" s="258">
        <v>42969100</v>
      </c>
      <c r="D50" s="356">
        <v>42969100</v>
      </c>
    </row>
    <row r="51" spans="1:4">
      <c r="A51" s="57" t="s">
        <v>343</v>
      </c>
      <c r="B51" s="6" t="s">
        <v>177</v>
      </c>
      <c r="C51" s="258">
        <v>18100000</v>
      </c>
      <c r="D51" s="356">
        <v>37370000</v>
      </c>
    </row>
  </sheetData>
  <autoFilter ref="A6:D51"/>
  <mergeCells count="7">
    <mergeCell ref="A1:D1"/>
    <mergeCell ref="A7:B7"/>
    <mergeCell ref="C5:C6"/>
    <mergeCell ref="A2:D2"/>
    <mergeCell ref="A3:D3"/>
    <mergeCell ref="A5:A6"/>
    <mergeCell ref="D5:D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27</vt:i4>
      </vt:variant>
      <vt:variant>
        <vt:lpstr>Именованные диапазоны</vt:lpstr>
      </vt:variant>
      <vt:variant>
        <vt:i4>133</vt:i4>
      </vt:variant>
    </vt:vector>
  </HeadingPairs>
  <TitlesOfParts>
    <vt:vector size="160" baseType="lpstr">
      <vt:lpstr>Деф</vt:lpstr>
      <vt:lpstr>АдмДох</vt:lpstr>
      <vt:lpstr>АдмИст</vt:lpstr>
      <vt:lpstr>Норм</vt:lpstr>
      <vt:lpstr>Дох </vt:lpstr>
      <vt:lpstr>Вед17</vt:lpstr>
      <vt:lpstr>вед 18-19</vt:lpstr>
      <vt:lpstr>Фун17</vt:lpstr>
      <vt:lpstr>Фун 18-19</vt:lpstr>
      <vt:lpstr>ЦСР 17</vt:lpstr>
      <vt:lpstr>ЦСР 18-19</vt:lpstr>
      <vt:lpstr>публ</vt:lpstr>
      <vt:lpstr>Полн</vt:lpstr>
      <vt:lpstr>сбал</vt:lpstr>
      <vt:lpstr>ФФП</vt:lpstr>
      <vt:lpstr>Молод</vt:lpstr>
      <vt:lpstr>Протоколы</vt:lpstr>
      <vt:lpstr>ВУС</vt:lpstr>
      <vt:lpstr>ак</vt:lpstr>
      <vt:lpstr>Заим</vt:lpstr>
      <vt:lpstr>переселение</vt:lpstr>
      <vt:lpstr>дороги</vt:lpstr>
      <vt:lpstr>поощр</vt:lpstr>
      <vt:lpstr>гранты</vt:lpstr>
      <vt:lpstr>софин</vt:lpstr>
      <vt:lpstr>спр</vt:lpstr>
      <vt:lpstr>Лист1</vt:lpstr>
      <vt:lpstr>H1пожар</vt:lpstr>
      <vt:lpstr>H2пожар</vt:lpstr>
      <vt:lpstr>АдмДох!год</vt:lpstr>
      <vt:lpstr>год</vt:lpstr>
      <vt:lpstr>АдмДох!Заголовки_для_печати</vt:lpstr>
      <vt:lpstr>АдмИст!Заголовки_для_печати</vt:lpstr>
      <vt:lpstr>'вед 18-19'!Заголовки_для_печати</vt:lpstr>
      <vt:lpstr>Вед17!Заголовки_для_печати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Фун17!Заголовки_для_печати</vt:lpstr>
      <vt:lpstr>ФФП!Заголовки_для_печати</vt:lpstr>
      <vt:lpstr>'ЦСР 17'!Заголовки_для_печати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Н1гранты</vt:lpstr>
      <vt:lpstr>АдмДох!Н1деф</vt:lpstr>
      <vt:lpstr>Н1деф</vt:lpstr>
      <vt:lpstr>Н1Дор</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Н1пол</vt:lpstr>
      <vt:lpstr>Н1поощ</vt:lpstr>
      <vt:lpstr>АдмДох!Н1Публ</vt:lpstr>
      <vt:lpstr>Н1Публ</vt:lpstr>
      <vt:lpstr>Н1сбал</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Н2гранты</vt:lpstr>
      <vt:lpstr>Н2деф</vt:lpstr>
      <vt:lpstr>Н2дор</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Н2сбал</vt:lpstr>
      <vt:lpstr>Н2фун</vt:lpstr>
      <vt:lpstr>Н2фун1</vt:lpstr>
      <vt:lpstr>Н2ффп</vt:lpstr>
      <vt:lpstr>Н2цср</vt:lpstr>
      <vt:lpstr>Н2цср1</vt:lpstr>
      <vt:lpstr>Надох</vt:lpstr>
      <vt:lpstr>АдмДох!Область_печати</vt:lpstr>
      <vt:lpstr>АдмИст!Область_печати</vt:lpstr>
      <vt:lpstr>ак!Область_печати</vt:lpstr>
      <vt:lpstr>'вед 18-19'!Область_печати</vt:lpstr>
      <vt:lpstr>Вед17!Область_печати</vt:lpstr>
      <vt:lpstr>ВУС!Область_печати</vt:lpstr>
      <vt:lpstr>гранты!Область_печати</vt:lpstr>
      <vt:lpstr>Деф!Область_печати</vt:lpstr>
      <vt:lpstr>'Дох '!Область_печати</vt:lpstr>
      <vt:lpstr>Заим!Область_печати</vt:lpstr>
      <vt:lpstr>Молод!Область_печати</vt:lpstr>
      <vt:lpstr>переселение!Область_печати</vt:lpstr>
      <vt:lpstr>Полн!Область_печати</vt:lpstr>
      <vt:lpstr>Протоколы!Область_печати</vt:lpstr>
      <vt:lpstr>публ!Область_печати</vt:lpstr>
      <vt:lpstr>сбал!Область_печати</vt:lpstr>
      <vt:lpstr>софин!Область_печати</vt:lpstr>
      <vt:lpstr>Фун17!Область_печати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Сукнева</cp:lastModifiedBy>
  <cp:lastPrinted>2016-11-23T10:16:15Z</cp:lastPrinted>
  <dcterms:created xsi:type="dcterms:W3CDTF">2009-03-19T02:39:24Z</dcterms:created>
  <dcterms:modified xsi:type="dcterms:W3CDTF">2016-11-29T07:18:03Z</dcterms:modified>
</cp:coreProperties>
</file>