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1" i="1"/>
  <c r="P12"/>
  <c r="P13"/>
  <c r="P14"/>
  <c r="P15"/>
  <c r="P16"/>
  <c r="P17"/>
  <c r="P18"/>
  <c r="P19"/>
  <c r="P20"/>
  <c r="P21"/>
  <c r="P22"/>
  <c r="P23"/>
  <c r="P24"/>
  <c r="P25"/>
  <c r="P26"/>
  <c r="P10"/>
  <c r="N21"/>
  <c r="N16"/>
  <c r="N15"/>
  <c r="N14"/>
  <c r="N13"/>
  <c r="N12"/>
  <c r="O11"/>
  <c r="O17"/>
  <c r="O18"/>
  <c r="O19"/>
  <c r="O20"/>
  <c r="O22"/>
  <c r="O23"/>
  <c r="O24"/>
  <c r="O25"/>
  <c r="O26"/>
  <c r="K25"/>
  <c r="K26"/>
  <c r="K20"/>
  <c r="J10"/>
  <c r="K15"/>
  <c r="L15"/>
  <c r="M15"/>
  <c r="J15"/>
  <c r="K21"/>
  <c r="L21"/>
  <c r="M21"/>
  <c r="J21"/>
  <c r="J25"/>
  <c r="K19"/>
  <c r="K24"/>
  <c r="K18"/>
  <c r="J20"/>
  <c r="N10" l="1"/>
  <c r="O15"/>
  <c r="O21"/>
  <c r="J24"/>
  <c r="J19" l="1"/>
  <c r="M16"/>
  <c r="M14"/>
  <c r="M10" s="1"/>
  <c r="M13"/>
  <c r="M12"/>
  <c r="J18"/>
  <c r="I25"/>
  <c r="I20"/>
  <c r="I19"/>
  <c r="I24" l="1"/>
  <c r="L14"/>
  <c r="L13"/>
  <c r="O13" s="1"/>
  <c r="L12"/>
  <c r="O12" s="1"/>
  <c r="I18"/>
  <c r="O14" l="1"/>
  <c r="L10"/>
  <c r="O10" s="1"/>
  <c r="L16"/>
  <c r="O16" s="1"/>
  <c r="I21"/>
  <c r="I13"/>
  <c r="H25"/>
  <c r="H24"/>
  <c r="H21"/>
  <c r="G21"/>
  <c r="F21"/>
  <c r="E21"/>
  <c r="D21"/>
  <c r="I14"/>
  <c r="H20"/>
  <c r="G20"/>
  <c r="F20"/>
  <c r="H19"/>
  <c r="G19"/>
  <c r="G16" s="1"/>
  <c r="F19"/>
  <c r="H18"/>
  <c r="K16"/>
  <c r="J16"/>
  <c r="F16"/>
  <c r="E16"/>
  <c r="D16"/>
  <c r="K14"/>
  <c r="K10" s="1"/>
  <c r="J14"/>
  <c r="G14"/>
  <c r="E14"/>
  <c r="D14"/>
  <c r="K13"/>
  <c r="J13"/>
  <c r="G13"/>
  <c r="F13"/>
  <c r="E13"/>
  <c r="D13"/>
  <c r="K12"/>
  <c r="J12"/>
  <c r="I12"/>
  <c r="G12"/>
  <c r="F12"/>
  <c r="E12"/>
  <c r="E10" s="1"/>
  <c r="D12"/>
  <c r="G10" l="1"/>
  <c r="H16"/>
  <c r="F14"/>
  <c r="F10" s="1"/>
  <c r="D10"/>
  <c r="H12"/>
  <c r="H13"/>
  <c r="I16"/>
  <c r="I10"/>
  <c r="H14"/>
  <c r="H10" l="1"/>
</calcChain>
</file>

<file path=xl/sharedStrings.xml><?xml version="1.0" encoding="utf-8"?>
<sst xmlns="http://schemas.openxmlformats.org/spreadsheetml/2006/main" count="43" uniqueCount="33">
  <si>
    <t xml:space="preserve">к муниципальной  программе «Управление  муниципальными финансами» </t>
  </si>
  <si>
    <t>Статус</t>
  </si>
  <si>
    <t>Наименование муниципальной программы, подпрограммы муниципальной программы</t>
  </si>
  <si>
    <t>Оценка расходов (рублей), годы</t>
  </si>
  <si>
    <t>2014 год</t>
  </si>
  <si>
    <t>2015 год</t>
  </si>
  <si>
    <t>2016 год</t>
  </si>
  <si>
    <t xml:space="preserve"> 2017 год</t>
  </si>
  <si>
    <t xml:space="preserve"> 2018 год</t>
  </si>
  <si>
    <t>Муниципальная  программа</t>
  </si>
  <si>
    <t xml:space="preserve">«Управление муниципальными финансами»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</si>
  <si>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</si>
  <si>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</si>
  <si>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</si>
  <si>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</si>
  <si>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 xml:space="preserve">бюджет муниципального образования  </t>
  </si>
  <si>
    <t>Подпрограмма 1</t>
  </si>
  <si>
    <t>«Создание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</si>
  <si>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 xml:space="preserve">бюджет муниципального  образования   </t>
  </si>
  <si>
    <t>Подпрограмма 2</t>
  </si>
  <si>
    <t>«Обеспечение реализации муниципальной программы»</t>
  </si>
  <si>
    <t>бюджет муниципального  образования</t>
  </si>
  <si>
    <t xml:space="preserve"> 2019 год</t>
  </si>
  <si>
    <t xml:space="preserve"> 2020 год</t>
  </si>
  <si>
    <t xml:space="preserve"> 2021 год</t>
  </si>
  <si>
    <t>Источник            финансирования</t>
  </si>
  <si>
    <t>2022 год</t>
  </si>
  <si>
    <t>Ресурсное обеспечение и прогнозная оценка расходов на реализацию целей муниципальной программы Богучанского района  с учетом источников финансирования, 
в том числе по уровням бюджетной системы</t>
  </si>
  <si>
    <t>Приложение № 3</t>
  </si>
  <si>
    <t>2023 год</t>
  </si>
  <si>
    <t>бюджет поселений</t>
  </si>
  <si>
    <t>2024 год</t>
  </si>
  <si>
    <t>Итого за 2021-2024 годы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</si>
</sst>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43" fontId="2" fillId="0" borderId="1" xfId="1" applyFont="1" applyBorder="1" applyAlignment="1">
      <alignment horizontal="right"/>
    </xf>
    <xf numFmtId="43" fontId="0" fillId="0" borderId="1" xfId="1" applyFont="1" applyBorder="1" applyAlignment="1">
      <alignment vertical="top"/>
    </xf>
    <xf numFmtId="43" fontId="2" fillId="0" borderId="1" xfId="1" applyFont="1" applyBorder="1" applyAlignment="1">
      <alignment horizontal="center" vertical="top"/>
    </xf>
    <xf numFmtId="43" fontId="2" fillId="0" borderId="1" xfId="1" applyFont="1" applyBorder="1" applyAlignment="1">
      <alignment vertical="top"/>
    </xf>
    <xf numFmtId="43" fontId="2" fillId="0" borderId="1" xfId="1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vertical="top" wrapText="1"/>
    </xf>
    <xf numFmtId="43" fontId="2" fillId="0" borderId="1" xfId="1" applyFont="1" applyFill="1" applyBorder="1" applyAlignment="1">
      <alignment horizontal="center" vertical="top"/>
    </xf>
    <xf numFmtId="43" fontId="0" fillId="0" borderId="1" xfId="1" applyFont="1" applyFill="1" applyBorder="1" applyAlignment="1">
      <alignment vertical="top"/>
    </xf>
    <xf numFmtId="43" fontId="2" fillId="0" borderId="1" xfId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right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43" fontId="2" fillId="0" borderId="1" xfId="1" applyFont="1" applyFill="1" applyBorder="1" applyAlignment="1">
      <alignment horizontal="right" vertical="top"/>
    </xf>
    <xf numFmtId="43" fontId="0" fillId="0" borderId="0" xfId="0" applyNumberFormat="1"/>
    <xf numFmtId="0" fontId="2" fillId="0" borderId="4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Fill="1" applyBorder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topLeftCell="B1" workbookViewId="0">
      <selection activeCell="P1" sqref="P1:P1048576"/>
    </sheetView>
  </sheetViews>
  <sheetFormatPr defaultRowHeight="15"/>
  <cols>
    <col min="1" max="1" width="13.140625" customWidth="1"/>
    <col min="2" max="2" width="24.85546875" customWidth="1"/>
    <col min="3" max="3" width="20.42578125" customWidth="1"/>
    <col min="4" max="4" width="15.42578125" hidden="1" customWidth="1"/>
    <col min="5" max="5" width="15" hidden="1" customWidth="1"/>
    <col min="6" max="6" width="14.5703125" hidden="1" customWidth="1"/>
    <col min="7" max="7" width="15.140625" hidden="1" customWidth="1"/>
    <col min="8" max="8" width="15.28515625" style="14" hidden="1" customWidth="1"/>
    <col min="9" max="9" width="18.42578125" style="14" hidden="1" customWidth="1"/>
    <col min="10" max="10" width="19" style="14" hidden="1" customWidth="1"/>
    <col min="11" max="11" width="16.5703125" style="14" customWidth="1"/>
    <col min="12" max="14" width="17" style="14" customWidth="1"/>
    <col min="15" max="15" width="19.140625" style="14" customWidth="1"/>
    <col min="16" max="16" width="18.140625" hidden="1" customWidth="1"/>
  </cols>
  <sheetData>
    <row r="1" spans="1:16">
      <c r="A1" s="28" t="s">
        <v>28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>
      <c r="A3" s="1"/>
    </row>
    <row r="4" spans="1:16" ht="31.5" customHeight="1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>
      <c r="A5" s="2"/>
    </row>
    <row r="6" spans="1:16">
      <c r="A6" s="2"/>
    </row>
    <row r="8" spans="1:16" ht="29.25" customHeight="1">
      <c r="A8" s="34" t="s">
        <v>1</v>
      </c>
      <c r="B8" s="34" t="s">
        <v>2</v>
      </c>
      <c r="C8" s="26" t="s">
        <v>25</v>
      </c>
      <c r="D8" s="17" t="s">
        <v>3</v>
      </c>
      <c r="E8" s="17"/>
      <c r="F8" s="17"/>
      <c r="G8" s="17"/>
      <c r="H8" s="17"/>
      <c r="I8" s="21"/>
      <c r="J8" s="30" t="s">
        <v>3</v>
      </c>
      <c r="K8" s="31"/>
      <c r="L8" s="31"/>
      <c r="M8" s="31"/>
      <c r="N8" s="31"/>
      <c r="O8" s="32"/>
    </row>
    <row r="9" spans="1:16" ht="47.25" customHeight="1">
      <c r="A9" s="34"/>
      <c r="B9" s="34"/>
      <c r="C9" s="27"/>
      <c r="D9" s="15" t="s">
        <v>4</v>
      </c>
      <c r="E9" s="15" t="s">
        <v>5</v>
      </c>
      <c r="F9" s="15" t="s">
        <v>6</v>
      </c>
      <c r="G9" s="12" t="s">
        <v>7</v>
      </c>
      <c r="H9" s="12" t="s">
        <v>8</v>
      </c>
      <c r="I9" s="12" t="s">
        <v>22</v>
      </c>
      <c r="J9" s="12" t="s">
        <v>23</v>
      </c>
      <c r="K9" s="12" t="s">
        <v>24</v>
      </c>
      <c r="L9" s="12" t="s">
        <v>26</v>
      </c>
      <c r="M9" s="12" t="s">
        <v>29</v>
      </c>
      <c r="N9" s="12" t="s">
        <v>31</v>
      </c>
      <c r="O9" s="12" t="s">
        <v>32</v>
      </c>
    </row>
    <row r="10" spans="1:16" ht="15" customHeight="1">
      <c r="A10" s="35" t="s">
        <v>9</v>
      </c>
      <c r="B10" s="35" t="s">
        <v>10</v>
      </c>
      <c r="C10" s="16" t="s">
        <v>11</v>
      </c>
      <c r="D10" s="3">
        <f t="shared" ref="D10:I10" si="0">SUM(D12:D14)</f>
        <v>119947028.32000001</v>
      </c>
      <c r="E10" s="3">
        <f t="shared" si="0"/>
        <v>131070344.61</v>
      </c>
      <c r="F10" s="3">
        <f t="shared" si="0"/>
        <v>118476136.76000001</v>
      </c>
      <c r="G10" s="13">
        <f t="shared" si="0"/>
        <v>125854911.55</v>
      </c>
      <c r="H10" s="13">
        <f t="shared" si="0"/>
        <v>122974582.41999999</v>
      </c>
      <c r="I10" s="13">
        <f t="shared" si="0"/>
        <v>135149647.28</v>
      </c>
      <c r="J10" s="13">
        <f>SUM(J12:J15)</f>
        <v>159960160.05000001</v>
      </c>
      <c r="K10" s="13">
        <f t="shared" ref="K10:N10" si="1">SUM(K12:K15)</f>
        <v>180719609.19999999</v>
      </c>
      <c r="L10" s="13">
        <f t="shared" si="1"/>
        <v>159697678</v>
      </c>
      <c r="M10" s="13">
        <f t="shared" si="1"/>
        <v>107232678</v>
      </c>
      <c r="N10" s="13">
        <f t="shared" si="1"/>
        <v>101464178</v>
      </c>
      <c r="O10" s="19">
        <f>SUM(K10+L10+M10+N10)</f>
        <v>549114143.20000005</v>
      </c>
      <c r="P10" s="20">
        <f>SUM(D10:N10)</f>
        <v>1462546954.1900001</v>
      </c>
    </row>
    <row r="11" spans="1:16">
      <c r="A11" s="36"/>
      <c r="B11" s="36"/>
      <c r="C11" s="16" t="s">
        <v>12</v>
      </c>
      <c r="D11" s="4"/>
      <c r="E11" s="4"/>
      <c r="F11" s="4"/>
      <c r="G11" s="10"/>
      <c r="H11" s="7"/>
      <c r="I11" s="7"/>
      <c r="J11" s="7"/>
      <c r="K11" s="7"/>
      <c r="L11" s="7"/>
      <c r="M11" s="7"/>
      <c r="N11" s="7"/>
      <c r="O11" s="19">
        <f t="shared" ref="O11:O26" si="2">SUM(K11+L11+M11+N11)</f>
        <v>0</v>
      </c>
      <c r="P11" s="20">
        <f t="shared" ref="P11:P26" si="3">SUM(D11:N11)</f>
        <v>0</v>
      </c>
    </row>
    <row r="12" spans="1:16">
      <c r="A12" s="36"/>
      <c r="B12" s="36"/>
      <c r="C12" s="16" t="s">
        <v>13</v>
      </c>
      <c r="D12" s="5">
        <f>SUM(D18+D23)</f>
        <v>4273900</v>
      </c>
      <c r="E12" s="5">
        <f t="shared" ref="E12:N14" si="4">SUM(E18+E23)</f>
        <v>4971820</v>
      </c>
      <c r="F12" s="5">
        <f t="shared" si="4"/>
        <v>4321800</v>
      </c>
      <c r="G12" s="9">
        <f t="shared" si="4"/>
        <v>4131005</v>
      </c>
      <c r="H12" s="9">
        <f t="shared" si="4"/>
        <v>4966396.9000000004</v>
      </c>
      <c r="I12" s="9">
        <f t="shared" si="4"/>
        <v>5944770.0300000003</v>
      </c>
      <c r="J12" s="9">
        <f t="shared" si="4"/>
        <v>5529900</v>
      </c>
      <c r="K12" s="9">
        <f t="shared" si="4"/>
        <v>5498800</v>
      </c>
      <c r="L12" s="9">
        <f t="shared" si="4"/>
        <v>5538700</v>
      </c>
      <c r="M12" s="9">
        <f t="shared" si="4"/>
        <v>5768500</v>
      </c>
      <c r="N12" s="9">
        <f t="shared" si="4"/>
        <v>0</v>
      </c>
      <c r="O12" s="19">
        <f t="shared" si="2"/>
        <v>16806000</v>
      </c>
      <c r="P12" s="20">
        <f t="shared" si="3"/>
        <v>50945591.93</v>
      </c>
    </row>
    <row r="13" spans="1:16">
      <c r="A13" s="36"/>
      <c r="B13" s="36"/>
      <c r="C13" s="16" t="s">
        <v>14</v>
      </c>
      <c r="D13" s="5">
        <f>SUM(D19+D24)</f>
        <v>26885848</v>
      </c>
      <c r="E13" s="5">
        <f t="shared" si="4"/>
        <v>31431287</v>
      </c>
      <c r="F13" s="5">
        <f t="shared" si="4"/>
        <v>25358900</v>
      </c>
      <c r="G13" s="9">
        <f t="shared" si="4"/>
        <v>34088060</v>
      </c>
      <c r="H13" s="9">
        <f t="shared" si="4"/>
        <v>46410067</v>
      </c>
      <c r="I13" s="9">
        <f t="shared" si="4"/>
        <v>49855049.969999999</v>
      </c>
      <c r="J13" s="9">
        <f t="shared" si="4"/>
        <v>59487815</v>
      </c>
      <c r="K13" s="9">
        <f t="shared" si="4"/>
        <v>61923387</v>
      </c>
      <c r="L13" s="9">
        <f t="shared" si="4"/>
        <v>47383500</v>
      </c>
      <c r="M13" s="9">
        <f t="shared" si="4"/>
        <v>37967300</v>
      </c>
      <c r="N13" s="9">
        <f t="shared" si="4"/>
        <v>37967300</v>
      </c>
      <c r="O13" s="19">
        <f t="shared" si="2"/>
        <v>185241487</v>
      </c>
      <c r="P13" s="20">
        <f t="shared" si="3"/>
        <v>458758513.97000003</v>
      </c>
    </row>
    <row r="14" spans="1:16" ht="24">
      <c r="A14" s="36"/>
      <c r="B14" s="36"/>
      <c r="C14" s="16" t="s">
        <v>15</v>
      </c>
      <c r="D14" s="5">
        <f>SUM(D20+D25)</f>
        <v>88787280.320000008</v>
      </c>
      <c r="E14" s="5">
        <f t="shared" si="4"/>
        <v>94667237.609999999</v>
      </c>
      <c r="F14" s="5">
        <f t="shared" si="4"/>
        <v>88795436.760000005</v>
      </c>
      <c r="G14" s="5">
        <f>SUM(G20+G25)</f>
        <v>87635846.549999997</v>
      </c>
      <c r="H14" s="9">
        <f t="shared" si="4"/>
        <v>71598118.519999996</v>
      </c>
      <c r="I14" s="9">
        <f t="shared" si="4"/>
        <v>79349827.280000001</v>
      </c>
      <c r="J14" s="9">
        <f t="shared" si="4"/>
        <v>94364163.049999997</v>
      </c>
      <c r="K14" s="9">
        <f t="shared" si="4"/>
        <v>112617056.2</v>
      </c>
      <c r="L14" s="9">
        <f t="shared" si="4"/>
        <v>106072155</v>
      </c>
      <c r="M14" s="9">
        <f t="shared" si="4"/>
        <v>62793555</v>
      </c>
      <c r="N14" s="9">
        <f t="shared" si="4"/>
        <v>62793555</v>
      </c>
      <c r="O14" s="19">
        <f t="shared" si="2"/>
        <v>344276321.19999999</v>
      </c>
      <c r="P14" s="20">
        <f t="shared" si="3"/>
        <v>949474231.28999996</v>
      </c>
    </row>
    <row r="15" spans="1:16">
      <c r="A15" s="37"/>
      <c r="B15" s="37"/>
      <c r="C15" s="22" t="s">
        <v>30</v>
      </c>
      <c r="D15" s="5"/>
      <c r="E15" s="5"/>
      <c r="F15" s="5"/>
      <c r="G15" s="5"/>
      <c r="H15" s="9"/>
      <c r="I15" s="9"/>
      <c r="J15" s="9">
        <f>SUM(J26)</f>
        <v>578282</v>
      </c>
      <c r="K15" s="9">
        <f t="shared" ref="K15:N15" si="5">SUM(K26)</f>
        <v>680366</v>
      </c>
      <c r="L15" s="9">
        <f t="shared" si="5"/>
        <v>703323</v>
      </c>
      <c r="M15" s="9">
        <f t="shared" si="5"/>
        <v>703323</v>
      </c>
      <c r="N15" s="9">
        <f t="shared" si="5"/>
        <v>703323</v>
      </c>
      <c r="O15" s="19">
        <f t="shared" si="2"/>
        <v>2790335</v>
      </c>
      <c r="P15" s="20">
        <f t="shared" si="3"/>
        <v>3368617</v>
      </c>
    </row>
    <row r="16" spans="1:16" ht="21" customHeight="1">
      <c r="A16" s="33" t="s">
        <v>16</v>
      </c>
      <c r="B16" s="33" t="s">
        <v>17</v>
      </c>
      <c r="C16" s="16" t="s">
        <v>11</v>
      </c>
      <c r="D16" s="9">
        <f>SUM(D18:D20)</f>
        <v>107619441.76000001</v>
      </c>
      <c r="E16" s="9">
        <f t="shared" ref="E16:N16" si="6">SUM(E18:E20)</f>
        <v>119335807</v>
      </c>
      <c r="F16" s="9">
        <f t="shared" si="6"/>
        <v>105812600</v>
      </c>
      <c r="G16" s="9">
        <f t="shared" si="6"/>
        <v>113163883</v>
      </c>
      <c r="H16" s="9">
        <f t="shared" si="6"/>
        <v>110033705.3</v>
      </c>
      <c r="I16" s="9">
        <f t="shared" si="6"/>
        <v>119980509</v>
      </c>
      <c r="J16" s="9">
        <f t="shared" si="6"/>
        <v>142831913</v>
      </c>
      <c r="K16" s="9">
        <f t="shared" si="6"/>
        <v>160084986</v>
      </c>
      <c r="L16" s="9">
        <f t="shared" si="6"/>
        <v>139500800</v>
      </c>
      <c r="M16" s="9">
        <f t="shared" si="6"/>
        <v>87035800</v>
      </c>
      <c r="N16" s="9">
        <f t="shared" si="6"/>
        <v>81267300</v>
      </c>
      <c r="O16" s="19">
        <f t="shared" si="2"/>
        <v>467888886</v>
      </c>
      <c r="P16" s="20">
        <f t="shared" si="3"/>
        <v>1286666745.0599999</v>
      </c>
    </row>
    <row r="17" spans="1:16">
      <c r="A17" s="33"/>
      <c r="B17" s="33"/>
      <c r="C17" s="16" t="s">
        <v>12</v>
      </c>
      <c r="D17" s="10"/>
      <c r="E17" s="10"/>
      <c r="F17" s="10"/>
      <c r="G17" s="10"/>
      <c r="H17" s="7"/>
      <c r="I17" s="7"/>
      <c r="J17" s="7"/>
      <c r="K17" s="7"/>
      <c r="L17" s="7"/>
      <c r="M17" s="7"/>
      <c r="N17" s="7"/>
      <c r="O17" s="19">
        <f t="shared" si="2"/>
        <v>0</v>
      </c>
      <c r="P17" s="20">
        <f t="shared" si="3"/>
        <v>0</v>
      </c>
    </row>
    <row r="18" spans="1:16" ht="25.5" customHeight="1">
      <c r="A18" s="33"/>
      <c r="B18" s="33"/>
      <c r="C18" s="16" t="s">
        <v>13</v>
      </c>
      <c r="D18" s="9">
        <v>4273900</v>
      </c>
      <c r="E18" s="9">
        <v>4971820</v>
      </c>
      <c r="F18" s="9">
        <v>4321800</v>
      </c>
      <c r="G18" s="9">
        <v>4131005</v>
      </c>
      <c r="H18" s="7">
        <f>4629100+337296.9</f>
        <v>4966396.9000000004</v>
      </c>
      <c r="I18" s="7">
        <f>4289600+421000+1421770.03-187600</f>
        <v>5944770.0300000003</v>
      </c>
      <c r="J18" s="7">
        <f>4642400+571900+315600</f>
        <v>5529900</v>
      </c>
      <c r="K18" s="7">
        <f>4948600+550200</f>
        <v>5498800</v>
      </c>
      <c r="L18" s="7">
        <v>5538700</v>
      </c>
      <c r="M18" s="7">
        <v>5768500</v>
      </c>
      <c r="N18" s="7"/>
      <c r="O18" s="19">
        <f t="shared" si="2"/>
        <v>16806000</v>
      </c>
      <c r="P18" s="20">
        <f t="shared" si="3"/>
        <v>50945591.93</v>
      </c>
    </row>
    <row r="19" spans="1:16">
      <c r="A19" s="33"/>
      <c r="B19" s="33"/>
      <c r="C19" s="16" t="s">
        <v>14</v>
      </c>
      <c r="D19" s="9">
        <v>26883464</v>
      </c>
      <c r="E19" s="9">
        <v>31231287</v>
      </c>
      <c r="F19" s="9">
        <f>24063400+1295500</f>
        <v>25358900</v>
      </c>
      <c r="G19" s="11">
        <f>26666200+178100+3780740+350000+3100000</f>
        <v>34075040</v>
      </c>
      <c r="H19" s="8">
        <f>37201800+178200+5300+2389025+215000+2430862+9200+3034000+222380</f>
        <v>45685767</v>
      </c>
      <c r="I19" s="8">
        <f>213800+41401000+2245000+74829.97+2957520+1433000+1800+604100+222000+60000+167000</f>
        <v>49380049.969999999</v>
      </c>
      <c r="J19" s="8">
        <f>222300+1543000+36855700+60600+3500000+6888400+1246000+20100+280000+4447040+2251000+1600+669273</f>
        <v>57985013</v>
      </c>
      <c r="K19" s="8">
        <f>94700+265800+42780600+10000000+1191914+35000+7490190</f>
        <v>61858204</v>
      </c>
      <c r="L19" s="8">
        <v>47383500</v>
      </c>
      <c r="M19" s="8">
        <v>37967300</v>
      </c>
      <c r="N19" s="8">
        <v>37967300</v>
      </c>
      <c r="O19" s="19">
        <f t="shared" si="2"/>
        <v>185176304</v>
      </c>
      <c r="P19" s="20">
        <f t="shared" si="3"/>
        <v>455775824.97000003</v>
      </c>
    </row>
    <row r="20" spans="1:16" ht="30" customHeight="1">
      <c r="A20" s="33"/>
      <c r="B20" s="33"/>
      <c r="C20" s="16" t="s">
        <v>18</v>
      </c>
      <c r="D20" s="9">
        <v>76462077.760000005</v>
      </c>
      <c r="E20" s="9">
        <v>83132700</v>
      </c>
      <c r="F20" s="9">
        <f>72340900+1250000+1128000+1413000</f>
        <v>76131900</v>
      </c>
      <c r="G20" s="11">
        <f>36937338+37521500+389000+110000</f>
        <v>74957838</v>
      </c>
      <c r="H20" s="7">
        <f>22623400+32759700+817141.4+185300+200000+400000+1826000+570000</f>
        <v>59381541.399999999</v>
      </c>
      <c r="I20" s="7">
        <f>40060600+37390300-15638200+29932+305000+55000+181000+623000+1200000+281500+167497+60</f>
        <v>64655689</v>
      </c>
      <c r="J20" s="7">
        <f>34714100+37946900+3600000+1671000+1285000+100000</f>
        <v>79317000</v>
      </c>
      <c r="K20" s="7">
        <f>50653600+36570000+4274982+1229400</f>
        <v>92727982</v>
      </c>
      <c r="L20" s="7">
        <v>86578600</v>
      </c>
      <c r="M20" s="7">
        <v>43300000</v>
      </c>
      <c r="N20" s="7">
        <v>43300000</v>
      </c>
      <c r="O20" s="19">
        <f t="shared" si="2"/>
        <v>265906582</v>
      </c>
      <c r="P20" s="20">
        <f t="shared" si="3"/>
        <v>779945328.15999997</v>
      </c>
    </row>
    <row r="21" spans="1:16" ht="21" customHeight="1">
      <c r="A21" s="25" t="s">
        <v>19</v>
      </c>
      <c r="B21" s="25" t="s">
        <v>20</v>
      </c>
      <c r="C21" s="22" t="s">
        <v>11</v>
      </c>
      <c r="D21" s="5">
        <f>SUM(D23:D25)</f>
        <v>12327586.560000001</v>
      </c>
      <c r="E21" s="5">
        <f t="shared" ref="E21:I21" si="7">SUM(E23:E25)</f>
        <v>11734537.609999999</v>
      </c>
      <c r="F21" s="5">
        <f t="shared" si="7"/>
        <v>12663536.76</v>
      </c>
      <c r="G21" s="9">
        <f>SUM(G23:G25)</f>
        <v>12691028.550000001</v>
      </c>
      <c r="H21" s="9">
        <f t="shared" si="7"/>
        <v>12940877.119999999</v>
      </c>
      <c r="I21" s="9">
        <f t="shared" si="7"/>
        <v>15169138.279999999</v>
      </c>
      <c r="J21" s="9">
        <f>SUM(J23:J26)</f>
        <v>17128247.050000001</v>
      </c>
      <c r="K21" s="9">
        <f t="shared" ref="K21:N21" si="8">SUM(K23:K26)</f>
        <v>20634623.199999999</v>
      </c>
      <c r="L21" s="9">
        <f t="shared" si="8"/>
        <v>20196878</v>
      </c>
      <c r="M21" s="9">
        <f t="shared" si="8"/>
        <v>20196878</v>
      </c>
      <c r="N21" s="9">
        <f t="shared" si="8"/>
        <v>20196878</v>
      </c>
      <c r="O21" s="19">
        <f t="shared" si="2"/>
        <v>81225257.200000003</v>
      </c>
      <c r="P21" s="20">
        <f t="shared" si="3"/>
        <v>175880209.13</v>
      </c>
    </row>
    <row r="22" spans="1:16">
      <c r="A22" s="25"/>
      <c r="B22" s="25"/>
      <c r="C22" s="22" t="s">
        <v>12</v>
      </c>
      <c r="D22" s="5"/>
      <c r="E22" s="5"/>
      <c r="F22" s="5"/>
      <c r="G22" s="9"/>
      <c r="H22" s="7"/>
      <c r="I22" s="7"/>
      <c r="J22" s="7"/>
      <c r="K22" s="7"/>
      <c r="L22" s="7"/>
      <c r="M22" s="7"/>
      <c r="N22" s="7"/>
      <c r="O22" s="19">
        <f t="shared" si="2"/>
        <v>0</v>
      </c>
      <c r="P22" s="20">
        <f t="shared" si="3"/>
        <v>0</v>
      </c>
    </row>
    <row r="23" spans="1:16">
      <c r="A23" s="25"/>
      <c r="B23" s="25"/>
      <c r="C23" s="22" t="s">
        <v>13</v>
      </c>
      <c r="D23" s="5"/>
      <c r="E23" s="5"/>
      <c r="F23" s="5"/>
      <c r="G23" s="9"/>
      <c r="H23" s="7"/>
      <c r="I23" s="7"/>
      <c r="J23" s="7"/>
      <c r="K23" s="7"/>
      <c r="L23" s="7"/>
      <c r="M23" s="7"/>
      <c r="N23" s="7"/>
      <c r="O23" s="19">
        <f t="shared" si="2"/>
        <v>0</v>
      </c>
      <c r="P23" s="20">
        <f t="shared" si="3"/>
        <v>0</v>
      </c>
    </row>
    <row r="24" spans="1:16">
      <c r="A24" s="25"/>
      <c r="B24" s="25"/>
      <c r="C24" s="22" t="s">
        <v>14</v>
      </c>
      <c r="D24" s="5">
        <v>2384</v>
      </c>
      <c r="E24" s="5">
        <v>200000</v>
      </c>
      <c r="F24" s="5"/>
      <c r="G24" s="9">
        <v>13020</v>
      </c>
      <c r="H24" s="7">
        <f>354700+369600</f>
        <v>724300</v>
      </c>
      <c r="I24" s="7">
        <f>125400+228000+108600+13000</f>
        <v>475000</v>
      </c>
      <c r="J24" s="7">
        <f>89000+1231300+182502</f>
        <v>1502802</v>
      </c>
      <c r="K24" s="7">
        <f>65183</f>
        <v>65183</v>
      </c>
      <c r="L24" s="7"/>
      <c r="M24" s="7"/>
      <c r="N24" s="7"/>
      <c r="O24" s="19">
        <f t="shared" si="2"/>
        <v>65183</v>
      </c>
      <c r="P24" s="20">
        <f t="shared" si="3"/>
        <v>2982689</v>
      </c>
    </row>
    <row r="25" spans="1:16" ht="24">
      <c r="A25" s="25"/>
      <c r="B25" s="25"/>
      <c r="C25" s="22" t="s">
        <v>21</v>
      </c>
      <c r="D25" s="5">
        <v>12325202.560000001</v>
      </c>
      <c r="E25" s="5">
        <v>11534537.609999999</v>
      </c>
      <c r="F25" s="5">
        <v>12663536.76</v>
      </c>
      <c r="G25" s="6">
        <v>12678008.550000001</v>
      </c>
      <c r="H25" s="11">
        <f>12572336+15356+26647-397761.88</f>
        <v>12216577.119999999</v>
      </c>
      <c r="I25" s="11">
        <f>14621770+5149+198000-130720.72-60</f>
        <v>14694138.279999999</v>
      </c>
      <c r="J25" s="11">
        <f>15814518-89000-110000+58400+4495+120000-172967.95-578282</f>
        <v>15047163.050000001</v>
      </c>
      <c r="K25" s="11">
        <f>18903105+1407445.2-641476+220000</f>
        <v>19889074.199999999</v>
      </c>
      <c r="L25" s="11">
        <v>19493555</v>
      </c>
      <c r="M25" s="11">
        <v>19493555</v>
      </c>
      <c r="N25" s="11">
        <v>19493555</v>
      </c>
      <c r="O25" s="19">
        <f t="shared" si="2"/>
        <v>78369739.200000003</v>
      </c>
      <c r="P25" s="20">
        <f t="shared" si="3"/>
        <v>169528903.13</v>
      </c>
    </row>
    <row r="26" spans="1:16">
      <c r="A26" s="25"/>
      <c r="B26" s="25"/>
      <c r="C26" s="22" t="s">
        <v>30</v>
      </c>
      <c r="D26" s="23"/>
      <c r="E26" s="23"/>
      <c r="F26" s="23"/>
      <c r="G26" s="23"/>
      <c r="H26" s="24"/>
      <c r="I26" s="24"/>
      <c r="J26" s="11">
        <v>578282</v>
      </c>
      <c r="K26" s="11">
        <f>641476+38890</f>
        <v>680366</v>
      </c>
      <c r="L26" s="11">
        <v>703323</v>
      </c>
      <c r="M26" s="11">
        <v>703323</v>
      </c>
      <c r="N26" s="11">
        <v>703323</v>
      </c>
      <c r="O26" s="19">
        <f t="shared" si="2"/>
        <v>2790335</v>
      </c>
      <c r="P26" s="20">
        <f t="shared" si="3"/>
        <v>3368617</v>
      </c>
    </row>
    <row r="27" spans="1:16">
      <c r="B27" s="18"/>
    </row>
  </sheetData>
  <mergeCells count="13">
    <mergeCell ref="A21:A26"/>
    <mergeCell ref="B21:B26"/>
    <mergeCell ref="C8:C9"/>
    <mergeCell ref="A1:O1"/>
    <mergeCell ref="A2:O2"/>
    <mergeCell ref="A4:O4"/>
    <mergeCell ref="J8:O8"/>
    <mergeCell ref="A16:A20"/>
    <mergeCell ref="B16:B20"/>
    <mergeCell ref="A8:A9"/>
    <mergeCell ref="B8:B9"/>
    <mergeCell ref="A10:A15"/>
    <mergeCell ref="B10:B15"/>
  </mergeCells>
  <pageMargins left="0.31496062992125984" right="0.11811023622047245" top="0.15748031496062992" bottom="0.1574803149606299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2021-11-11T04:03:50Z</cp:lastPrinted>
  <dcterms:created xsi:type="dcterms:W3CDTF">2016-07-29T05:37:53Z</dcterms:created>
  <dcterms:modified xsi:type="dcterms:W3CDTF">2021-11-11T04:04:09Z</dcterms:modified>
</cp:coreProperties>
</file>