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38" i="1"/>
  <c r="R38"/>
  <c r="S38"/>
  <c r="S39"/>
  <c r="S37"/>
  <c r="S35"/>
  <c r="T31" l="1"/>
  <c r="T32"/>
  <c r="T11"/>
  <c r="T12"/>
  <c r="T13"/>
  <c r="T14"/>
  <c r="T15"/>
  <c r="T16"/>
  <c r="T17"/>
  <c r="T18"/>
  <c r="T19"/>
  <c r="T20"/>
  <c r="T21"/>
  <c r="T22"/>
  <c r="T23"/>
  <c r="T24"/>
  <c r="T25"/>
  <c r="T26"/>
  <c r="T27"/>
  <c r="T9"/>
  <c r="P10" l="1"/>
  <c r="T10" s="1"/>
  <c r="T39" s="1"/>
  <c r="Q35"/>
  <c r="R35"/>
  <c r="P30" l="1"/>
  <c r="T30" l="1"/>
  <c r="T38" s="1"/>
  <c r="P38"/>
  <c r="R37"/>
  <c r="P29"/>
  <c r="O10"/>
  <c r="R39"/>
  <c r="T29" l="1"/>
  <c r="T37" s="1"/>
  <c r="P35"/>
  <c r="O30"/>
  <c r="O13"/>
  <c r="O38" l="1"/>
  <c r="O35"/>
  <c r="T35"/>
  <c r="O29"/>
  <c r="N39" l="1"/>
  <c r="N38"/>
  <c r="O39" l="1"/>
  <c r="P39"/>
  <c r="Q39"/>
  <c r="O37"/>
  <c r="P37"/>
  <c r="Q37"/>
  <c r="N29" l="1"/>
  <c r="N35" s="1"/>
  <c r="N42" s="1"/>
  <c r="N30"/>
  <c r="M30"/>
  <c r="M29"/>
  <c r="M10"/>
  <c r="K10"/>
  <c r="I35" l="1"/>
  <c r="J35" l="1"/>
  <c r="K35"/>
  <c r="L35"/>
  <c r="M35"/>
</calcChain>
</file>

<file path=xl/sharedStrings.xml><?xml version="1.0" encoding="utf-8"?>
<sst xmlns="http://schemas.openxmlformats.org/spreadsheetml/2006/main" count="175" uniqueCount="92">
  <si>
    <t xml:space="preserve">Приложение № 2 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</si>
  <si>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</si>
  <si>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</si>
  <si>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</si>
  <si>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</si>
  <si>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</si>
  <si>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</si>
  <si>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</si>
  <si>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</si>
  <si>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</si>
  <si>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</si>
  <si>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</si>
  <si>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</si>
  <si>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обеспечение равных условий для устойчивого и эффективного исполнения расходных обязательств бюджетов муниципальных образований, обеспечение сбалансированности и повышение финансовой самостоятельности   местных бюджетов.</t>
  </si>
  <si>
    <t>Задача 1: Создание условий для обеспечения финансовой устойчивости бюджетов муниципальных образований</t>
  </si>
  <si>
    <t>Финансовое управление администрации Богучанского района</t>
  </si>
  <si>
    <t>Отсутствие  в местных бюджетах просроченной кредиторской задолженности по выплате заработной платы с начислениями работникам бюджетной сферы  и по исполнению обязательств перед  гражданами,  ежегодно</t>
  </si>
  <si>
    <t xml:space="preserve">Финансовое управление администрации Богучанского района </t>
  </si>
  <si>
    <t>Х</t>
  </si>
  <si>
    <t>Выполнение государственных полномочий</t>
  </si>
  <si>
    <t> 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</si>
  <si>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х</t>
  </si>
  <si>
    <t xml:space="preserve">к подпрограмме «Создание условий для эффективного и ответственного
 управления муниципальными финансами, повышения устойчивости
 бюджетов муниципальных образований» </t>
  </si>
  <si>
    <t>Мероприятие 1.4:
Предоставление межбюджетных трансфертов на частичное финансирование (возмещение) расходов на региональные выплаты и выплаты, обеспечивающие уровень заработной платы  работников бюджетной сферы не ниже размера минимальной заработной платы (минимального размера оплаты труда)</t>
  </si>
  <si>
    <t>Ожидаемый результат от реализации подпрограммного мероприятия(в натуральном выражении)</t>
  </si>
  <si>
    <t>2019 год</t>
  </si>
  <si>
    <t>0503</t>
  </si>
  <si>
    <t>2020 год</t>
  </si>
  <si>
    <t>2021 год</t>
  </si>
  <si>
    <t>благоустройство дворовой территории п.Таежный у многоквартирного дома</t>
  </si>
  <si>
    <t>111F255550</t>
  </si>
  <si>
    <t>Перечень мероприятий подпрограммы с указанием объема средств на их реализацию и ожидаемых результатов</t>
  </si>
  <si>
    <t>2022 год</t>
  </si>
  <si>
    <t xml:space="preserve">Итого по подпрограмме </t>
  </si>
  <si>
    <t>1403</t>
  </si>
  <si>
    <t>в том  числе :</t>
  </si>
  <si>
    <t>средства федерального бюджета</t>
  </si>
  <si>
    <t>средства  районного бюджета</t>
  </si>
  <si>
    <t>средства  краевого бюджета</t>
  </si>
  <si>
    <t>0203</t>
  </si>
  <si>
    <t>0113</t>
  </si>
  <si>
    <t>Задача 3: Повышение качества управления муниципальными финансами.</t>
  </si>
  <si>
    <t xml:space="preserve">Мероприятие 1.1:  Предоставление 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</t>
  </si>
  <si>
    <t>1110010490</t>
  </si>
  <si>
    <t xml:space="preserve">Мероприятие 1.8 Межбюджетные трансферты на софинансирование на формирование современной городской среды </t>
  </si>
  <si>
    <t>повышение заработной платы работникам бюджетной сферы</t>
  </si>
  <si>
    <t>благоустройство населенного  пункта п.Новохайский</t>
  </si>
  <si>
    <t>Мероприятие 3.1:
Проведение регулярного и оперативного мониторинга финансовой ситуации в муниципальных образованиях</t>
  </si>
  <si>
    <t>Мероприятие 1.3: Предоставление дотации на выравнивание бюджетной обеспеченности за счет средств районного бюджета</t>
  </si>
  <si>
    <t xml:space="preserve">Мероприятие 1.2: Предоставление иных межбюджетных трансфертов на поддержку мер по обеспечению сбалансированности бюджетов поселений </t>
  </si>
  <si>
    <t xml:space="preserve">Мероприятие 2.2:
Предоставление субвенции на осуществление органами местного самоуправления поселений Богучанского района  государственных полномочий по созданию и обеспечению деятельности административных комиссий </t>
  </si>
  <si>
    <t>0909</t>
  </si>
  <si>
    <t>11100S5550</t>
  </si>
  <si>
    <t>организация и прведение акарицидных обработок мест массового отдыха населения в 7 населенных пунктах района</t>
  </si>
  <si>
    <t>11100L299F</t>
  </si>
  <si>
    <t>восстановление воинских захоронений на территории Богучанского сельсовета</t>
  </si>
  <si>
    <t>Мероприятие 2.3:
Межбюджетные трансферты на обустройство и восстановление воинских захоронений</t>
  </si>
  <si>
    <t>11100S4590</t>
  </si>
  <si>
    <t>Мероприятие 1.10 Межбюджетные трансферты  на повышение с 1 октября 2019 года на 4,3 процента заработной платы работников бюджетной сферы</t>
  </si>
  <si>
    <t>Мероприятие 1.11.
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</t>
  </si>
  <si>
    <t>Мероприятие 2.1:
Предоставление субвенции на осуществление органами местного самоуправления поселений Богучанского района  государственных полномочий по первичному воинскому учету на территориях, где отсутствуют военные комиссариаты</t>
  </si>
  <si>
    <t xml:space="preserve">Минимальный размер бюджетной обеспеченности поселений после выравнивания 
2019 год  – не менее 1998 рублей.
</t>
  </si>
  <si>
    <t>11100S7410</t>
  </si>
  <si>
    <t>11100S7490</t>
  </si>
  <si>
    <t>на решение вопросов местного значения  в 15 поселениях</t>
  </si>
  <si>
    <t xml:space="preserve"> реализация проектов по благоустройству территорий поселений Богучанского района</t>
  </si>
  <si>
    <t>2023 год</t>
  </si>
  <si>
    <t xml:space="preserve">Минимальный размер бюджетной обеспеченности поселений после выравнивания 
 2020 год не менее 1836 рублей,
</t>
  </si>
  <si>
    <t>повышение заработной платы работникам бюджетной сферы 1  июня 2020 года</t>
  </si>
  <si>
    <t>повышение заработной платы работникам бюджетной сферы 1 октября 2020 года</t>
  </si>
  <si>
    <t xml:space="preserve"> </t>
  </si>
  <si>
    <t>Мероприятие 1.4:
Субсидии бюджетам поселений Богучанского района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</si>
  <si>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r>
      <t>Мероприятие 1.5: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sz val="9"/>
        <color theme="1"/>
        <rFont val="Times New Roman"/>
        <family val="1"/>
        <charset val="204"/>
      </rPr>
      <t>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  </r>
  </si>
  <si>
    <t xml:space="preserve">Мероприятие 1.6 Межбюджетные трансферты для реализации проектов по решению вопросов местного значения сельских поселений </t>
  </si>
  <si>
    <t xml:space="preserve">Мероприятие 1.7 Субсидии бюджетам поселений Богучанского района на финансирование расходов формирования современной городской (сельской) среды </t>
  </si>
  <si>
    <t>Мероприятие 1.8.
Субсидии бюджетам поселений Богучанского района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</t>
  </si>
  <si>
    <t xml:space="preserve">Мероприятие 1.9.
Предоставление иных межбюджетных трансфертов бюджетам поселений Богучанского района за содействие развитию налогового потенциала </t>
  </si>
  <si>
    <t xml:space="preserve">Мероприятие 1.10.
Субсидии бюджетам поселений Богучанского района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края,  на 2020 год </t>
  </si>
  <si>
    <t>Мероприятие 2.3:
Предоставление субсидии бюджетам поселений Богучанского района на организацию и проведение акарицидных обработок мест массового отдыха населения</t>
  </si>
  <si>
    <t>1402</t>
  </si>
  <si>
    <t xml:space="preserve">Мероприятие 1.11.Дотации бюджетам поселений Богучанского района на частичную компенсацию расходов на повышение оплаты труда отдельным категориям работников бюджетной сферы </t>
  </si>
  <si>
    <t>Мероприятие 1.12.Субсидии бюджетам поселений Богучанского района для поощрения поселений - победителей конкурса лучших проектов создания комфортной городской среды</t>
  </si>
  <si>
    <t>111F274510</t>
  </si>
  <si>
    <t>обеспечение заработной платы  до уровня установленного Законом края от 24.12.2020 № 10-4659, не ниже 23 026 рублей</t>
  </si>
  <si>
    <t>устройство  на территории п.Таежный парка культуры и отдыха "Мечта"</t>
  </si>
  <si>
    <t>решение вопросов местного значения</t>
  </si>
  <si>
    <t>Мероприятие 1.13. Предоставление иных межбюджетных трансфертов бюджетам поселений Богучанского района за содействие развитию налогового потенциала</t>
  </si>
  <si>
    <t>благоустройство населенного  пункта п.Беляки ; п.Новохайский; п.Октябрьский</t>
  </si>
  <si>
    <t>2024 год</t>
  </si>
  <si>
    <t>Итого за 2021-2024 годы</t>
  </si>
  <si>
    <t xml:space="preserve">Минимальный размер бюджетной обеспеченности поселений после выравнивания 
 2021 год не менее 1962 рублей,
 2022-2024 годы не менее 2026 рубля.
</t>
  </si>
  <si>
    <t xml:space="preserve">Минимальный уровень бюджетной обеспеченности поселений после выравнивания 
 2021 год не менее 1,01 ;
 2022-2024 годы не менее 0,94.
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</si>
</sst>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43" fontId="3" fillId="0" borderId="1" xfId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43" fontId="0" fillId="0" borderId="1" xfId="1" applyFont="1" applyFill="1" applyBorder="1" applyAlignment="1">
      <alignment vertical="top"/>
    </xf>
    <xf numFmtId="0" fontId="3" fillId="0" borderId="1" xfId="0" applyFont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43" fontId="3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3" fontId="0" fillId="0" borderId="1" xfId="1" applyFont="1" applyFill="1" applyBorder="1" applyAlignment="1">
      <alignment vertical="center"/>
    </xf>
    <xf numFmtId="43" fontId="4" fillId="0" borderId="1" xfId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43" fontId="4" fillId="0" borderId="1" xfId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3" fontId="0" fillId="0" borderId="0" xfId="0" applyNumberFormat="1" applyFill="1"/>
    <xf numFmtId="0" fontId="5" fillId="0" borderId="1" xfId="0" applyFont="1" applyFill="1" applyBorder="1" applyAlignment="1">
      <alignment vertical="top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2"/>
  <sheetViews>
    <sheetView tabSelected="1" zoomScaleNormal="100" workbookViewId="0">
      <pane ySplit="3" topLeftCell="A4" activePane="bottomLeft" state="frozen"/>
      <selection pane="bottomLeft" activeCell="Z9" sqref="Z9"/>
    </sheetView>
  </sheetViews>
  <sheetFormatPr defaultRowHeight="15"/>
  <cols>
    <col min="1" max="1" width="25" customWidth="1"/>
    <col min="2" max="2" width="0.140625" customWidth="1"/>
    <col min="3" max="3" width="11.85546875" customWidth="1"/>
    <col min="4" max="4" width="3.140625" hidden="1" customWidth="1"/>
    <col min="5" max="5" width="4.85546875" customWidth="1"/>
    <col min="6" max="6" width="6.140625" customWidth="1"/>
    <col min="7" max="7" width="9.7109375" customWidth="1"/>
    <col min="8" max="8" width="5.140625" hidden="1" customWidth="1"/>
    <col min="9" max="9" width="15.28515625" hidden="1" customWidth="1"/>
    <col min="10" max="10" width="14.7109375" style="2" hidden="1" customWidth="1"/>
    <col min="11" max="11" width="15.28515625" style="2" hidden="1" customWidth="1"/>
    <col min="12" max="12" width="15.5703125" style="2" hidden="1" customWidth="1"/>
    <col min="13" max="13" width="15.7109375" style="2" hidden="1" customWidth="1"/>
    <col min="14" max="15" width="13.85546875" style="2" hidden="1" customWidth="1"/>
    <col min="16" max="19" width="13.85546875" style="2" customWidth="1"/>
    <col min="20" max="20" width="14.7109375" style="2" customWidth="1"/>
    <col min="21" max="21" width="42.7109375" style="2" customWidth="1"/>
  </cols>
  <sheetData>
    <row r="1" spans="1:2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1" ht="36" customHeight="1">
      <c r="A2" s="46" t="s">
        <v>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>
      <c r="A3" s="1"/>
    </row>
    <row r="4" spans="1:21" ht="26.25" customHeight="1">
      <c r="A4" s="49" t="s">
        <v>31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</row>
    <row r="5" spans="1:21" ht="23.25" customHeight="1">
      <c r="A5" s="47" t="s">
        <v>1</v>
      </c>
      <c r="B5" s="47" t="s">
        <v>2</v>
      </c>
      <c r="C5" s="47"/>
      <c r="D5" s="47"/>
      <c r="E5" s="47" t="s">
        <v>3</v>
      </c>
      <c r="F5" s="47"/>
      <c r="G5" s="47"/>
      <c r="H5" s="1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8" t="s">
        <v>24</v>
      </c>
    </row>
    <row r="6" spans="1:21" ht="34.5" customHeight="1">
      <c r="A6" s="47"/>
      <c r="B6" s="47"/>
      <c r="C6" s="47"/>
      <c r="D6" s="47"/>
      <c r="E6" s="17" t="s">
        <v>4</v>
      </c>
      <c r="F6" s="17" t="s">
        <v>5</v>
      </c>
      <c r="G6" s="12" t="s">
        <v>6</v>
      </c>
      <c r="H6" s="17" t="s">
        <v>7</v>
      </c>
      <c r="I6" s="17" t="s">
        <v>8</v>
      </c>
      <c r="J6" s="3" t="s">
        <v>9</v>
      </c>
      <c r="K6" s="3" t="s">
        <v>10</v>
      </c>
      <c r="L6" s="27" t="s">
        <v>11</v>
      </c>
      <c r="M6" s="27" t="s">
        <v>12</v>
      </c>
      <c r="N6" s="27" t="s">
        <v>25</v>
      </c>
      <c r="O6" s="27" t="s">
        <v>27</v>
      </c>
      <c r="P6" s="27" t="s">
        <v>28</v>
      </c>
      <c r="Q6" s="27" t="s">
        <v>32</v>
      </c>
      <c r="R6" s="27" t="s">
        <v>66</v>
      </c>
      <c r="S6" s="27" t="s">
        <v>88</v>
      </c>
      <c r="T6" s="43" t="s">
        <v>89</v>
      </c>
      <c r="U6" s="48"/>
    </row>
    <row r="7" spans="1:21" ht="30" customHeight="1">
      <c r="A7" s="52" t="s">
        <v>13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1">
      <c r="A8" s="53" t="s">
        <v>14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</row>
    <row r="9" spans="1:21" s="2" customFormat="1" ht="123.75" customHeight="1">
      <c r="A9" s="9" t="s">
        <v>42</v>
      </c>
      <c r="B9" s="9" t="s">
        <v>17</v>
      </c>
      <c r="C9" s="31" t="s">
        <v>17</v>
      </c>
      <c r="D9" s="9" t="s">
        <v>17</v>
      </c>
      <c r="E9" s="18">
        <v>890</v>
      </c>
      <c r="F9" s="18">
        <v>1401</v>
      </c>
      <c r="G9" s="18">
        <v>1110076010</v>
      </c>
      <c r="H9" s="18">
        <v>511</v>
      </c>
      <c r="I9" s="23"/>
      <c r="J9" s="23"/>
      <c r="K9" s="21">
        <v>23885200</v>
      </c>
      <c r="L9" s="19">
        <v>26666200</v>
      </c>
      <c r="M9" s="19">
        <v>37201800</v>
      </c>
      <c r="N9" s="19">
        <v>41401000</v>
      </c>
      <c r="O9" s="19">
        <v>36855700</v>
      </c>
      <c r="P9" s="19">
        <v>42780600</v>
      </c>
      <c r="Q9" s="19">
        <v>47081000</v>
      </c>
      <c r="R9" s="19">
        <v>37664800</v>
      </c>
      <c r="S9" s="19">
        <v>37664800</v>
      </c>
      <c r="T9" s="20">
        <f>SUM(P9+Q9+R9+S9)</f>
        <v>165191200</v>
      </c>
      <c r="U9" s="31" t="s">
        <v>91</v>
      </c>
    </row>
    <row r="10" spans="1:21" s="2" customFormat="1" ht="75.75" customHeight="1">
      <c r="A10" s="9" t="s">
        <v>49</v>
      </c>
      <c r="B10" s="9" t="s">
        <v>17</v>
      </c>
      <c r="C10" s="31" t="s">
        <v>17</v>
      </c>
      <c r="D10" s="9" t="s">
        <v>17</v>
      </c>
      <c r="E10" s="18">
        <v>890</v>
      </c>
      <c r="F10" s="18">
        <v>1403</v>
      </c>
      <c r="G10" s="18">
        <v>1110080120</v>
      </c>
      <c r="H10" s="18">
        <v>540</v>
      </c>
      <c r="I10" s="23"/>
      <c r="J10" s="23"/>
      <c r="K10" s="21">
        <f>39945400+1250000+1128000+1413000</f>
        <v>43736400</v>
      </c>
      <c r="L10" s="19">
        <v>36937338</v>
      </c>
      <c r="M10" s="19">
        <f>22623400+817141.4+185300+200000+400000+1826000+570000</f>
        <v>26621841.399999999</v>
      </c>
      <c r="N10" s="19">
        <v>23787597</v>
      </c>
      <c r="O10" s="19">
        <f>34714100+3600000+1671000+1285000+100000</f>
        <v>41370100</v>
      </c>
      <c r="P10" s="19">
        <f>36570000+4274982+1229400</f>
        <v>42074382</v>
      </c>
      <c r="Q10" s="19">
        <v>36270200</v>
      </c>
      <c r="R10" s="19">
        <v>18140000</v>
      </c>
      <c r="S10" s="19">
        <v>18140000</v>
      </c>
      <c r="T10" s="20">
        <f t="shared" ref="T10:T32" si="0">SUM(P10+Q10+R10+S10)</f>
        <v>114624582</v>
      </c>
      <c r="U10" s="31" t="s">
        <v>16</v>
      </c>
    </row>
    <row r="11" spans="1:21" s="2" customFormat="1" ht="71.25" customHeight="1">
      <c r="A11" s="9" t="s">
        <v>48</v>
      </c>
      <c r="B11" s="9" t="s">
        <v>17</v>
      </c>
      <c r="C11" s="31" t="s">
        <v>17</v>
      </c>
      <c r="D11" s="9" t="s">
        <v>17</v>
      </c>
      <c r="E11" s="18">
        <v>890</v>
      </c>
      <c r="F11" s="18">
        <v>1401</v>
      </c>
      <c r="G11" s="18">
        <v>1110080130</v>
      </c>
      <c r="H11" s="18">
        <v>511</v>
      </c>
      <c r="I11" s="23"/>
      <c r="J11" s="23"/>
      <c r="K11" s="21">
        <v>32395500</v>
      </c>
      <c r="L11" s="28">
        <v>37521500</v>
      </c>
      <c r="M11" s="28">
        <v>32759700</v>
      </c>
      <c r="N11" s="28">
        <v>40838100</v>
      </c>
      <c r="O11" s="28">
        <v>37946900</v>
      </c>
      <c r="P11" s="28">
        <v>50653600</v>
      </c>
      <c r="Q11" s="28">
        <v>50308400</v>
      </c>
      <c r="R11" s="28">
        <v>25160000</v>
      </c>
      <c r="S11" s="28">
        <v>25160000</v>
      </c>
      <c r="T11" s="20">
        <f t="shared" si="0"/>
        <v>151282000</v>
      </c>
      <c r="U11" s="31" t="s">
        <v>90</v>
      </c>
    </row>
    <row r="12" spans="1:21" s="2" customFormat="1" ht="151.5" hidden="1" customHeight="1">
      <c r="A12" s="9" t="s">
        <v>23</v>
      </c>
      <c r="B12" s="9" t="s">
        <v>17</v>
      </c>
      <c r="C12" s="31" t="s">
        <v>17</v>
      </c>
      <c r="D12" s="9" t="s">
        <v>17</v>
      </c>
      <c r="E12" s="18">
        <v>890</v>
      </c>
      <c r="F12" s="18">
        <v>1403</v>
      </c>
      <c r="G12" s="18">
        <v>1110010210</v>
      </c>
      <c r="H12" s="18">
        <v>540</v>
      </c>
      <c r="I12" s="22"/>
      <c r="J12" s="22"/>
      <c r="K12" s="23"/>
      <c r="L12" s="19">
        <v>110000</v>
      </c>
      <c r="M12" s="19">
        <v>222380</v>
      </c>
      <c r="N12" s="19">
        <v>3845000</v>
      </c>
      <c r="O12" s="19"/>
      <c r="P12" s="19"/>
      <c r="Q12" s="19"/>
      <c r="R12" s="19"/>
      <c r="S12" s="19"/>
      <c r="T12" s="20">
        <f t="shared" si="0"/>
        <v>0</v>
      </c>
      <c r="U12" s="31" t="s">
        <v>61</v>
      </c>
    </row>
    <row r="13" spans="1:21" s="2" customFormat="1" ht="156" hidden="1">
      <c r="A13" s="29" t="s">
        <v>71</v>
      </c>
      <c r="B13" s="9"/>
      <c r="C13" s="31" t="s">
        <v>17</v>
      </c>
      <c r="D13" s="9"/>
      <c r="E13" s="18">
        <v>890</v>
      </c>
      <c r="F13" s="18">
        <v>1403</v>
      </c>
      <c r="G13" s="34" t="s">
        <v>43</v>
      </c>
      <c r="H13" s="8"/>
      <c r="I13" s="10"/>
      <c r="J13" s="10"/>
      <c r="K13" s="13"/>
      <c r="L13" s="7"/>
      <c r="M13" s="7"/>
      <c r="N13" s="7"/>
      <c r="O13" s="19">
        <f>1543000+2251000</f>
        <v>3794000</v>
      </c>
      <c r="P13" s="19"/>
      <c r="Q13" s="19"/>
      <c r="R13" s="19"/>
      <c r="S13" s="19"/>
      <c r="T13" s="20">
        <f t="shared" si="0"/>
        <v>0</v>
      </c>
      <c r="U13" s="31" t="s">
        <v>67</v>
      </c>
    </row>
    <row r="14" spans="1:21" s="2" customFormat="1" ht="72" hidden="1" customHeight="1">
      <c r="A14" s="55" t="s">
        <v>72</v>
      </c>
      <c r="B14" s="9" t="s">
        <v>17</v>
      </c>
      <c r="C14" s="31" t="s">
        <v>17</v>
      </c>
      <c r="D14" s="9" t="s">
        <v>17</v>
      </c>
      <c r="E14" s="35">
        <v>890</v>
      </c>
      <c r="F14" s="25" t="s">
        <v>26</v>
      </c>
      <c r="G14" s="18">
        <v>1110077410</v>
      </c>
      <c r="H14" s="18">
        <v>540</v>
      </c>
      <c r="I14" s="21"/>
      <c r="J14" s="21"/>
      <c r="K14" s="24">
        <v>1295500</v>
      </c>
      <c r="L14" s="19">
        <v>3780740</v>
      </c>
      <c r="M14" s="19">
        <v>2430862</v>
      </c>
      <c r="N14" s="19">
        <v>2747520</v>
      </c>
      <c r="O14" s="19"/>
      <c r="P14" s="19"/>
      <c r="Q14" s="19"/>
      <c r="R14" s="19"/>
      <c r="S14" s="19"/>
      <c r="T14" s="20">
        <f t="shared" si="0"/>
        <v>0</v>
      </c>
      <c r="U14" s="57" t="s">
        <v>65</v>
      </c>
    </row>
    <row r="15" spans="1:21" s="2" customFormat="1" ht="138" customHeight="1">
      <c r="A15" s="56"/>
      <c r="B15" s="9"/>
      <c r="C15" s="31" t="s">
        <v>17</v>
      </c>
      <c r="D15" s="9" t="s">
        <v>17</v>
      </c>
      <c r="E15" s="35">
        <v>890</v>
      </c>
      <c r="F15" s="25" t="s">
        <v>26</v>
      </c>
      <c r="G15" s="18" t="s">
        <v>62</v>
      </c>
      <c r="H15" s="18"/>
      <c r="I15" s="21"/>
      <c r="J15" s="21"/>
      <c r="K15" s="24"/>
      <c r="L15" s="19"/>
      <c r="M15" s="19"/>
      <c r="N15" s="19"/>
      <c r="O15" s="19">
        <v>4447040</v>
      </c>
      <c r="P15" s="19">
        <v>2982300</v>
      </c>
      <c r="Q15" s="19"/>
      <c r="R15" s="19"/>
      <c r="S15" s="19"/>
      <c r="T15" s="20">
        <f t="shared" si="0"/>
        <v>2982300</v>
      </c>
      <c r="U15" s="58"/>
    </row>
    <row r="16" spans="1:21" s="2" customFormat="1" ht="57.75" hidden="1" customHeight="1">
      <c r="A16" s="55" t="s">
        <v>73</v>
      </c>
      <c r="B16" s="9" t="s">
        <v>17</v>
      </c>
      <c r="C16" s="31" t="s">
        <v>17</v>
      </c>
      <c r="D16" s="9" t="s">
        <v>17</v>
      </c>
      <c r="E16" s="18">
        <v>890</v>
      </c>
      <c r="F16" s="25" t="s">
        <v>26</v>
      </c>
      <c r="G16" s="18">
        <v>1110077490</v>
      </c>
      <c r="H16" s="18">
        <v>540</v>
      </c>
      <c r="I16" s="21"/>
      <c r="J16" s="23"/>
      <c r="K16" s="23"/>
      <c r="L16" s="19">
        <v>350000</v>
      </c>
      <c r="M16" s="19">
        <v>215000</v>
      </c>
      <c r="N16" s="19">
        <v>210000</v>
      </c>
      <c r="O16" s="19"/>
      <c r="P16" s="19"/>
      <c r="Q16" s="19"/>
      <c r="R16" s="19"/>
      <c r="S16" s="19"/>
      <c r="T16" s="20">
        <f t="shared" si="0"/>
        <v>0</v>
      </c>
      <c r="U16" s="31" t="s">
        <v>46</v>
      </c>
    </row>
    <row r="17" spans="1:21" s="2" customFormat="1" ht="69.75" customHeight="1">
      <c r="A17" s="56"/>
      <c r="B17" s="9"/>
      <c r="C17" s="31" t="s">
        <v>17</v>
      </c>
      <c r="D17" s="9" t="s">
        <v>17</v>
      </c>
      <c r="E17" s="18">
        <v>890</v>
      </c>
      <c r="F17" s="25" t="s">
        <v>26</v>
      </c>
      <c r="G17" s="18" t="s">
        <v>63</v>
      </c>
      <c r="H17" s="18"/>
      <c r="I17" s="21"/>
      <c r="J17" s="23"/>
      <c r="K17" s="23"/>
      <c r="L17" s="19"/>
      <c r="M17" s="19"/>
      <c r="N17" s="19"/>
      <c r="O17" s="19">
        <v>280000</v>
      </c>
      <c r="P17" s="19">
        <v>427500</v>
      </c>
      <c r="Q17" s="19"/>
      <c r="R17" s="19"/>
      <c r="S17" s="19"/>
      <c r="T17" s="20">
        <f t="shared" si="0"/>
        <v>427500</v>
      </c>
      <c r="U17" s="31" t="s">
        <v>87</v>
      </c>
    </row>
    <row r="18" spans="1:21" s="2" customFormat="1" ht="70.5" hidden="1" customHeight="1">
      <c r="A18" s="9" t="s">
        <v>44</v>
      </c>
      <c r="B18" s="9" t="s">
        <v>17</v>
      </c>
      <c r="C18" s="31" t="s">
        <v>17</v>
      </c>
      <c r="D18" s="9" t="s">
        <v>17</v>
      </c>
      <c r="E18" s="18">
        <v>890</v>
      </c>
      <c r="F18" s="25" t="s">
        <v>26</v>
      </c>
      <c r="G18" s="18" t="s">
        <v>30</v>
      </c>
      <c r="H18" s="18">
        <v>540</v>
      </c>
      <c r="I18" s="21"/>
      <c r="J18" s="23"/>
      <c r="K18" s="23"/>
      <c r="L18" s="19"/>
      <c r="M18" s="19"/>
      <c r="N18" s="19">
        <v>1526532</v>
      </c>
      <c r="O18" s="19"/>
      <c r="P18" s="19"/>
      <c r="Q18" s="19"/>
      <c r="R18" s="19"/>
      <c r="S18" s="19"/>
      <c r="T18" s="20">
        <f t="shared" si="0"/>
        <v>0</v>
      </c>
      <c r="U18" s="31" t="s">
        <v>29</v>
      </c>
    </row>
    <row r="19" spans="1:21" s="2" customFormat="1" ht="87.75" customHeight="1">
      <c r="A19" s="9" t="s">
        <v>74</v>
      </c>
      <c r="B19" s="9"/>
      <c r="C19" s="31" t="s">
        <v>17</v>
      </c>
      <c r="D19" s="9"/>
      <c r="E19" s="18">
        <v>890</v>
      </c>
      <c r="F19" s="25" t="s">
        <v>26</v>
      </c>
      <c r="G19" s="18" t="s">
        <v>57</v>
      </c>
      <c r="H19" s="18"/>
      <c r="I19" s="21"/>
      <c r="J19" s="23"/>
      <c r="K19" s="23"/>
      <c r="L19" s="19"/>
      <c r="M19" s="19"/>
      <c r="N19" s="19"/>
      <c r="O19" s="19">
        <v>3500000</v>
      </c>
      <c r="P19" s="19">
        <v>3499990</v>
      </c>
      <c r="Q19" s="19"/>
      <c r="R19" s="19"/>
      <c r="S19" s="19"/>
      <c r="T19" s="20">
        <f t="shared" si="0"/>
        <v>3499990</v>
      </c>
      <c r="U19" s="31" t="s">
        <v>29</v>
      </c>
    </row>
    <row r="20" spans="1:21" s="2" customFormat="1" ht="81" hidden="1" customHeight="1">
      <c r="A20" s="9" t="s">
        <v>58</v>
      </c>
      <c r="B20" s="9" t="s">
        <v>17</v>
      </c>
      <c r="C20" s="31" t="s">
        <v>17</v>
      </c>
      <c r="D20" s="9" t="s">
        <v>17</v>
      </c>
      <c r="E20" s="18">
        <v>890</v>
      </c>
      <c r="F20" s="25" t="s">
        <v>34</v>
      </c>
      <c r="G20" s="18">
        <v>1110010380</v>
      </c>
      <c r="H20" s="18"/>
      <c r="I20" s="21"/>
      <c r="J20" s="23"/>
      <c r="K20" s="23"/>
      <c r="L20" s="19"/>
      <c r="M20" s="19"/>
      <c r="N20" s="19">
        <v>604100</v>
      </c>
      <c r="O20" s="19"/>
      <c r="P20" s="19"/>
      <c r="Q20" s="19"/>
      <c r="R20" s="19"/>
      <c r="S20" s="19"/>
      <c r="T20" s="20">
        <f t="shared" si="0"/>
        <v>0</v>
      </c>
      <c r="U20" s="31" t="s">
        <v>45</v>
      </c>
    </row>
    <row r="21" spans="1:21" s="2" customFormat="1" ht="209.25" hidden="1" customHeight="1">
      <c r="A21" s="9" t="s">
        <v>59</v>
      </c>
      <c r="B21" s="9" t="s">
        <v>17</v>
      </c>
      <c r="C21" s="31" t="s">
        <v>17</v>
      </c>
      <c r="D21" s="9" t="s">
        <v>17</v>
      </c>
      <c r="E21" s="18">
        <v>890</v>
      </c>
      <c r="F21" s="25" t="s">
        <v>34</v>
      </c>
      <c r="G21" s="18">
        <v>1110010230</v>
      </c>
      <c r="H21" s="18"/>
      <c r="I21" s="21"/>
      <c r="J21" s="23"/>
      <c r="K21" s="23"/>
      <c r="L21" s="19"/>
      <c r="M21" s="19"/>
      <c r="N21" s="19">
        <v>222000</v>
      </c>
      <c r="O21" s="19"/>
      <c r="P21" s="19"/>
      <c r="Q21" s="19"/>
      <c r="R21" s="19"/>
      <c r="S21" s="19"/>
      <c r="T21" s="20">
        <f t="shared" si="0"/>
        <v>0</v>
      </c>
      <c r="U21" s="31" t="s">
        <v>45</v>
      </c>
    </row>
    <row r="22" spans="1:21" s="2" customFormat="1" ht="127.5" hidden="1" customHeight="1">
      <c r="A22" s="9" t="s">
        <v>75</v>
      </c>
      <c r="B22" s="9"/>
      <c r="C22" s="31" t="s">
        <v>17</v>
      </c>
      <c r="D22" s="9" t="s">
        <v>17</v>
      </c>
      <c r="E22" s="18">
        <v>890</v>
      </c>
      <c r="F22" s="25" t="s">
        <v>34</v>
      </c>
      <c r="G22" s="18">
        <v>1110010360</v>
      </c>
      <c r="H22" s="18"/>
      <c r="I22" s="21"/>
      <c r="J22" s="23"/>
      <c r="K22" s="23"/>
      <c r="L22" s="19"/>
      <c r="M22" s="19"/>
      <c r="N22" s="19"/>
      <c r="O22" s="19">
        <v>6888400</v>
      </c>
      <c r="P22" s="19"/>
      <c r="Q22" s="19"/>
      <c r="R22" s="19"/>
      <c r="S22" s="19"/>
      <c r="T22" s="20">
        <f t="shared" si="0"/>
        <v>0</v>
      </c>
      <c r="U22" s="31" t="s">
        <v>68</v>
      </c>
    </row>
    <row r="23" spans="1:21" s="2" customFormat="1" ht="98.25" hidden="1" customHeight="1">
      <c r="A23" s="9" t="s">
        <v>76</v>
      </c>
      <c r="B23" s="9"/>
      <c r="C23" s="31" t="s">
        <v>17</v>
      </c>
      <c r="D23" s="9" t="s">
        <v>17</v>
      </c>
      <c r="E23" s="40">
        <v>890</v>
      </c>
      <c r="F23" s="25" t="s">
        <v>34</v>
      </c>
      <c r="G23" s="40">
        <v>1110077450</v>
      </c>
      <c r="H23" s="40"/>
      <c r="I23" s="21"/>
      <c r="J23" s="23"/>
      <c r="K23" s="23"/>
      <c r="L23" s="19"/>
      <c r="M23" s="19"/>
      <c r="N23" s="19"/>
      <c r="O23" s="19">
        <v>1246000</v>
      </c>
      <c r="P23" s="19"/>
      <c r="Q23" s="19"/>
      <c r="R23" s="19"/>
      <c r="S23" s="19"/>
      <c r="T23" s="20">
        <f t="shared" si="0"/>
        <v>0</v>
      </c>
      <c r="U23" s="31" t="s">
        <v>64</v>
      </c>
    </row>
    <row r="24" spans="1:21" s="2" customFormat="1" ht="135.75" hidden="1" customHeight="1">
      <c r="A24" s="9" t="s">
        <v>77</v>
      </c>
      <c r="B24" s="9"/>
      <c r="C24" s="31" t="s">
        <v>17</v>
      </c>
      <c r="D24" s="9" t="s">
        <v>17</v>
      </c>
      <c r="E24" s="40">
        <v>890</v>
      </c>
      <c r="F24" s="25" t="s">
        <v>34</v>
      </c>
      <c r="G24" s="40">
        <v>1110010350</v>
      </c>
      <c r="H24" s="40"/>
      <c r="I24" s="21"/>
      <c r="J24" s="23"/>
      <c r="K24" s="23"/>
      <c r="L24" s="19"/>
      <c r="M24" s="19"/>
      <c r="N24" s="19"/>
      <c r="O24" s="19">
        <v>669273</v>
      </c>
      <c r="P24" s="19"/>
      <c r="Q24" s="19"/>
      <c r="R24" s="19"/>
      <c r="S24" s="19"/>
      <c r="T24" s="20">
        <f t="shared" si="0"/>
        <v>0</v>
      </c>
      <c r="U24" s="31" t="s">
        <v>69</v>
      </c>
    </row>
    <row r="25" spans="1:21" s="2" customFormat="1" ht="91.5" customHeight="1">
      <c r="A25" s="9" t="s">
        <v>80</v>
      </c>
      <c r="B25" s="9"/>
      <c r="C25" s="31" t="s">
        <v>17</v>
      </c>
      <c r="D25" s="9" t="s">
        <v>17</v>
      </c>
      <c r="E25" s="41">
        <v>890</v>
      </c>
      <c r="F25" s="25" t="s">
        <v>79</v>
      </c>
      <c r="G25" s="41">
        <v>1110027240</v>
      </c>
      <c r="H25" s="41"/>
      <c r="I25" s="21"/>
      <c r="J25" s="23"/>
      <c r="K25" s="23"/>
      <c r="L25" s="19"/>
      <c r="M25" s="19"/>
      <c r="N25" s="19"/>
      <c r="O25" s="19"/>
      <c r="P25" s="19">
        <v>1191914</v>
      </c>
      <c r="Q25" s="19"/>
      <c r="R25" s="19"/>
      <c r="S25" s="19"/>
      <c r="T25" s="20">
        <f t="shared" si="0"/>
        <v>1191914</v>
      </c>
      <c r="U25" s="31" t="s">
        <v>83</v>
      </c>
    </row>
    <row r="26" spans="1:21" s="2" customFormat="1" ht="91.5" customHeight="1">
      <c r="A26" s="9" t="s">
        <v>81</v>
      </c>
      <c r="B26" s="9"/>
      <c r="C26" s="31" t="s">
        <v>17</v>
      </c>
      <c r="D26" s="9" t="s">
        <v>17</v>
      </c>
      <c r="E26" s="41">
        <v>890</v>
      </c>
      <c r="F26" s="25" t="s">
        <v>26</v>
      </c>
      <c r="G26" s="41" t="s">
        <v>82</v>
      </c>
      <c r="H26" s="41"/>
      <c r="I26" s="21"/>
      <c r="J26" s="23"/>
      <c r="K26" s="23"/>
      <c r="L26" s="19"/>
      <c r="M26" s="19"/>
      <c r="N26" s="19"/>
      <c r="O26" s="19"/>
      <c r="P26" s="19">
        <v>10000000</v>
      </c>
      <c r="Q26" s="19"/>
      <c r="R26" s="19"/>
      <c r="S26" s="19"/>
      <c r="T26" s="20">
        <f t="shared" si="0"/>
        <v>10000000</v>
      </c>
      <c r="U26" s="31" t="s">
        <v>84</v>
      </c>
    </row>
    <row r="27" spans="1:21" s="2" customFormat="1" ht="91.5" customHeight="1">
      <c r="A27" s="9" t="s">
        <v>86</v>
      </c>
      <c r="B27" s="9"/>
      <c r="C27" s="31" t="s">
        <v>17</v>
      </c>
      <c r="D27" s="9" t="s">
        <v>17</v>
      </c>
      <c r="E27" s="42">
        <v>890</v>
      </c>
      <c r="F27" s="25" t="s">
        <v>34</v>
      </c>
      <c r="G27" s="42">
        <v>1110077450</v>
      </c>
      <c r="H27" s="42"/>
      <c r="I27" s="21"/>
      <c r="J27" s="23"/>
      <c r="K27" s="23"/>
      <c r="L27" s="19"/>
      <c r="M27" s="19"/>
      <c r="N27" s="19"/>
      <c r="O27" s="19"/>
      <c r="P27" s="19">
        <v>580400</v>
      </c>
      <c r="Q27" s="19"/>
      <c r="R27" s="19"/>
      <c r="S27" s="19"/>
      <c r="T27" s="20">
        <f t="shared" si="0"/>
        <v>580400</v>
      </c>
      <c r="U27" s="31" t="s">
        <v>85</v>
      </c>
    </row>
    <row r="28" spans="1:21" s="2" customFormat="1">
      <c r="A28" s="54" t="s">
        <v>70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</row>
    <row r="29" spans="1:21" s="2" customFormat="1" ht="120">
      <c r="A29" s="9" t="s">
        <v>60</v>
      </c>
      <c r="B29" s="9"/>
      <c r="C29" s="31" t="s">
        <v>17</v>
      </c>
      <c r="D29" s="51">
        <v>890</v>
      </c>
      <c r="E29" s="51"/>
      <c r="F29" s="25" t="s">
        <v>39</v>
      </c>
      <c r="G29" s="18">
        <v>1110051180</v>
      </c>
      <c r="H29" s="18">
        <v>530</v>
      </c>
      <c r="I29" s="23"/>
      <c r="J29" s="23"/>
      <c r="K29" s="39">
        <v>4321800</v>
      </c>
      <c r="L29" s="19">
        <v>4131005</v>
      </c>
      <c r="M29" s="20">
        <f>4629100+337296.9</f>
        <v>4966396.9000000004</v>
      </c>
      <c r="N29" s="20">
        <f>4289600+421000-187600</f>
        <v>4523000</v>
      </c>
      <c r="O29" s="20">
        <f>4642400+571900+315600</f>
        <v>5529900</v>
      </c>
      <c r="P29" s="20">
        <f>4948600+550200</f>
        <v>5498800</v>
      </c>
      <c r="Q29" s="20">
        <v>5538700</v>
      </c>
      <c r="R29" s="20">
        <v>5768500</v>
      </c>
      <c r="S29" s="20"/>
      <c r="T29" s="20">
        <f t="shared" si="0"/>
        <v>16806000</v>
      </c>
      <c r="U29" s="31" t="s">
        <v>19</v>
      </c>
    </row>
    <row r="30" spans="1:21" s="2" customFormat="1" ht="108">
      <c r="A30" s="9" t="s">
        <v>50</v>
      </c>
      <c r="B30" s="9"/>
      <c r="C30" s="31" t="s">
        <v>17</v>
      </c>
      <c r="D30" s="51">
        <v>890</v>
      </c>
      <c r="E30" s="51"/>
      <c r="F30" s="25" t="s">
        <v>40</v>
      </c>
      <c r="G30" s="18">
        <v>1110075140</v>
      </c>
      <c r="H30" s="18">
        <v>530</v>
      </c>
      <c r="I30" s="23"/>
      <c r="J30" s="23"/>
      <c r="K30" s="39">
        <v>178200</v>
      </c>
      <c r="L30" s="19">
        <v>178100</v>
      </c>
      <c r="M30" s="20">
        <f>178200+5300+9200</f>
        <v>192700</v>
      </c>
      <c r="N30" s="20">
        <f>213800+1800</f>
        <v>215600</v>
      </c>
      <c r="O30" s="20">
        <f>222300+20100+1600</f>
        <v>244000</v>
      </c>
      <c r="P30" s="20">
        <f>265800+35000</f>
        <v>300800</v>
      </c>
      <c r="Q30" s="20">
        <v>302500</v>
      </c>
      <c r="R30" s="20">
        <v>302500</v>
      </c>
      <c r="S30" s="20">
        <v>302500</v>
      </c>
      <c r="T30" s="20">
        <f t="shared" si="0"/>
        <v>1208300</v>
      </c>
      <c r="U30" s="31" t="s">
        <v>19</v>
      </c>
    </row>
    <row r="31" spans="1:21" s="2" customFormat="1" ht="60" hidden="1">
      <c r="A31" s="9" t="s">
        <v>56</v>
      </c>
      <c r="B31" s="9"/>
      <c r="C31" s="31" t="s">
        <v>17</v>
      </c>
      <c r="D31" s="18"/>
      <c r="E31" s="18">
        <v>890</v>
      </c>
      <c r="F31" s="25" t="s">
        <v>26</v>
      </c>
      <c r="G31" s="18" t="s">
        <v>54</v>
      </c>
      <c r="H31" s="18"/>
      <c r="I31" s="23"/>
      <c r="J31" s="23"/>
      <c r="K31" s="39"/>
      <c r="L31" s="19"/>
      <c r="M31" s="20"/>
      <c r="N31" s="20">
        <v>60060</v>
      </c>
      <c r="O31" s="20"/>
      <c r="P31" s="20"/>
      <c r="Q31" s="20"/>
      <c r="R31" s="20"/>
      <c r="S31" s="20"/>
      <c r="T31" s="20">
        <f t="shared" si="0"/>
        <v>0</v>
      </c>
      <c r="U31" s="31" t="s">
        <v>55</v>
      </c>
    </row>
    <row r="32" spans="1:21" s="2" customFormat="1" ht="84">
      <c r="A32" s="9" t="s">
        <v>78</v>
      </c>
      <c r="B32" s="9"/>
      <c r="C32" s="31" t="s">
        <v>17</v>
      </c>
      <c r="D32" s="18"/>
      <c r="E32" s="18">
        <v>890</v>
      </c>
      <c r="F32" s="25" t="s">
        <v>51</v>
      </c>
      <c r="G32" s="18" t="s">
        <v>52</v>
      </c>
      <c r="H32" s="18"/>
      <c r="I32" s="23"/>
      <c r="J32" s="23"/>
      <c r="K32" s="39"/>
      <c r="L32" s="19"/>
      <c r="M32" s="20"/>
      <c r="N32" s="20"/>
      <c r="O32" s="20">
        <v>60600</v>
      </c>
      <c r="P32" s="20">
        <v>94700</v>
      </c>
      <c r="Q32" s="20"/>
      <c r="R32" s="20"/>
      <c r="S32" s="20"/>
      <c r="T32" s="20">
        <f t="shared" si="0"/>
        <v>94700</v>
      </c>
      <c r="U32" s="31" t="s">
        <v>53</v>
      </c>
    </row>
    <row r="33" spans="1:21" s="2" customFormat="1">
      <c r="A33" s="54" t="s">
        <v>41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</row>
    <row r="34" spans="1:21" s="2" customFormat="1" ht="72">
      <c r="A34" s="65" t="s">
        <v>47</v>
      </c>
      <c r="B34" s="65"/>
      <c r="C34" s="36" t="s">
        <v>15</v>
      </c>
      <c r="D34" s="66" t="s">
        <v>18</v>
      </c>
      <c r="E34" s="66"/>
      <c r="F34" s="37" t="s">
        <v>18</v>
      </c>
      <c r="G34" s="37" t="s">
        <v>18</v>
      </c>
      <c r="H34" s="8" t="s">
        <v>18</v>
      </c>
      <c r="I34" s="4" t="s">
        <v>18</v>
      </c>
      <c r="J34" s="4" t="s">
        <v>18</v>
      </c>
      <c r="K34" s="4" t="s">
        <v>18</v>
      </c>
      <c r="L34" s="5" t="s">
        <v>18</v>
      </c>
      <c r="M34" s="6"/>
      <c r="N34" s="6"/>
      <c r="O34" s="6"/>
      <c r="P34" s="6"/>
      <c r="Q34" s="6"/>
      <c r="R34" s="6"/>
      <c r="S34" s="6"/>
      <c r="T34" s="6"/>
      <c r="U34" s="6" t="s">
        <v>20</v>
      </c>
    </row>
    <row r="35" spans="1:21" s="2" customFormat="1">
      <c r="A35" s="67" t="s">
        <v>33</v>
      </c>
      <c r="B35" s="67"/>
      <c r="C35" s="11"/>
      <c r="D35" s="68" t="s">
        <v>21</v>
      </c>
      <c r="E35" s="68"/>
      <c r="F35" s="33" t="s">
        <v>21</v>
      </c>
      <c r="G35" s="33" t="s">
        <v>21</v>
      </c>
      <c r="H35" s="33" t="s">
        <v>21</v>
      </c>
      <c r="I35" s="26" t="e">
        <f>#REF!+#REF!</f>
        <v>#REF!</v>
      </c>
      <c r="J35" s="26" t="e">
        <f>#REF!+#REF!</f>
        <v>#REF!</v>
      </c>
      <c r="K35" s="26" t="e">
        <f>#REF!+#REF!</f>
        <v>#REF!</v>
      </c>
      <c r="L35" s="26" t="e">
        <f>#REF!+#REF!</f>
        <v>#REF!</v>
      </c>
      <c r="M35" s="26" t="e">
        <f>#REF!+#REF!</f>
        <v>#REF!</v>
      </c>
      <c r="N35" s="26">
        <f>SUM(N9+N10+N11+N12+N14+N16+N18+N29+N30+N21+N13+N20+N31)</f>
        <v>119980509</v>
      </c>
      <c r="O35" s="26">
        <f>O9+O10+O11+O12+O13+O14+O15+O16+O17+O18+O19+O20+O21+O22+O23+O29+O30+O31+O32+O24+O25+O26</f>
        <v>142831913</v>
      </c>
      <c r="P35" s="26">
        <f>P9+P10+P11+P12+P13+P14+P15+P16+P17+P18+P19+P20+P21+P22+P23+P29+P30+P31+P32+P24+P25+P26+P27</f>
        <v>160084986</v>
      </c>
      <c r="Q35" s="26">
        <f>Q9+Q10+Q11+Q12+Q13+Q14+Q15+Q16+Q17+Q18+Q19+Q20+Q21+Q22+Q23+Q29+Q30+Q31+Q32+Q24+Q25+Q26+Q27</f>
        <v>139500800</v>
      </c>
      <c r="R35" s="26">
        <f>R9+R10+R11+R12+R13+R14+R15+R16+R17+R18+R19+R20+R21+R22+R23+R29+R30+R31+R32+R24+R25+R26+R27</f>
        <v>87035800</v>
      </c>
      <c r="S35" s="26">
        <f>S9+S10+S11+S12+S13+S14+S15+S16+S17+S18+S19+S20+S21+S22+S23+S29+S30+S31+S32+S24+S25+S26+S27</f>
        <v>81267300</v>
      </c>
      <c r="T35" s="26">
        <f>T9+T10+T11+T12+T13+T14+T15+T16+T17+T18+T19+T20+T21+T22+T23+T29+T30+T31+T32+T24+T25+T26+T27</f>
        <v>467888886</v>
      </c>
      <c r="U35" s="6"/>
    </row>
    <row r="36" spans="1:21" s="2" customFormat="1">
      <c r="A36" s="15" t="s">
        <v>35</v>
      </c>
      <c r="B36" s="15"/>
      <c r="C36" s="62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4"/>
      <c r="U36" s="15"/>
    </row>
    <row r="37" spans="1:21" s="2" customFormat="1" ht="21" customHeight="1">
      <c r="A37" s="15" t="s">
        <v>36</v>
      </c>
      <c r="B37" s="15"/>
      <c r="C37" s="59" t="s">
        <v>15</v>
      </c>
      <c r="D37" s="15"/>
      <c r="E37" s="38" t="s">
        <v>21</v>
      </c>
      <c r="F37" s="38" t="s">
        <v>21</v>
      </c>
      <c r="G37" s="38" t="s">
        <v>21</v>
      </c>
      <c r="H37" s="15"/>
      <c r="I37" s="15"/>
      <c r="J37" s="15"/>
      <c r="K37" s="15"/>
      <c r="L37" s="15"/>
      <c r="M37" s="15"/>
      <c r="N37" s="16">
        <v>5944770.0300000003</v>
      </c>
      <c r="O37" s="16">
        <f t="shared" ref="O37:T37" si="1">O29</f>
        <v>5529900</v>
      </c>
      <c r="P37" s="16">
        <f t="shared" si="1"/>
        <v>5498800</v>
      </c>
      <c r="Q37" s="16">
        <f t="shared" si="1"/>
        <v>5538700</v>
      </c>
      <c r="R37" s="16">
        <f t="shared" si="1"/>
        <v>5768500</v>
      </c>
      <c r="S37" s="16">
        <f t="shared" si="1"/>
        <v>0</v>
      </c>
      <c r="T37" s="44">
        <f t="shared" si="1"/>
        <v>16806000</v>
      </c>
      <c r="U37" s="15"/>
    </row>
    <row r="38" spans="1:21" s="2" customFormat="1" ht="24.75" customHeight="1">
      <c r="A38" s="15" t="s">
        <v>38</v>
      </c>
      <c r="B38" s="15"/>
      <c r="C38" s="60"/>
      <c r="D38" s="15"/>
      <c r="E38" s="38" t="s">
        <v>21</v>
      </c>
      <c r="F38" s="38" t="s">
        <v>21</v>
      </c>
      <c r="G38" s="38" t="s">
        <v>21</v>
      </c>
      <c r="H38" s="15"/>
      <c r="I38" s="15"/>
      <c r="J38" s="15"/>
      <c r="K38" s="15"/>
      <c r="L38" s="15"/>
      <c r="M38" s="15"/>
      <c r="N38" s="16">
        <f>48931049.97+222000+60000+167000</f>
        <v>49380049.969999999</v>
      </c>
      <c r="O38" s="16">
        <f>O9+O13+O15+O17+O19+O22+O23+O30+O32+O24</f>
        <v>57985013</v>
      </c>
      <c r="P38" s="16">
        <f>P9+P13+P15+P17+P19+P22+P23+P30+P32+P24+P25+P26+P27</f>
        <v>61858204</v>
      </c>
      <c r="Q38" s="16">
        <f>Q9+Q13+Q15+Q17+Q19+Q22+Q23+Q30+Q32+Q24+Q25+Q26+Q27</f>
        <v>47383500</v>
      </c>
      <c r="R38" s="16">
        <f>R9+R13+R15+R17+R19+R22+R23+R30+R32+R24+R25+R26+R27</f>
        <v>37967300</v>
      </c>
      <c r="S38" s="16">
        <f>S9+S13+S15+S17+S19+S22+S23+S30+S32+S24+S25+S26+S27</f>
        <v>37967300</v>
      </c>
      <c r="T38" s="16">
        <f>T9+T13+T15+T17+T19+T22+T23+T30+T32+T24+T25+T26+T27</f>
        <v>185176304</v>
      </c>
      <c r="U38" s="15"/>
    </row>
    <row r="39" spans="1:21" ht="23.25" customHeight="1">
      <c r="A39" s="14" t="s">
        <v>37</v>
      </c>
      <c r="B39" s="14"/>
      <c r="C39" s="61"/>
      <c r="D39" s="14"/>
      <c r="E39" s="30" t="s">
        <v>21</v>
      </c>
      <c r="F39" s="30" t="s">
        <v>21</v>
      </c>
      <c r="G39" s="30" t="s">
        <v>21</v>
      </c>
      <c r="H39" s="14"/>
      <c r="I39" s="14"/>
      <c r="J39" s="15"/>
      <c r="K39" s="15"/>
      <c r="L39" s="15"/>
      <c r="M39" s="15"/>
      <c r="N39" s="16">
        <f>64488132+167497+60</f>
        <v>64655689</v>
      </c>
      <c r="O39" s="16">
        <f t="shared" ref="O39:T39" si="2">O10+O11</f>
        <v>79317000</v>
      </c>
      <c r="P39" s="16">
        <f t="shared" si="2"/>
        <v>92727982</v>
      </c>
      <c r="Q39" s="16">
        <f t="shared" si="2"/>
        <v>86578600</v>
      </c>
      <c r="R39" s="16">
        <f t="shared" si="2"/>
        <v>43300000</v>
      </c>
      <c r="S39" s="16">
        <f t="shared" si="2"/>
        <v>43300000</v>
      </c>
      <c r="T39" s="44">
        <f t="shared" si="2"/>
        <v>265906582</v>
      </c>
      <c r="U39" s="15"/>
    </row>
    <row r="42" spans="1:21">
      <c r="J42"/>
      <c r="K42"/>
      <c r="L42"/>
      <c r="M42"/>
      <c r="N42" s="32">
        <f>N35-N37-N38-N39</f>
        <v>0</v>
      </c>
    </row>
  </sheetData>
  <mergeCells count="23">
    <mergeCell ref="C37:C39"/>
    <mergeCell ref="C36:T36"/>
    <mergeCell ref="A34:B34"/>
    <mergeCell ref="D34:E34"/>
    <mergeCell ref="A35:B35"/>
    <mergeCell ref="D35:E35"/>
    <mergeCell ref="D30:E30"/>
    <mergeCell ref="A7:U7"/>
    <mergeCell ref="A8:U8"/>
    <mergeCell ref="A28:U28"/>
    <mergeCell ref="A33:U33"/>
    <mergeCell ref="D29:E29"/>
    <mergeCell ref="A14:A15"/>
    <mergeCell ref="A16:A17"/>
    <mergeCell ref="U14:U15"/>
    <mergeCell ref="A1:U1"/>
    <mergeCell ref="A2:U2"/>
    <mergeCell ref="A5:A6"/>
    <mergeCell ref="B5:D6"/>
    <mergeCell ref="I5:T5"/>
    <mergeCell ref="U5:U6"/>
    <mergeCell ref="A4:U4"/>
    <mergeCell ref="E5:G5"/>
  </mergeCells>
  <pageMargins left="0.11811023622047245" right="0.11811023622047245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2021-11-11T02:47:48Z</cp:lastPrinted>
  <dcterms:created xsi:type="dcterms:W3CDTF">2016-07-29T07:10:53Z</dcterms:created>
  <dcterms:modified xsi:type="dcterms:W3CDTF">2021-11-13T06:33:37Z</dcterms:modified>
</cp:coreProperties>
</file>