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570" windowHeight="12510"/>
  </bookViews>
  <sheets>
    <sheet name="лист 1" sheetId="3" r:id="rId1"/>
  </sheets>
  <definedNames>
    <definedName name="_xlnm.Print_Titles" localSheetId="0">'лист 1'!$6:$8</definedName>
    <definedName name="_xlnm.Print_Area" localSheetId="0">'лист 1'!$A$1:$F$46</definedName>
  </definedNames>
  <calcPr calcId="125725"/>
</workbook>
</file>

<file path=xl/calcChain.xml><?xml version="1.0" encoding="utf-8"?>
<calcChain xmlns="http://schemas.openxmlformats.org/spreadsheetml/2006/main">
  <c r="F45" i="3"/>
  <c r="E45"/>
  <c r="D39" l="1"/>
  <c r="D34"/>
  <c r="D45"/>
  <c r="D12"/>
  <c r="D36" l="1"/>
  <c r="E40"/>
  <c r="E43" s="1"/>
  <c r="F40"/>
  <c r="F43" s="1"/>
  <c r="D40"/>
  <c r="D43" s="1"/>
  <c r="D32"/>
  <c r="E10" l="1"/>
  <c r="E9" s="1"/>
  <c r="F10"/>
  <c r="F9" s="1"/>
  <c r="D10"/>
  <c r="D9" s="1"/>
  <c r="E36" l="1"/>
  <c r="F36"/>
  <c r="E32"/>
  <c r="E34" s="1"/>
  <c r="F32"/>
  <c r="F34" s="1"/>
  <c r="E28"/>
  <c r="E30" s="1"/>
  <c r="F28"/>
  <c r="F30" s="1"/>
  <c r="D28"/>
  <c r="E24"/>
  <c r="F24"/>
  <c r="D24"/>
  <c r="E22"/>
  <c r="F22"/>
  <c r="D22"/>
  <c r="E25"/>
  <c r="F25"/>
  <c r="D25"/>
  <c r="E44"/>
  <c r="F44"/>
  <c r="D44"/>
  <c r="D19" l="1"/>
  <c r="D27" s="1"/>
  <c r="D30"/>
  <c r="F39"/>
  <c r="E39"/>
  <c r="F19"/>
  <c r="F27" s="1"/>
  <c r="E19"/>
  <c r="F18" l="1"/>
  <c r="E18"/>
  <c r="E27"/>
  <c r="D18"/>
</calcChain>
</file>

<file path=xl/sharedStrings.xml><?xml version="1.0" encoding="utf-8"?>
<sst xmlns="http://schemas.openxmlformats.org/spreadsheetml/2006/main" count="94" uniqueCount="83">
  <si>
    <t>к Пояснительной записке</t>
  </si>
  <si>
    <t>(тыс. рублей)</t>
  </si>
  <si>
    <t>№ п/п</t>
  </si>
  <si>
    <t>Общая сумма объекта налогообложения, принимаемая для расчета поступлений налога на доходы физических лиц</t>
  </si>
  <si>
    <t>Общая сумма налоговых вычетов, предоставляемых физическим лицам</t>
  </si>
  <si>
    <t>Налог на доходы физических лиц, в том числе:</t>
  </si>
  <si>
    <t>Налог с общей суммы налоговых вычетов, предоставляемых физическим лицам</t>
  </si>
  <si>
    <t>Поступления в погашение недоимки по налогу</t>
  </si>
  <si>
    <t>Общая сумма налоговой базы</t>
  </si>
  <si>
    <t>Наименование показателя</t>
  </si>
  <si>
    <t>Расчет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</si>
  <si>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</si>
  <si>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</si>
  <si>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</si>
  <si>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</si>
  <si>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</si>
  <si>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</si>
  <si>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</si>
  <si>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</si>
  <si>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</si>
  <si>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</si>
  <si>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</si>
  <si>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</si>
  <si>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</si>
  <si>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11.1</t>
  </si>
  <si>
    <t>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</si>
  <si>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2.1</t>
  </si>
  <si>
    <t>2.2</t>
  </si>
  <si>
    <t>С других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</si>
  <si>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</si>
  <si>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9.1</t>
  </si>
  <si>
    <t>9.2</t>
  </si>
  <si>
    <t>10.1</t>
  </si>
  <si>
    <t>10.2</t>
  </si>
  <si>
    <t>2.1+2.2</t>
  </si>
  <si>
    <t>Прогноз</t>
  </si>
  <si>
    <t>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отношении которых исчисление и уплата налога осуществляются в соответствии со статьей 227.1 Налогового кодекса Российской Федерации</t>
  </si>
  <si>
    <t>Налоговая ставка, %</t>
  </si>
  <si>
    <t>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</si>
  <si>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С доходов,  полученных физическими лицами, в отношении которых исчисление и уплата налога осуществляются в соответствии со статьей 228 Налогового кодекса Российской Федерации</t>
  </si>
  <si>
    <t>Налог на другие доходы,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</si>
  <si>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</si>
  <si>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</si>
  <si>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</si>
  <si>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5×11.1</t>
  </si>
  <si>
    <t>Норматив отчисления в краевой бюджет, %</t>
  </si>
  <si>
    <t>9.3</t>
  </si>
  <si>
    <t>10.3</t>
  </si>
  <si>
    <t>11.2</t>
  </si>
  <si>
    <t>Налог на доходы, получаемые в виде фонда заработной платы работников списочного состава организаций  и внешних совместителей по полному кругу организаций</t>
  </si>
  <si>
    <t xml:space="preserve">Средняя ставка налога на доходы физических лиц по другим доходам,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% </t>
  </si>
  <si>
    <t>Поступления в районный бюджет с учетом норматива</t>
  </si>
  <si>
    <t>11.3</t>
  </si>
  <si>
    <t>Поступление в бюджет с учетом норматива распределения</t>
  </si>
  <si>
    <t>Поступление в районный бюджет с учетом норматива распределения</t>
  </si>
  <si>
    <t>Норматив отчисления в районный бюджет, %</t>
  </si>
  <si>
    <t xml:space="preserve">Сумма налога в районный бюджет </t>
  </si>
  <si>
    <t>С фонда заработной платы работников списочного состава организаций  и внешних совместителей по полному кругу организаций (по доходам, не превышающим 5,0 млн рублей)</t>
  </si>
  <si>
    <t>С доходов физических лиц, превышающих 5,0 млн рублей</t>
  </si>
  <si>
    <t>2+3+4+5+6</t>
  </si>
  <si>
    <t>9.1.1</t>
  </si>
  <si>
    <t>9.1.2</t>
  </si>
  <si>
    <t>9.4</t>
  </si>
  <si>
    <t>9.5</t>
  </si>
  <si>
    <t>9.6</t>
  </si>
  <si>
    <t>9.7</t>
  </si>
  <si>
    <t>9+10+11+12</t>
  </si>
  <si>
    <t>9.2+9.3+9.4-9.5</t>
  </si>
  <si>
    <t>2.1×9.1.1</t>
  </si>
  <si>
    <t>2.2×9.1.2</t>
  </si>
  <si>
    <t>7×9.1.1</t>
  </si>
  <si>
    <t>3×10.1</t>
  </si>
  <si>
    <t>1-7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</si>
  <si>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</si>
  <si>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12.1</t>
  </si>
  <si>
    <t>12.2</t>
  </si>
  <si>
    <t>14</t>
  </si>
  <si>
    <t>4×11.2</t>
  </si>
  <si>
    <t>Норматив зачисления в районный бюджет, %</t>
  </si>
  <si>
    <t>9×9.6+10×10.3
+10×10.3+11×11.2+12×12.2</t>
  </si>
  <si>
    <t>15</t>
  </si>
  <si>
    <t>Расчет суммы налога на доходы физических лиц на 2022-2024 годы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</si>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</sst>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0" fillId="2" borderId="0" xfId="0" applyFont="1" applyFill="1"/>
    <xf numFmtId="164" fontId="0" fillId="2" borderId="0" xfId="0" applyNumberFormat="1" applyFill="1"/>
    <xf numFmtId="0" fontId="2" fillId="2" borderId="0" xfId="0" applyFont="1" applyFill="1"/>
    <xf numFmtId="0" fontId="0" fillId="0" borderId="1" xfId="0" applyBorder="1" applyAlignment="1"/>
    <xf numFmtId="164" fontId="0" fillId="2" borderId="0" xfId="0" applyNumberFormat="1" applyFont="1" applyFill="1"/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0" fontId="2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/>
    </xf>
    <xf numFmtId="0" fontId="0" fillId="0" borderId="0" xfId="0" applyFont="1" applyFill="1"/>
    <xf numFmtId="164" fontId="0" fillId="0" borderId="0" xfId="0" applyNumberFormat="1" applyFont="1" applyFill="1"/>
    <xf numFmtId="0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4" fontId="0" fillId="2" borderId="0" xfId="0" applyNumberFormat="1" applyFont="1" applyFill="1"/>
    <xf numFmtId="164" fontId="0" fillId="0" borderId="0" xfId="0" applyNumberFormat="1" applyFill="1"/>
    <xf numFmtId="0" fontId="0" fillId="2" borderId="0" xfId="0" applyFont="1" applyFill="1" applyBorder="1"/>
    <xf numFmtId="0" fontId="2" fillId="2" borderId="0" xfId="0" applyFont="1" applyFill="1" applyBorder="1"/>
    <xf numFmtId="164" fontId="2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2">
    <cellStyle name="Обычный" xfId="0" builtinId="0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5"/>
  <sheetViews>
    <sheetView tabSelected="1" topLeftCell="A24" zoomScale="75" zoomScaleNormal="75" zoomScaleSheetLayoutView="90" workbookViewId="0">
      <selection activeCell="B58" sqref="B58"/>
    </sheetView>
  </sheetViews>
  <sheetFormatPr defaultRowHeight="12.75"/>
  <cols>
    <col min="1" max="1" width="5.5703125" style="2" customWidth="1"/>
    <col min="2" max="2" width="118.85546875" style="2" customWidth="1"/>
    <col min="3" max="3" width="19.28515625" style="2" customWidth="1"/>
    <col min="4" max="4" width="14.140625" style="2" customWidth="1"/>
    <col min="5" max="5" width="14.5703125" style="2" customWidth="1"/>
    <col min="6" max="6" width="14.28515625" style="2" customWidth="1"/>
    <col min="7" max="7" width="13.5703125" style="2" bestFit="1" customWidth="1"/>
    <col min="8" max="8" width="13.5703125" style="2" customWidth="1"/>
    <col min="9" max="9" width="14" style="2" customWidth="1"/>
    <col min="10" max="10" width="12.140625" style="2" customWidth="1"/>
    <col min="11" max="11" width="11.5703125" style="2" customWidth="1"/>
    <col min="12" max="12" width="11.140625" style="2" customWidth="1"/>
    <col min="13" max="13" width="12.5703125" style="2" bestFit="1" customWidth="1"/>
    <col min="14" max="14" width="12.42578125" style="2" customWidth="1"/>
    <col min="15" max="15" width="12.5703125" style="2" bestFit="1" customWidth="1"/>
    <col min="16" max="16384" width="9.140625" style="2"/>
  </cols>
  <sheetData>
    <row r="1" spans="1:11" ht="15.75">
      <c r="A1" s="7"/>
      <c r="B1" s="7"/>
      <c r="C1" s="7"/>
      <c r="D1" s="7"/>
      <c r="E1" s="32" t="s">
        <v>82</v>
      </c>
      <c r="F1" s="32"/>
    </row>
    <row r="2" spans="1:11" ht="15.75">
      <c r="A2" s="7"/>
      <c r="B2" s="7"/>
      <c r="C2" s="7"/>
      <c r="D2" s="7"/>
      <c r="E2" s="7"/>
      <c r="F2" s="3" t="s">
        <v>0</v>
      </c>
    </row>
    <row r="3" spans="1:11" ht="15.75">
      <c r="A3" s="7"/>
      <c r="B3" s="7"/>
      <c r="C3" s="7"/>
      <c r="D3" s="7"/>
      <c r="E3" s="7"/>
      <c r="F3" s="7"/>
    </row>
    <row r="4" spans="1:11" ht="18.75">
      <c r="A4" s="33" t="s">
        <v>81</v>
      </c>
      <c r="B4" s="33"/>
      <c r="C4" s="33"/>
      <c r="D4" s="33"/>
      <c r="E4" s="33"/>
      <c r="F4" s="33"/>
    </row>
    <row r="5" spans="1:11" ht="18.75" customHeight="1">
      <c r="A5" s="7"/>
      <c r="B5" s="7"/>
      <c r="C5" s="7"/>
      <c r="D5" s="7"/>
      <c r="E5" s="7"/>
      <c r="F5" s="3" t="s">
        <v>1</v>
      </c>
    </row>
    <row r="6" spans="1:11" ht="18.75" customHeight="1">
      <c r="A6" s="34" t="s">
        <v>2</v>
      </c>
      <c r="B6" s="36" t="s">
        <v>9</v>
      </c>
      <c r="C6" s="38" t="s">
        <v>10</v>
      </c>
      <c r="D6" s="39" t="s">
        <v>35</v>
      </c>
      <c r="E6" s="40"/>
      <c r="F6" s="41"/>
    </row>
    <row r="7" spans="1:11" s="5" customFormat="1" ht="15.75" customHeight="1">
      <c r="A7" s="35"/>
      <c r="B7" s="37"/>
      <c r="C7" s="37"/>
      <c r="D7" s="4">
        <v>2022</v>
      </c>
      <c r="E7" s="4">
        <v>2023</v>
      </c>
      <c r="F7" s="4">
        <v>2024</v>
      </c>
    </row>
    <row r="8" spans="1:11" s="5" customFormat="1" ht="15.75">
      <c r="A8" s="8"/>
      <c r="B8" s="4">
        <v>1</v>
      </c>
      <c r="C8" s="1">
        <v>2</v>
      </c>
      <c r="D8" s="4">
        <v>3</v>
      </c>
      <c r="E8" s="4">
        <v>4</v>
      </c>
      <c r="F8" s="4">
        <v>5</v>
      </c>
    </row>
    <row r="9" spans="1:11" s="19" customFormat="1" ht="18" customHeight="1">
      <c r="A9" s="11" t="s">
        <v>11</v>
      </c>
      <c r="B9" s="12" t="s">
        <v>3</v>
      </c>
      <c r="C9" s="13" t="s">
        <v>59</v>
      </c>
      <c r="D9" s="14">
        <f>D10+D13+D14+D15+D16</f>
        <v>11212690.6</v>
      </c>
      <c r="E9" s="14">
        <f t="shared" ref="E9:F9" si="0">E10+E13+E14+E15+E16</f>
        <v>11642783.23</v>
      </c>
      <c r="F9" s="14">
        <f t="shared" si="0"/>
        <v>12295113.9</v>
      </c>
      <c r="G9" s="20"/>
      <c r="H9" s="20"/>
      <c r="I9" s="20"/>
    </row>
    <row r="10" spans="1:11" s="19" customFormat="1" ht="36" customHeight="1">
      <c r="A10" s="11" t="s">
        <v>12</v>
      </c>
      <c r="B10" s="12" t="s">
        <v>25</v>
      </c>
      <c r="C10" s="15" t="s">
        <v>34</v>
      </c>
      <c r="D10" s="14">
        <f>SUM(D11:D12)</f>
        <v>10724836.6</v>
      </c>
      <c r="E10" s="14">
        <f t="shared" ref="E10:F10" si="1">SUM(E11:E12)</f>
        <v>11140009.23</v>
      </c>
      <c r="F10" s="14">
        <f t="shared" si="1"/>
        <v>11776963.9</v>
      </c>
      <c r="G10" s="20"/>
      <c r="H10" s="20"/>
      <c r="I10" s="20"/>
    </row>
    <row r="11" spans="1:11" s="19" customFormat="1" ht="34.5" customHeight="1">
      <c r="A11" s="11" t="s">
        <v>26</v>
      </c>
      <c r="B11" s="12" t="s">
        <v>57</v>
      </c>
      <c r="C11" s="22"/>
      <c r="D11" s="14">
        <v>9041816.5999999996</v>
      </c>
      <c r="E11" s="14">
        <v>9637119.2300000004</v>
      </c>
      <c r="F11" s="14">
        <v>10286608.9</v>
      </c>
    </row>
    <row r="12" spans="1:11" s="19" customFormat="1" ht="48.75" customHeight="1">
      <c r="A12" s="11" t="s">
        <v>27</v>
      </c>
      <c r="B12" s="12" t="s">
        <v>28</v>
      </c>
      <c r="C12" s="13"/>
      <c r="D12" s="14">
        <f>1375740+171703+5577+130000</f>
        <v>1683020</v>
      </c>
      <c r="E12" s="14">
        <v>1502890</v>
      </c>
      <c r="F12" s="14">
        <v>1490355</v>
      </c>
      <c r="H12" s="20"/>
      <c r="I12" s="20"/>
      <c r="J12" s="20"/>
    </row>
    <row r="13" spans="1:11" s="19" customFormat="1" ht="66.75" customHeight="1">
      <c r="A13" s="11" t="s">
        <v>13</v>
      </c>
      <c r="B13" s="12" t="s">
        <v>38</v>
      </c>
      <c r="C13" s="13"/>
      <c r="D13" s="14">
        <v>19760</v>
      </c>
      <c r="E13" s="14">
        <v>20351</v>
      </c>
      <c r="F13" s="14">
        <v>20970</v>
      </c>
      <c r="H13" s="20"/>
      <c r="I13" s="20"/>
      <c r="J13" s="20"/>
      <c r="K13" s="20"/>
    </row>
    <row r="14" spans="1:11" s="19" customFormat="1" ht="33.75" customHeight="1">
      <c r="A14" s="11" t="s">
        <v>14</v>
      </c>
      <c r="B14" s="12" t="s">
        <v>39</v>
      </c>
      <c r="C14" s="21"/>
      <c r="D14" s="14">
        <v>28205</v>
      </c>
      <c r="E14" s="14">
        <v>29330</v>
      </c>
      <c r="F14" s="14">
        <v>30500</v>
      </c>
      <c r="H14" s="24"/>
      <c r="I14" s="24"/>
      <c r="J14" s="24"/>
    </row>
    <row r="15" spans="1:11" s="19" customFormat="1" ht="48.75" customHeight="1">
      <c r="A15" s="11" t="s">
        <v>15</v>
      </c>
      <c r="B15" s="12" t="s">
        <v>36</v>
      </c>
      <c r="C15" s="21"/>
      <c r="D15" s="14">
        <v>435769</v>
      </c>
      <c r="E15" s="14">
        <v>448846</v>
      </c>
      <c r="F15" s="14">
        <v>462307</v>
      </c>
      <c r="G15" s="20"/>
      <c r="H15" s="20"/>
      <c r="I15" s="20"/>
    </row>
    <row r="16" spans="1:11" s="19" customFormat="1" ht="27.75" customHeight="1">
      <c r="A16" s="11" t="s">
        <v>16</v>
      </c>
      <c r="B16" s="12" t="s">
        <v>58</v>
      </c>
      <c r="C16" s="21"/>
      <c r="D16" s="14">
        <v>4120</v>
      </c>
      <c r="E16" s="14">
        <v>4247</v>
      </c>
      <c r="F16" s="14">
        <v>4373</v>
      </c>
      <c r="G16" s="20"/>
      <c r="H16" s="20"/>
      <c r="I16" s="20"/>
    </row>
    <row r="17" spans="1:15" s="19" customFormat="1" ht="17.25" customHeight="1">
      <c r="A17" s="11" t="s">
        <v>17</v>
      </c>
      <c r="B17" s="12" t="s">
        <v>4</v>
      </c>
      <c r="C17" s="23"/>
      <c r="D17" s="14">
        <v>714102</v>
      </c>
      <c r="E17" s="14">
        <v>735930</v>
      </c>
      <c r="F17" s="14">
        <v>747961</v>
      </c>
    </row>
    <row r="18" spans="1:15" s="19" customFormat="1" ht="17.25" customHeight="1">
      <c r="A18" s="11" t="s">
        <v>18</v>
      </c>
      <c r="B18" s="12" t="s">
        <v>5</v>
      </c>
      <c r="C18" s="15" t="s">
        <v>66</v>
      </c>
      <c r="D18" s="14">
        <f>ROUND(D19+D28+D32+D36+D40,0)</f>
        <v>1362285</v>
      </c>
      <c r="E18" s="14">
        <f t="shared" ref="E18:F18" si="2">ROUND(E19+E28+E32+E36+E40,0)</f>
        <v>1416119</v>
      </c>
      <c r="F18" s="14">
        <f t="shared" si="2"/>
        <v>1498776</v>
      </c>
      <c r="G18" s="20"/>
      <c r="H18" s="20"/>
      <c r="I18" s="20"/>
    </row>
    <row r="19" spans="1:15" s="19" customFormat="1" ht="49.5" customHeight="1">
      <c r="A19" s="11" t="s">
        <v>19</v>
      </c>
      <c r="B19" s="12" t="s">
        <v>29</v>
      </c>
      <c r="C19" s="15" t="s">
        <v>67</v>
      </c>
      <c r="D19" s="14">
        <f>ROUND(D22+D23+D24-D25,0)</f>
        <v>1298782</v>
      </c>
      <c r="E19" s="14">
        <f t="shared" ref="E19:F19" si="3">ROUND(E22+E23+E24-E25,0)</f>
        <v>1350673</v>
      </c>
      <c r="F19" s="14">
        <f t="shared" si="3"/>
        <v>1431329</v>
      </c>
      <c r="G19" s="26"/>
      <c r="H19" s="20"/>
      <c r="I19" s="20"/>
      <c r="J19" s="20"/>
      <c r="K19" s="20"/>
    </row>
    <row r="20" spans="1:15" s="19" customFormat="1" ht="17.25" customHeight="1">
      <c r="A20" s="11" t="s">
        <v>60</v>
      </c>
      <c r="B20" s="12" t="s">
        <v>37</v>
      </c>
      <c r="C20" s="15"/>
      <c r="D20" s="14">
        <v>13</v>
      </c>
      <c r="E20" s="14">
        <v>13</v>
      </c>
      <c r="F20" s="14">
        <v>13</v>
      </c>
    </row>
    <row r="21" spans="1:15" s="19" customFormat="1" ht="50.25" customHeight="1">
      <c r="A21" s="11" t="s">
        <v>61</v>
      </c>
      <c r="B21" s="12" t="s">
        <v>50</v>
      </c>
      <c r="C21" s="13"/>
      <c r="D21" s="16">
        <v>12.58</v>
      </c>
      <c r="E21" s="16">
        <v>12.58</v>
      </c>
      <c r="F21" s="16">
        <v>12.58</v>
      </c>
      <c r="H21" s="20"/>
      <c r="I21" s="20"/>
      <c r="J21" s="20"/>
    </row>
    <row r="22" spans="1:15" s="19" customFormat="1" ht="36" customHeight="1">
      <c r="A22" s="11" t="s">
        <v>31</v>
      </c>
      <c r="B22" s="12" t="s">
        <v>49</v>
      </c>
      <c r="C22" s="15" t="s">
        <v>68</v>
      </c>
      <c r="D22" s="14">
        <f>D11*D20/100</f>
        <v>1175436.1580000001</v>
      </c>
      <c r="E22" s="14">
        <f t="shared" ref="E22:F22" si="4">E11*E20/100</f>
        <v>1252825.4999000002</v>
      </c>
      <c r="F22" s="14">
        <f t="shared" si="4"/>
        <v>1337259.1570000001</v>
      </c>
      <c r="G22" s="20"/>
      <c r="H22" s="20"/>
      <c r="I22" s="20"/>
      <c r="J22" s="20"/>
    </row>
    <row r="23" spans="1:15" s="19" customFormat="1" ht="18" customHeight="1">
      <c r="A23" s="11" t="s">
        <v>46</v>
      </c>
      <c r="B23" s="12" t="s">
        <v>7</v>
      </c>
      <c r="C23" s="13"/>
      <c r="D23" s="14">
        <v>4454.8</v>
      </c>
      <c r="E23" s="14">
        <v>4454.8</v>
      </c>
      <c r="F23" s="14">
        <v>3818.5</v>
      </c>
      <c r="H23" s="20"/>
      <c r="J23" s="20"/>
      <c r="L23" s="20"/>
    </row>
    <row r="24" spans="1:15" s="19" customFormat="1" ht="49.5" customHeight="1">
      <c r="A24" s="11" t="s">
        <v>62</v>
      </c>
      <c r="B24" s="12" t="s">
        <v>40</v>
      </c>
      <c r="C24" s="15" t="s">
        <v>69</v>
      </c>
      <c r="D24" s="14">
        <f>D12*D21/100</f>
        <v>211723.91600000003</v>
      </c>
      <c r="E24" s="14">
        <f>E12*E21/100</f>
        <v>189063.56200000001</v>
      </c>
      <c r="F24" s="14">
        <f>F12*F21/100</f>
        <v>187486.65899999999</v>
      </c>
      <c r="G24" s="20"/>
      <c r="H24" s="20"/>
      <c r="I24" s="20"/>
      <c r="M24" s="20"/>
      <c r="N24" s="20"/>
      <c r="O24" s="20"/>
    </row>
    <row r="25" spans="1:15" s="19" customFormat="1" ht="18" customHeight="1">
      <c r="A25" s="11" t="s">
        <v>63</v>
      </c>
      <c r="B25" s="12" t="s">
        <v>6</v>
      </c>
      <c r="C25" s="15" t="s">
        <v>70</v>
      </c>
      <c r="D25" s="14">
        <f>D20*D17/100</f>
        <v>92833.26</v>
      </c>
      <c r="E25" s="14">
        <f t="shared" ref="E25:F25" si="5">E20*E17/100</f>
        <v>95670.9</v>
      </c>
      <c r="F25" s="14">
        <f t="shared" si="5"/>
        <v>97234.93</v>
      </c>
      <c r="G25" s="20"/>
      <c r="H25" s="20"/>
      <c r="I25" s="20"/>
    </row>
    <row r="26" spans="1:15" s="19" customFormat="1" ht="18" customHeight="1">
      <c r="A26" s="11" t="s">
        <v>64</v>
      </c>
      <c r="B26" s="10" t="s">
        <v>55</v>
      </c>
      <c r="C26" s="15"/>
      <c r="D26" s="17">
        <v>28</v>
      </c>
      <c r="E26" s="17">
        <v>28</v>
      </c>
      <c r="F26" s="17">
        <v>28</v>
      </c>
    </row>
    <row r="27" spans="1:15" s="19" customFormat="1" ht="18" customHeight="1">
      <c r="A27" s="11" t="s">
        <v>65</v>
      </c>
      <c r="B27" s="10" t="s">
        <v>54</v>
      </c>
      <c r="C27" s="15"/>
      <c r="D27" s="14">
        <f>MROUND(D19*D26/100,10)</f>
        <v>363660</v>
      </c>
      <c r="E27" s="14">
        <f>MROUND(E19*E26/100,100)</f>
        <v>378200</v>
      </c>
      <c r="F27" s="14">
        <f>MROUND(F19*F26/100,10)</f>
        <v>400770</v>
      </c>
    </row>
    <row r="28" spans="1:15" s="19" customFormat="1" ht="67.5" customHeight="1">
      <c r="A28" s="11" t="s">
        <v>19</v>
      </c>
      <c r="B28" s="12" t="s">
        <v>41</v>
      </c>
      <c r="C28" s="15" t="s">
        <v>71</v>
      </c>
      <c r="D28" s="14">
        <f>D13*D29/100</f>
        <v>2568.8000000000002</v>
      </c>
      <c r="E28" s="14">
        <f>E13*E29/100</f>
        <v>2645.63</v>
      </c>
      <c r="F28" s="14">
        <f>F13*F29/100</f>
        <v>2726.1</v>
      </c>
      <c r="G28" s="26"/>
      <c r="H28" s="20"/>
      <c r="I28" s="20"/>
      <c r="O28" s="20"/>
    </row>
    <row r="29" spans="1:15" s="19" customFormat="1" ht="18.75" customHeight="1">
      <c r="A29" s="11" t="s">
        <v>30</v>
      </c>
      <c r="B29" s="12" t="s">
        <v>37</v>
      </c>
      <c r="C29" s="15"/>
      <c r="D29" s="14">
        <v>13</v>
      </c>
      <c r="E29" s="14">
        <v>13</v>
      </c>
      <c r="F29" s="14">
        <v>13</v>
      </c>
    </row>
    <row r="30" spans="1:15" s="19" customFormat="1" ht="18.75" customHeight="1">
      <c r="A30" s="11" t="s">
        <v>31</v>
      </c>
      <c r="B30" s="12" t="s">
        <v>51</v>
      </c>
      <c r="C30" s="15"/>
      <c r="D30" s="14">
        <f>MROUND(D28*D31/100,1)</f>
        <v>719</v>
      </c>
      <c r="E30" s="14">
        <f>ROUND(E28*E31/100,0)</f>
        <v>741</v>
      </c>
      <c r="F30" s="14">
        <f>ROUND(F28*F31/100,0)</f>
        <v>763</v>
      </c>
      <c r="H30" s="20"/>
      <c r="J30" s="20"/>
    </row>
    <row r="31" spans="1:15" s="19" customFormat="1" ht="18.75" customHeight="1">
      <c r="A31" s="11" t="s">
        <v>46</v>
      </c>
      <c r="B31" s="10" t="s">
        <v>45</v>
      </c>
      <c r="C31" s="15"/>
      <c r="D31" s="17">
        <v>28</v>
      </c>
      <c r="E31" s="17">
        <v>28</v>
      </c>
      <c r="F31" s="17">
        <v>28</v>
      </c>
    </row>
    <row r="32" spans="1:15" s="19" customFormat="1" ht="33.75" customHeight="1">
      <c r="A32" s="11" t="s">
        <v>20</v>
      </c>
      <c r="B32" s="12" t="s">
        <v>42</v>
      </c>
      <c r="C32" s="15" t="s">
        <v>77</v>
      </c>
      <c r="D32" s="14">
        <f>D14*D33/100</f>
        <v>3666.65</v>
      </c>
      <c r="E32" s="14">
        <f>E14*E33/100</f>
        <v>3812.9</v>
      </c>
      <c r="F32" s="14">
        <f>F14*F33/100</f>
        <v>3965</v>
      </c>
      <c r="G32" s="26"/>
      <c r="H32" s="20"/>
      <c r="I32" s="20"/>
    </row>
    <row r="33" spans="1:13" s="19" customFormat="1" ht="18" customHeight="1">
      <c r="A33" s="11" t="s">
        <v>32</v>
      </c>
      <c r="B33" s="12" t="s">
        <v>37</v>
      </c>
      <c r="C33" s="18"/>
      <c r="D33" s="14">
        <v>13</v>
      </c>
      <c r="E33" s="14">
        <v>13</v>
      </c>
      <c r="F33" s="14">
        <v>13</v>
      </c>
    </row>
    <row r="34" spans="1:13" s="19" customFormat="1" ht="18" customHeight="1">
      <c r="A34" s="11" t="s">
        <v>33</v>
      </c>
      <c r="B34" s="12" t="s">
        <v>51</v>
      </c>
      <c r="C34" s="15"/>
      <c r="D34" s="14">
        <f>ROUND(D32*D35/100,0)-1</f>
        <v>1026</v>
      </c>
      <c r="E34" s="14">
        <f>MROUND(E32*E35/100,1)</f>
        <v>1068</v>
      </c>
      <c r="F34" s="14">
        <f>MROUND(F32*F35/100,1)</f>
        <v>1110</v>
      </c>
      <c r="H34" s="20"/>
      <c r="J34" s="20"/>
    </row>
    <row r="35" spans="1:13" s="19" customFormat="1" ht="18" customHeight="1">
      <c r="A35" s="11" t="s">
        <v>47</v>
      </c>
      <c r="B35" s="10" t="s">
        <v>55</v>
      </c>
      <c r="C35" s="15"/>
      <c r="D35" s="17">
        <v>28</v>
      </c>
      <c r="E35" s="17">
        <v>28</v>
      </c>
      <c r="F35" s="17">
        <v>28</v>
      </c>
    </row>
    <row r="36" spans="1:13" s="19" customFormat="1" ht="50.25" customHeight="1">
      <c r="A36" s="11" t="s">
        <v>21</v>
      </c>
      <c r="B36" s="12" t="s">
        <v>43</v>
      </c>
      <c r="C36" s="15" t="s">
        <v>44</v>
      </c>
      <c r="D36" s="14">
        <f>D15*D37/100</f>
        <v>56649.97</v>
      </c>
      <c r="E36" s="14">
        <f>E15*E37/100</f>
        <v>58349.98</v>
      </c>
      <c r="F36" s="14">
        <f>F15*F37/100</f>
        <v>60099.91</v>
      </c>
      <c r="G36" s="26"/>
      <c r="H36" s="20"/>
      <c r="I36" s="20"/>
    </row>
    <row r="37" spans="1:13" s="19" customFormat="1" ht="18" customHeight="1">
      <c r="A37" s="11" t="s">
        <v>24</v>
      </c>
      <c r="B37" s="12" t="s">
        <v>37</v>
      </c>
      <c r="C37" s="15"/>
      <c r="D37" s="14">
        <v>13</v>
      </c>
      <c r="E37" s="14">
        <v>13</v>
      </c>
      <c r="F37" s="14">
        <v>13</v>
      </c>
    </row>
    <row r="38" spans="1:13" s="19" customFormat="1" ht="18" customHeight="1">
      <c r="A38" s="11" t="s">
        <v>48</v>
      </c>
      <c r="B38" s="10" t="s">
        <v>55</v>
      </c>
      <c r="C38" s="15"/>
      <c r="D38" s="17">
        <v>15</v>
      </c>
      <c r="E38" s="17">
        <v>15</v>
      </c>
      <c r="F38" s="17">
        <v>15</v>
      </c>
      <c r="I38" s="20"/>
    </row>
    <row r="39" spans="1:13" s="19" customFormat="1" ht="18" customHeight="1">
      <c r="A39" s="11" t="s">
        <v>52</v>
      </c>
      <c r="B39" s="10" t="s">
        <v>53</v>
      </c>
      <c r="C39" s="15"/>
      <c r="D39" s="14">
        <f>ROUND(D36*D38/100,0)</f>
        <v>8497</v>
      </c>
      <c r="E39" s="14">
        <f>ROUND(E36*E38/100,10000)</f>
        <v>8752.4969999999994</v>
      </c>
      <c r="F39" s="14">
        <f>ROUND(F36*F38/100,0)</f>
        <v>9015</v>
      </c>
      <c r="I39" s="20"/>
    </row>
    <row r="40" spans="1:13" s="19" customFormat="1" ht="18" customHeight="1">
      <c r="A40" s="11" t="s">
        <v>22</v>
      </c>
      <c r="B40" s="10" t="s">
        <v>73</v>
      </c>
      <c r="C40" s="15"/>
      <c r="D40" s="14">
        <f>D16*D41/100</f>
        <v>618</v>
      </c>
      <c r="E40" s="14">
        <f t="shared" ref="E40:F40" si="6">E16*E41/100</f>
        <v>637.04999999999995</v>
      </c>
      <c r="F40" s="14">
        <f t="shared" si="6"/>
        <v>655.95</v>
      </c>
      <c r="I40" s="20"/>
    </row>
    <row r="41" spans="1:13" s="19" customFormat="1" ht="18" customHeight="1">
      <c r="A41" s="11" t="s">
        <v>74</v>
      </c>
      <c r="B41" s="10" t="s">
        <v>37</v>
      </c>
      <c r="C41" s="15"/>
      <c r="D41" s="14">
        <v>15</v>
      </c>
      <c r="E41" s="14">
        <v>15</v>
      </c>
      <c r="F41" s="14">
        <v>15</v>
      </c>
      <c r="I41" s="20"/>
    </row>
    <row r="42" spans="1:13" s="19" customFormat="1" ht="18" customHeight="1">
      <c r="A42" s="11" t="s">
        <v>75</v>
      </c>
      <c r="B42" s="10" t="s">
        <v>78</v>
      </c>
      <c r="C42" s="15"/>
      <c r="D42" s="14">
        <v>24</v>
      </c>
      <c r="E42" s="14">
        <v>24</v>
      </c>
      <c r="F42" s="14">
        <v>24</v>
      </c>
      <c r="I42" s="20"/>
    </row>
    <row r="43" spans="1:13" s="19" customFormat="1" ht="18" customHeight="1">
      <c r="A43" s="11" t="s">
        <v>23</v>
      </c>
      <c r="B43" s="10" t="s">
        <v>53</v>
      </c>
      <c r="C43" s="15"/>
      <c r="D43" s="14">
        <f>MROUND(D40*D42/100,1)+1</f>
        <v>149</v>
      </c>
      <c r="E43" s="14">
        <f>MROUND(E40*E42/100,1)-1</f>
        <v>152</v>
      </c>
      <c r="F43" s="14">
        <f>MROUND(F40*F42/100,1)+2</f>
        <v>159</v>
      </c>
      <c r="I43" s="20"/>
    </row>
    <row r="44" spans="1:13" s="19" customFormat="1" ht="18" customHeight="1">
      <c r="A44" s="11" t="s">
        <v>76</v>
      </c>
      <c r="B44" s="12" t="s">
        <v>8</v>
      </c>
      <c r="C44" s="15" t="s">
        <v>72</v>
      </c>
      <c r="D44" s="14">
        <f>D9-D17</f>
        <v>10498588.6</v>
      </c>
      <c r="E44" s="14">
        <f t="shared" ref="E44:F44" si="7">E9-E17</f>
        <v>10906853.23</v>
      </c>
      <c r="F44" s="14">
        <f t="shared" si="7"/>
        <v>11547152.9</v>
      </c>
      <c r="G44" s="20"/>
      <c r="H44" s="20"/>
      <c r="I44" s="24"/>
    </row>
    <row r="45" spans="1:13" s="19" customFormat="1" ht="47.25">
      <c r="A45" s="11" t="s">
        <v>80</v>
      </c>
      <c r="B45" s="10" t="s">
        <v>56</v>
      </c>
      <c r="C45" s="13" t="s">
        <v>79</v>
      </c>
      <c r="D45" s="16">
        <f>ROUND(D19*D26/100+D28*D31/100+D32*D35/100+D36*D38/100+D40*D42/100,0)</f>
        <v>374051</v>
      </c>
      <c r="E45" s="16">
        <f>ROUND(E19*E26/100+E28*E31/100+E32*E35/100+E36*E38/100+E40*E42/100,0)+11.5</f>
        <v>388913.5</v>
      </c>
      <c r="F45" s="16">
        <f>ROUND(F19*F26/100+F28*F31/100+F32*F35/100+F36*F38/100+F40*F42/100,0)-1</f>
        <v>411817</v>
      </c>
      <c r="G45" s="26"/>
      <c r="H45" s="20"/>
      <c r="I45" s="24"/>
    </row>
    <row r="46" spans="1:13" s="5" customFormat="1">
      <c r="I46" s="25"/>
      <c r="M46" s="9"/>
    </row>
    <row r="47" spans="1:13" s="5" customFormat="1"/>
    <row r="48" spans="1:13" s="5" customFormat="1" ht="15.75">
      <c r="D48" s="29"/>
      <c r="E48" s="29"/>
      <c r="F48" s="30"/>
      <c r="G48" s="27"/>
      <c r="I48" s="25"/>
      <c r="M48" s="9"/>
    </row>
    <row r="49" spans="1:7" s="5" customFormat="1" ht="18.75" customHeight="1">
      <c r="B49" s="7"/>
      <c r="C49" s="7"/>
      <c r="D49" s="28"/>
      <c r="E49" s="28"/>
      <c r="F49" s="27"/>
      <c r="G49" s="27"/>
    </row>
    <row r="50" spans="1:7" ht="15.75">
      <c r="A50" s="31"/>
      <c r="B50" s="31"/>
      <c r="E50" s="31"/>
      <c r="F50" s="31"/>
    </row>
    <row r="54" spans="1:7">
      <c r="D54" s="6"/>
      <c r="E54" s="6"/>
      <c r="F54" s="6"/>
    </row>
    <row r="55" spans="1:7">
      <c r="D55" s="6"/>
      <c r="E55" s="6"/>
      <c r="F55" s="6"/>
    </row>
  </sheetData>
  <mergeCells count="8">
    <mergeCell ref="A50:B50"/>
    <mergeCell ref="E50:F50"/>
    <mergeCell ref="E1:F1"/>
    <mergeCell ref="A4:F4"/>
    <mergeCell ref="A6:A7"/>
    <mergeCell ref="B6:B7"/>
    <mergeCell ref="C6:C7"/>
    <mergeCell ref="D6:F6"/>
  </mergeCells>
  <pageMargins left="0.78740157480314965" right="0.39370078740157483" top="0.78740157480314965" bottom="0.78740157480314965" header="0.51181102362204722" footer="0.51181102362204722"/>
  <pageSetup paperSize="9" scale="73" firstPageNumber="1611" fitToHeight="2" orientation="landscape" useFirstPageNumber="1" r:id="rId1"/>
  <headerFoot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Userrfu</cp:lastModifiedBy>
  <cp:lastPrinted>2021-10-26T04:25:39Z</cp:lastPrinted>
  <dcterms:created xsi:type="dcterms:W3CDTF">2010-09-24T05:04:51Z</dcterms:created>
  <dcterms:modified xsi:type="dcterms:W3CDTF">2021-11-09T05:19:24Z</dcterms:modified>
</cp:coreProperties>
</file>