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bookViews>
    <workbookView xWindow="165" yWindow="60" windowWidth="5445" windowHeight="10935" tabRatio="956" activeTab="15"/>
  </bookViews>
  <sheets>
    <sheet name="Деф" sheetId="17" r:id="rId1"/>
    <sheet name="АдмДох" sheetId="47" r:id="rId2"/>
    <sheet name="АдмИст" sheetId="23" r:id="rId3"/>
    <sheet name="Дох " sheetId="44" r:id="rId4"/>
    <sheet name="Вед16" sheetId="4" r:id="rId5"/>
    <sheet name="вед 17-18" sheetId="45" r:id="rId6"/>
    <sheet name="Фун16" sheetId="3" r:id="rId7"/>
    <sheet name="Фун 17-18" sheetId="48" r:id="rId8"/>
    <sheet name="ЦСР 16" sheetId="50" r:id="rId9"/>
    <sheet name="ЦСР 17-18" sheetId="49" r:id="rId10"/>
    <sheet name="публ" sheetId="26" r:id="rId11"/>
    <sheet name="Полн" sheetId="24" r:id="rId12"/>
    <sheet name="сбал" sheetId="53" r:id="rId13"/>
    <sheet name="ФФП" sheetId="6" r:id="rId14"/>
    <sheet name="Молод" sheetId="18" r:id="rId15"/>
    <sheet name="Протоколы" sheetId="35" r:id="rId16"/>
    <sheet name="ВУС" sheetId="12" r:id="rId17"/>
    <sheet name="ак" sheetId="52" r:id="rId18"/>
    <sheet name="Заим" sheetId="20" r:id="rId19"/>
    <sheet name="спр" sheetId="21" r:id="rId20"/>
  </sheets>
  <definedNames>
    <definedName name="_xlnm._FilterDatabase" localSheetId="1" hidden="1">АдмДох!$A$3:$I$325</definedName>
    <definedName name="_xlnm._FilterDatabase" localSheetId="5" hidden="1">'вед 17-18'!$A$5:$I$486</definedName>
    <definedName name="_xlnm._FilterDatabase" localSheetId="4" hidden="1">Вед16!$A$5:$H$522</definedName>
    <definedName name="_xlnm._FilterDatabase" localSheetId="3" hidden="1">'Дох '!$A$6:$M$146</definedName>
    <definedName name="_xlnm._FilterDatabase" localSheetId="19" hidden="1">спр!$A$8:$B$32</definedName>
    <definedName name="_xlnm._FilterDatabase" localSheetId="7" hidden="1">'Фун 17-18'!$A$5:$F$444</definedName>
    <definedName name="_xlnm._FilterDatabase" localSheetId="6" hidden="1">Фун16!$A$5:$E$449</definedName>
    <definedName name="_xlnm._FilterDatabase" localSheetId="8" hidden="1">'ЦСР 16'!$A$5:$E$678</definedName>
    <definedName name="_xlnm._FilterDatabase" localSheetId="9" hidden="1">'ЦСР 17-18'!$A$5:$F$674</definedName>
    <definedName name="вцп13">#REF!</definedName>
    <definedName name="вцпПлПер">#REF!</definedName>
    <definedName name="год" localSheetId="1">спр!$B$1</definedName>
    <definedName name="год">спр!$B$1</definedName>
    <definedName name="_xlnm.Print_Titles" localSheetId="1">АдмДох!$3:$3</definedName>
    <definedName name="_xlnm.Print_Titles" localSheetId="2">АдмИст!$5:$5</definedName>
    <definedName name="_xlnm.Print_Titles" localSheetId="5">'вед 17-18'!$4:$5</definedName>
    <definedName name="_xlnm.Print_Titles" localSheetId="4">Вед16!$4:$5</definedName>
    <definedName name="_xlnm.Print_Titles" localSheetId="16">ВУС!$4:$4</definedName>
    <definedName name="_xlnm.Print_Titles" localSheetId="0">Деф!$4:$4</definedName>
    <definedName name="_xlnm.Print_Titles" localSheetId="3">'Дох '!$7:$7</definedName>
    <definedName name="_xlnm.Print_Titles" localSheetId="14">Молод!$4:$4</definedName>
    <definedName name="_xlnm.Print_Titles" localSheetId="11">Полн!$4:$5</definedName>
    <definedName name="_xlnm.Print_Titles" localSheetId="15">Протоколы!$4:$4</definedName>
    <definedName name="_xlnm.Print_Titles" localSheetId="6">Фун16!$4:$5</definedName>
    <definedName name="_xlnm.Print_Titles" localSheetId="13">ФФП!$4:$4</definedName>
    <definedName name="_xlnm.Print_Titles" localSheetId="8">'ЦСР 16'!$4:$5</definedName>
    <definedName name="кбк">#REF!</definedName>
    <definedName name="квр13" localSheetId="1">Вед16!$F$7:$F$515</definedName>
    <definedName name="квр13">Вед16!$F$7:$F$515</definedName>
    <definedName name="кврПлПер" localSheetId="1">'вед 17-18'!$E$7:$E$385</definedName>
    <definedName name="кврПлПер">'вед 17-18'!$E$7:$E$385</definedName>
    <definedName name="Н1адох" localSheetId="1">спр!$B$11</definedName>
    <definedName name="Н1адох">спр!$B$11</definedName>
    <definedName name="Н1аист" localSheetId="1">спр!$B$12</definedName>
    <definedName name="Н1аист">спр!$B$12</definedName>
    <definedName name="Н1акк">спр!$B$30</definedName>
    <definedName name="Н1Бл">#REF!</definedName>
    <definedName name="Н1благ">спр!$B$33</definedName>
    <definedName name="Н1вед" localSheetId="1">спр!$B$14</definedName>
    <definedName name="Н1вед">спр!$B$14</definedName>
    <definedName name="Н1вед1" localSheetId="1">спр!$B$15</definedName>
    <definedName name="Н1вед1">спр!$B$15</definedName>
    <definedName name="Н1вод">спр!$B$35</definedName>
    <definedName name="Н1вус" localSheetId="1">спр!$B$27</definedName>
    <definedName name="Н1вус">спр!$B$27</definedName>
    <definedName name="Н1вцп" localSheetId="1">спр!#REF!</definedName>
    <definedName name="Н1вцп">спр!#REF!</definedName>
    <definedName name="Н1деф" localSheetId="1">спр!$B$10</definedName>
    <definedName name="Н1деф">спр!$B$10</definedName>
    <definedName name="Н1Дор" localSheetId="1">#REF!</definedName>
    <definedName name="Н1Дор">спр!$B$31</definedName>
    <definedName name="Н1дох" localSheetId="1">спр!$B$13</definedName>
    <definedName name="Н1дох">спр!$B$13</definedName>
    <definedName name="Н1займ" localSheetId="1">спр!#REF!</definedName>
    <definedName name="Н1займ">спр!$B$29</definedName>
    <definedName name="Н1инв" localSheetId="1">#REF!</definedName>
    <definedName name="Н1инв">спр!#REF!</definedName>
    <definedName name="Н1ком" localSheetId="1">спр!#REF!</definedName>
    <definedName name="Н1ком">спр!$B$25</definedName>
    <definedName name="Н1Мдор">#REF!</definedName>
    <definedName name="Н1метвус" localSheetId="1">#REF!</definedName>
    <definedName name="Н1метвус">спр!$B$28</definedName>
    <definedName name="Н1мин">спр!$B$34</definedName>
    <definedName name="Н1мол" localSheetId="1">спр!#REF!</definedName>
    <definedName name="Н1мол">спр!$B$24</definedName>
    <definedName name="Н1нал">#REF!</definedName>
    <definedName name="Н1пож" localSheetId="1">#REF!</definedName>
    <definedName name="Н1пож">спр!$B$32</definedName>
    <definedName name="Н1пол" localSheetId="1">спр!#REF!</definedName>
    <definedName name="Н1пол">спр!$B$21</definedName>
    <definedName name="Н1Пот" localSheetId="1">спр!#REF!</definedName>
    <definedName name="Н1Пот">спр!#REF!</definedName>
    <definedName name="Н1Публ" localSheetId="1">спр!$B$20</definedName>
    <definedName name="Н1Публ">спр!$B$20</definedName>
    <definedName name="Н1рцп" localSheetId="1">#REF!</definedName>
    <definedName name="Н1рцп">спр!#REF!</definedName>
    <definedName name="Н1сбал" localSheetId="1">спр!#REF!</definedName>
    <definedName name="Н1сбал">спр!$B$22</definedName>
    <definedName name="Н1фун" localSheetId="1">спр!#REF!</definedName>
    <definedName name="Н1фун">спр!$B$16</definedName>
    <definedName name="Н1фун1">спр!$B$17</definedName>
    <definedName name="Н1ффп" localSheetId="1">спр!$B$23</definedName>
    <definedName name="Н1ффп">спр!$B$23</definedName>
    <definedName name="Н1цср">спр!$B$18</definedName>
    <definedName name="Н1цср1">спр!$B$19</definedName>
    <definedName name="Н1эф">#REF!</definedName>
    <definedName name="Н2адох">спр!$C$11</definedName>
    <definedName name="Н2аист">спр!$C$12</definedName>
    <definedName name="Н2акк">спр!$C$30</definedName>
    <definedName name="Н2Бл">#REF!</definedName>
    <definedName name="Н2благ">спр!$C$33</definedName>
    <definedName name="Н2вед">спр!$C$14</definedName>
    <definedName name="Н2вед1">спр!$C$15</definedName>
    <definedName name="Н2вод">спр!$C$35</definedName>
    <definedName name="Н2вус">спр!$C$27</definedName>
    <definedName name="Н2вцп">#REF!</definedName>
    <definedName name="Н2деф">спр!$C$10</definedName>
    <definedName name="Н2дор">спр!$C$31</definedName>
    <definedName name="Н2дох">спр!$C$13</definedName>
    <definedName name="Н2займ">спр!$C$29</definedName>
    <definedName name="Н2инв">#REF!</definedName>
    <definedName name="Н2ком">спр!$C$25</definedName>
    <definedName name="Н2Мдор">#REF!</definedName>
    <definedName name="Н2метвус">спр!$C$28</definedName>
    <definedName name="Н2мин">спр!$C$34</definedName>
    <definedName name="Н2мол">спр!$C$24</definedName>
    <definedName name="Н2нал">#REF!</definedName>
    <definedName name="Н2пож">спр!$C$32</definedName>
    <definedName name="Н2пол">спр!$C$21</definedName>
    <definedName name="Н2публ">спр!$C$20</definedName>
    <definedName name="Н2рцп">#REF!</definedName>
    <definedName name="Н2сбал">спр!$C$22</definedName>
    <definedName name="Н2фун">спр!$C$16</definedName>
    <definedName name="Н2фун1">спр!$C$17</definedName>
    <definedName name="Н2ффп">спр!$C$23</definedName>
    <definedName name="Н2цср">спр!$C$18</definedName>
    <definedName name="Н2цср1">спр!$C$19</definedName>
    <definedName name="Н2эф">#REF!</definedName>
    <definedName name="Надох" localSheetId="1">#REF!</definedName>
    <definedName name="Надох">спр!$B$11</definedName>
    <definedName name="_xlnm.Print_Area" localSheetId="1">АдмДох!$A:$D</definedName>
    <definedName name="_xlnm.Print_Area" localSheetId="2">АдмИст!$A:$D</definedName>
    <definedName name="_xlnm.Print_Area" localSheetId="5">'вед 17-18'!$A:$G</definedName>
    <definedName name="_xlnm.Print_Area" localSheetId="4">Вед16!$A:$F</definedName>
    <definedName name="_xlnm.Print_Area" localSheetId="16">ВУС!$A:$D</definedName>
    <definedName name="_xlnm.Print_Area" localSheetId="0">Деф!$A:$E</definedName>
    <definedName name="_xlnm.Print_Area" localSheetId="3">'Дох '!$A$1:$K$146</definedName>
    <definedName name="_xlnm.Print_Area" localSheetId="18">Заим!$A:$D</definedName>
    <definedName name="_xlnm.Print_Area" localSheetId="14">Молод!$A:$D</definedName>
    <definedName name="_xlnm.Print_Area" localSheetId="11">Полн!$A:$F</definedName>
    <definedName name="_xlnm.Print_Area" localSheetId="15">Протоколы!$A:$E</definedName>
    <definedName name="_xlnm.Print_Area" localSheetId="10">публ!$A:$F</definedName>
    <definedName name="_xlnm.Print_Area" localSheetId="6">Фун16!$A:$E</definedName>
    <definedName name="_xlnm.Print_Area" localSheetId="13">ФФП!$A:$D</definedName>
    <definedName name="ПлПер" localSheetId="1">спр!$B$2</definedName>
    <definedName name="ПлПер">спр!$B$2</definedName>
    <definedName name="Р1дата" localSheetId="1">спр!$B$3</definedName>
    <definedName name="Р1дата">спр!$B$3</definedName>
    <definedName name="Р1номер" localSheetId="1">спр!$B$4</definedName>
    <definedName name="Р1номер">спр!$B$4</definedName>
    <definedName name="Р2дата">спр!$B$5</definedName>
    <definedName name="Р2номер">спр!$B$6</definedName>
    <definedName name="РзПз" localSheetId="1">Вед16!$G$7:$G$5502</definedName>
    <definedName name="РзПз">Вед16!$G$7:$G$9711</definedName>
    <definedName name="РзПзПлПер" localSheetId="1">'вед 17-18'!$H$7:$H$482</definedName>
    <definedName name="РзПзПлПер">'вед 17-18'!$H$7:$H$482</definedName>
    <definedName name="спрВЦП">#REF!</definedName>
    <definedName name="сум" localSheetId="1">#REF!</definedName>
    <definedName name="сум">#REF!</definedName>
    <definedName name="СумВед" localSheetId="1">Вед16!$F$7:$F$515</definedName>
    <definedName name="СумВед">Вед16!#REF!</definedName>
    <definedName name="СумВед14" localSheetId="1">'вед 17-18'!$F$7:$F$385</definedName>
    <definedName name="СумВед14">'вед 17-18'!$F$7:$F$385</definedName>
    <definedName name="СумВед15" localSheetId="1">'вед 17-18'!$G$7:$G$385</definedName>
    <definedName name="СумВед15">'вед 17-18'!$G$7:$G$385</definedName>
    <definedName name="сумма13">#REF!</definedName>
  </definedNames>
  <calcPr calcId="125725"/>
</workbook>
</file>

<file path=xl/calcChain.xml><?xml version="1.0" encoding="utf-8"?>
<calcChain xmlns="http://schemas.openxmlformats.org/spreadsheetml/2006/main">
  <c r="F5" i="35"/>
  <c r="G8" i="4"/>
  <c r="G9"/>
  <c r="G10"/>
  <c r="G11"/>
  <c r="G12"/>
  <c r="G13"/>
  <c r="G14"/>
  <c r="G15"/>
  <c r="G16"/>
  <c r="G17"/>
  <c r="G18"/>
  <c r="G19"/>
  <c r="G20"/>
  <c r="G21"/>
  <c r="G22"/>
  <c r="G23"/>
  <c r="G24"/>
  <c r="G25"/>
  <c r="G26"/>
  <c r="G27"/>
  <c r="G28"/>
  <c r="G29"/>
  <c r="G30"/>
  <c r="G31"/>
  <c r="G32"/>
  <c r="G33"/>
  <c r="G34"/>
  <c r="G35"/>
  <c r="G36"/>
  <c r="G37"/>
  <c r="G38"/>
  <c r="G39"/>
  <c r="G40"/>
  <c r="G41"/>
  <c r="G42"/>
  <c r="G43"/>
  <c r="G44"/>
  <c r="G45"/>
  <c r="G46"/>
  <c r="G47"/>
  <c r="G48"/>
  <c r="G49"/>
  <c r="G50"/>
  <c r="G51"/>
  <c r="G52"/>
  <c r="G53"/>
  <c r="G54"/>
  <c r="G55"/>
  <c r="G56"/>
  <c r="G57"/>
  <c r="G58"/>
  <c r="G59"/>
  <c r="G60"/>
  <c r="G61"/>
  <c r="G62"/>
  <c r="G63"/>
  <c r="G64"/>
  <c r="G65"/>
  <c r="G66"/>
  <c r="G67"/>
  <c r="G68"/>
  <c r="G69"/>
  <c r="G70"/>
  <c r="G71"/>
  <c r="G72"/>
  <c r="G73"/>
  <c r="G74"/>
  <c r="G75"/>
  <c r="G76"/>
  <c r="G77"/>
  <c r="G78"/>
  <c r="G79"/>
  <c r="G80"/>
  <c r="G81"/>
  <c r="G82"/>
  <c r="G83"/>
  <c r="G84"/>
  <c r="G85"/>
  <c r="G86"/>
  <c r="G87"/>
  <c r="G88"/>
  <c r="G89"/>
  <c r="G90"/>
  <c r="G91"/>
  <c r="G92"/>
  <c r="G93"/>
  <c r="G94"/>
  <c r="G95"/>
  <c r="G96"/>
  <c r="G97"/>
  <c r="G98"/>
  <c r="G99"/>
  <c r="G100"/>
  <c r="G101"/>
  <c r="G102"/>
  <c r="G103"/>
  <c r="G104"/>
  <c r="G105"/>
  <c r="G106"/>
  <c r="G107"/>
  <c r="G108"/>
  <c r="G109"/>
  <c r="G110"/>
  <c r="G111"/>
  <c r="G112"/>
  <c r="G113"/>
  <c r="G114"/>
  <c r="G115"/>
  <c r="G116"/>
  <c r="G117"/>
  <c r="G118"/>
  <c r="G119"/>
  <c r="G120"/>
  <c r="G121"/>
  <c r="G122"/>
  <c r="G123"/>
  <c r="G124"/>
  <c r="G125"/>
  <c r="G126"/>
  <c r="G127"/>
  <c r="G128"/>
  <c r="G129"/>
  <c r="G130"/>
  <c r="G131"/>
  <c r="G132"/>
  <c r="G133"/>
  <c r="G134"/>
  <c r="G135"/>
  <c r="G136"/>
  <c r="G137"/>
  <c r="G138"/>
  <c r="G139"/>
  <c r="G140"/>
  <c r="G141"/>
  <c r="G142"/>
  <c r="G143"/>
  <c r="G144"/>
  <c r="G145"/>
  <c r="G146"/>
  <c r="G147"/>
  <c r="G148"/>
  <c r="G149"/>
  <c r="G150"/>
  <c r="G151"/>
  <c r="G152"/>
  <c r="G153"/>
  <c r="G154"/>
  <c r="G155"/>
  <c r="G156"/>
  <c r="G157"/>
  <c r="G158"/>
  <c r="G159"/>
  <c r="G160"/>
  <c r="G161"/>
  <c r="G162"/>
  <c r="G163"/>
  <c r="G164"/>
  <c r="G165"/>
  <c r="G166"/>
  <c r="G167"/>
  <c r="G168"/>
  <c r="G169"/>
  <c r="G170"/>
  <c r="G171"/>
  <c r="G172"/>
  <c r="G173"/>
  <c r="G174"/>
  <c r="G175"/>
  <c r="G176"/>
  <c r="G177"/>
  <c r="G178"/>
  <c r="G179"/>
  <c r="G180"/>
  <c r="G181"/>
  <c r="G182"/>
  <c r="G183"/>
  <c r="G184"/>
  <c r="G185"/>
  <c r="G186"/>
  <c r="G187"/>
  <c r="G188"/>
  <c r="G189"/>
  <c r="G190"/>
  <c r="G191"/>
  <c r="G192"/>
  <c r="G193"/>
  <c r="G194"/>
  <c r="G195"/>
  <c r="G196"/>
  <c r="G197"/>
  <c r="G198"/>
  <c r="G199"/>
  <c r="G200"/>
  <c r="G201"/>
  <c r="G202"/>
  <c r="G203"/>
  <c r="G204"/>
  <c r="G205"/>
  <c r="G206"/>
  <c r="G207"/>
  <c r="G208"/>
  <c r="G209"/>
  <c r="G210"/>
  <c r="G211"/>
  <c r="G212"/>
  <c r="G213"/>
  <c r="G214"/>
  <c r="G215"/>
  <c r="G216"/>
  <c r="G217"/>
  <c r="G218"/>
  <c r="G219"/>
  <c r="G220"/>
  <c r="G221"/>
  <c r="G222"/>
  <c r="G223"/>
  <c r="G224"/>
  <c r="G225"/>
  <c r="G226"/>
  <c r="G227"/>
  <c r="G228"/>
  <c r="G229"/>
  <c r="G230"/>
  <c r="G231"/>
  <c r="G232"/>
  <c r="G233"/>
  <c r="G234"/>
  <c r="G235"/>
  <c r="G236"/>
  <c r="G237"/>
  <c r="G238"/>
  <c r="G239"/>
  <c r="G240"/>
  <c r="G241"/>
  <c r="G242"/>
  <c r="G243"/>
  <c r="G244"/>
  <c r="G245"/>
  <c r="G246"/>
  <c r="G247"/>
  <c r="G248"/>
  <c r="G249"/>
  <c r="G250"/>
  <c r="G251"/>
  <c r="G252"/>
  <c r="G253"/>
  <c r="G254"/>
  <c r="G255"/>
  <c r="G256"/>
  <c r="G257"/>
  <c r="G258"/>
  <c r="G259"/>
  <c r="G260"/>
  <c r="G261"/>
  <c r="G262"/>
  <c r="G263"/>
  <c r="G264"/>
  <c r="G265"/>
  <c r="G266"/>
  <c r="G267"/>
  <c r="G268"/>
  <c r="G269"/>
  <c r="G270"/>
  <c r="G271"/>
  <c r="G272"/>
  <c r="G273"/>
  <c r="G274"/>
  <c r="G275"/>
  <c r="G276"/>
  <c r="G277"/>
  <c r="G278"/>
  <c r="G279"/>
  <c r="G280"/>
  <c r="G281"/>
  <c r="G282"/>
  <c r="G283"/>
  <c r="G284"/>
  <c r="G285"/>
  <c r="G286"/>
  <c r="G287"/>
  <c r="G288"/>
  <c r="G289"/>
  <c r="G290"/>
  <c r="G291"/>
  <c r="G292"/>
  <c r="G293"/>
  <c r="G294"/>
  <c r="G295"/>
  <c r="G296"/>
  <c r="G297"/>
  <c r="G298"/>
  <c r="G299"/>
  <c r="G300"/>
  <c r="G301"/>
  <c r="G302"/>
  <c r="G303"/>
  <c r="G304"/>
  <c r="G305"/>
  <c r="G306"/>
  <c r="G307"/>
  <c r="G308"/>
  <c r="G309"/>
  <c r="G310"/>
  <c r="G311"/>
  <c r="G312"/>
  <c r="G313"/>
  <c r="G314"/>
  <c r="G315"/>
  <c r="G316"/>
  <c r="G317"/>
  <c r="G318"/>
  <c r="G319"/>
  <c r="G320"/>
  <c r="G321"/>
  <c r="G322"/>
  <c r="G323"/>
  <c r="G324"/>
  <c r="G325"/>
  <c r="G326"/>
  <c r="G327"/>
  <c r="G328"/>
  <c r="G329"/>
  <c r="G330"/>
  <c r="G331"/>
  <c r="G332"/>
  <c r="G333"/>
  <c r="G334"/>
  <c r="G335"/>
  <c r="G336"/>
  <c r="G337"/>
  <c r="G338"/>
  <c r="G339"/>
  <c r="G340"/>
  <c r="G341"/>
  <c r="G342"/>
  <c r="G343"/>
  <c r="G344"/>
  <c r="G345"/>
  <c r="G346"/>
  <c r="G347"/>
  <c r="G348"/>
  <c r="G349"/>
  <c r="G350"/>
  <c r="G351"/>
  <c r="G352"/>
  <c r="G353"/>
  <c r="G354"/>
  <c r="G355"/>
  <c r="G356"/>
  <c r="G357"/>
  <c r="G358"/>
  <c r="G359"/>
  <c r="G360"/>
  <c r="G361"/>
  <c r="G362"/>
  <c r="G363"/>
  <c r="G364"/>
  <c r="G365"/>
  <c r="G366"/>
  <c r="G367"/>
  <c r="G368"/>
  <c r="G369"/>
  <c r="G370"/>
  <c r="G371"/>
  <c r="G372"/>
  <c r="G373"/>
  <c r="G374"/>
  <c r="G375"/>
  <c r="G376"/>
  <c r="G377"/>
  <c r="G378"/>
  <c r="G379"/>
  <c r="G380"/>
  <c r="G381"/>
  <c r="G382"/>
  <c r="G383"/>
  <c r="G384"/>
  <c r="G385"/>
  <c r="G386"/>
  <c r="G387"/>
  <c r="G388"/>
  <c r="G389"/>
  <c r="G390"/>
  <c r="G391"/>
  <c r="G392"/>
  <c r="G393"/>
  <c r="G394"/>
  <c r="G395"/>
  <c r="G396"/>
  <c r="G397"/>
  <c r="G398"/>
  <c r="G399"/>
  <c r="G400"/>
  <c r="G401"/>
  <c r="G402"/>
  <c r="G403"/>
  <c r="G404"/>
  <c r="G405"/>
  <c r="G406"/>
  <c r="G407"/>
  <c r="G408"/>
  <c r="G409"/>
  <c r="G410"/>
  <c r="G411"/>
  <c r="G412"/>
  <c r="G413"/>
  <c r="G414"/>
  <c r="G415"/>
  <c r="G416"/>
  <c r="G417"/>
  <c r="G418"/>
  <c r="G419"/>
  <c r="G420"/>
  <c r="G421"/>
  <c r="G422"/>
  <c r="G423"/>
  <c r="G424"/>
  <c r="G425"/>
  <c r="G426"/>
  <c r="G427"/>
  <c r="G428"/>
  <c r="G429"/>
  <c r="G430"/>
  <c r="G431"/>
  <c r="G432"/>
  <c r="G433"/>
  <c r="G434"/>
  <c r="G435"/>
  <c r="G436"/>
  <c r="G437"/>
  <c r="G438"/>
  <c r="G439"/>
  <c r="G440"/>
  <c r="G441"/>
  <c r="G442"/>
  <c r="G443"/>
  <c r="G444"/>
  <c r="G445"/>
  <c r="G446"/>
  <c r="G447"/>
  <c r="G448"/>
  <c r="G449"/>
  <c r="G450"/>
  <c r="G451"/>
  <c r="G452"/>
  <c r="G453"/>
  <c r="G454"/>
  <c r="G455"/>
  <c r="G456"/>
  <c r="G457"/>
  <c r="G458"/>
  <c r="G459"/>
  <c r="G460"/>
  <c r="G461"/>
  <c r="G462"/>
  <c r="G463"/>
  <c r="G464"/>
  <c r="G465"/>
  <c r="G466"/>
  <c r="G467"/>
  <c r="G468"/>
  <c r="G469"/>
  <c r="G470"/>
  <c r="G471"/>
  <c r="G472"/>
  <c r="G473"/>
  <c r="G474"/>
  <c r="G475"/>
  <c r="G476"/>
  <c r="G477"/>
  <c r="G478"/>
  <c r="G479"/>
  <c r="G480"/>
  <c r="G481"/>
  <c r="G482"/>
  <c r="G483"/>
  <c r="G484"/>
  <c r="G485"/>
  <c r="G486"/>
  <c r="G487"/>
  <c r="G488"/>
  <c r="G489"/>
  <c r="G490"/>
  <c r="G491"/>
  <c r="G492"/>
  <c r="G493"/>
  <c r="G494"/>
  <c r="G495"/>
  <c r="G496"/>
  <c r="G497"/>
  <c r="G498"/>
  <c r="G499"/>
  <c r="G500"/>
  <c r="G501"/>
  <c r="G502"/>
  <c r="G503"/>
  <c r="G504"/>
  <c r="G505"/>
  <c r="G506"/>
  <c r="G507"/>
  <c r="G508"/>
  <c r="G509"/>
  <c r="G510"/>
  <c r="G511"/>
  <c r="G512"/>
  <c r="G513"/>
  <c r="G514"/>
  <c r="G515"/>
  <c r="G7"/>
  <c r="G37" i="45"/>
  <c r="F37"/>
  <c r="F556" i="49"/>
  <c r="E556"/>
  <c r="F563"/>
  <c r="E563"/>
  <c r="F564"/>
  <c r="E564"/>
  <c r="F573"/>
  <c r="E573"/>
  <c r="F575"/>
  <c r="E575"/>
  <c r="F31" i="48"/>
  <c r="E31"/>
  <c r="G56" i="45"/>
  <c r="F56"/>
  <c r="F28" i="48"/>
  <c r="E28"/>
  <c r="F25"/>
  <c r="E25"/>
  <c r="G36" i="45"/>
  <c r="F36"/>
  <c r="G42"/>
  <c r="F42"/>
  <c r="G53"/>
  <c r="F53"/>
  <c r="A2" i="12"/>
  <c r="A2" i="53"/>
  <c r="E631" i="50"/>
  <c r="J144" i="44" l="1"/>
  <c r="C19" i="17" l="1"/>
  <c r="A1" i="53"/>
  <c r="E11" i="26"/>
  <c r="F11"/>
  <c r="D11"/>
  <c r="H8" i="45"/>
  <c r="H9"/>
  <c r="H10"/>
  <c r="H11"/>
  <c r="H12"/>
  <c r="H13"/>
  <c r="H14"/>
  <c r="H15"/>
  <c r="H16"/>
  <c r="H17"/>
  <c r="H18"/>
  <c r="H19"/>
  <c r="H20"/>
  <c r="H21"/>
  <c r="H22"/>
  <c r="H23"/>
  <c r="H24"/>
  <c r="H25"/>
  <c r="H26"/>
  <c r="H27"/>
  <c r="H28"/>
  <c r="H29"/>
  <c r="H30"/>
  <c r="H31"/>
  <c r="H32"/>
  <c r="H33"/>
  <c r="H34"/>
  <c r="H35"/>
  <c r="H36"/>
  <c r="H37"/>
  <c r="H38"/>
  <c r="H39"/>
  <c r="H40"/>
  <c r="H41"/>
  <c r="H42"/>
  <c r="H43"/>
  <c r="H44"/>
  <c r="H45"/>
  <c r="H46"/>
  <c r="H47"/>
  <c r="H48"/>
  <c r="H49"/>
  <c r="H50"/>
  <c r="H51"/>
  <c r="H52"/>
  <c r="H53"/>
  <c r="H54"/>
  <c r="H55"/>
  <c r="H56"/>
  <c r="H57"/>
  <c r="H58"/>
  <c r="H59"/>
  <c r="H60"/>
  <c r="H61"/>
  <c r="H62"/>
  <c r="H63"/>
  <c r="H64"/>
  <c r="H65"/>
  <c r="H66"/>
  <c r="H67"/>
  <c r="H68"/>
  <c r="H69"/>
  <c r="H70"/>
  <c r="H71"/>
  <c r="H72"/>
  <c r="H73"/>
  <c r="H74"/>
  <c r="H75"/>
  <c r="H76"/>
  <c r="H77"/>
  <c r="H78"/>
  <c r="H79"/>
  <c r="H80"/>
  <c r="H81"/>
  <c r="H82"/>
  <c r="H83"/>
  <c r="H84"/>
  <c r="H85"/>
  <c r="H86"/>
  <c r="H87"/>
  <c r="H88"/>
  <c r="H89"/>
  <c r="H90"/>
  <c r="H91"/>
  <c r="H92"/>
  <c r="H93"/>
  <c r="H94"/>
  <c r="H95"/>
  <c r="H96"/>
  <c r="H97"/>
  <c r="H98"/>
  <c r="H99"/>
  <c r="H100"/>
  <c r="H101"/>
  <c r="H102"/>
  <c r="H103"/>
  <c r="H104"/>
  <c r="H105"/>
  <c r="H106"/>
  <c r="H107"/>
  <c r="H108"/>
  <c r="H109"/>
  <c r="H110"/>
  <c r="H111"/>
  <c r="H112"/>
  <c r="H113"/>
  <c r="H114"/>
  <c r="H115"/>
  <c r="H116"/>
  <c r="H117"/>
  <c r="H118"/>
  <c r="H119"/>
  <c r="H120"/>
  <c r="H121"/>
  <c r="H122"/>
  <c r="H123"/>
  <c r="H124"/>
  <c r="H125"/>
  <c r="H126"/>
  <c r="H127"/>
  <c r="H128"/>
  <c r="H129"/>
  <c r="H130"/>
  <c r="H131"/>
  <c r="H132"/>
  <c r="H133"/>
  <c r="H134"/>
  <c r="H135"/>
  <c r="H136"/>
  <c r="H137"/>
  <c r="H138"/>
  <c r="H139"/>
  <c r="H140"/>
  <c r="H141"/>
  <c r="H142"/>
  <c r="H143"/>
  <c r="H144"/>
  <c r="H145"/>
  <c r="H146"/>
  <c r="H147"/>
  <c r="H148"/>
  <c r="H149"/>
  <c r="H150"/>
  <c r="H151"/>
  <c r="H152"/>
  <c r="H153"/>
  <c r="H154"/>
  <c r="H155"/>
  <c r="H156"/>
  <c r="H157"/>
  <c r="H158"/>
  <c r="H159"/>
  <c r="H160"/>
  <c r="H161"/>
  <c r="H162"/>
  <c r="H163"/>
  <c r="H164"/>
  <c r="H165"/>
  <c r="H166"/>
  <c r="H167"/>
  <c r="H168"/>
  <c r="H169"/>
  <c r="H170"/>
  <c r="H171"/>
  <c r="H172"/>
  <c r="H173"/>
  <c r="H174"/>
  <c r="H175"/>
  <c r="H176"/>
  <c r="H177"/>
  <c r="H178"/>
  <c r="H179"/>
  <c r="H180"/>
  <c r="H181"/>
  <c r="H182"/>
  <c r="H183"/>
  <c r="H184"/>
  <c r="H185"/>
  <c r="H186"/>
  <c r="H187"/>
  <c r="H188"/>
  <c r="H189"/>
  <c r="H190"/>
  <c r="H191"/>
  <c r="H192"/>
  <c r="H193"/>
  <c r="H194"/>
  <c r="H195"/>
  <c r="H196"/>
  <c r="H197"/>
  <c r="H198"/>
  <c r="H199"/>
  <c r="H200"/>
  <c r="H201"/>
  <c r="H202"/>
  <c r="H203"/>
  <c r="H204"/>
  <c r="H205"/>
  <c r="H206"/>
  <c r="H207"/>
  <c r="H208"/>
  <c r="H209"/>
  <c r="H210"/>
  <c r="H211"/>
  <c r="H212"/>
  <c r="H213"/>
  <c r="H214"/>
  <c r="H215"/>
  <c r="H216"/>
  <c r="H217"/>
  <c r="H218"/>
  <c r="H219"/>
  <c r="H220"/>
  <c r="H221"/>
  <c r="H222"/>
  <c r="H223"/>
  <c r="H224"/>
  <c r="H225"/>
  <c r="H226"/>
  <c r="H227"/>
  <c r="H228"/>
  <c r="H229"/>
  <c r="H230"/>
  <c r="H231"/>
  <c r="H232"/>
  <c r="H233"/>
  <c r="H234"/>
  <c r="H235"/>
  <c r="H236"/>
  <c r="H237"/>
  <c r="H238"/>
  <c r="H239"/>
  <c r="H240"/>
  <c r="H241"/>
  <c r="H242"/>
  <c r="H243"/>
  <c r="H244"/>
  <c r="H245"/>
  <c r="H246"/>
  <c r="H247"/>
  <c r="H248"/>
  <c r="H249"/>
  <c r="H250"/>
  <c r="H251"/>
  <c r="H252"/>
  <c r="H253"/>
  <c r="H254"/>
  <c r="H255"/>
  <c r="H256"/>
  <c r="H257"/>
  <c r="H258"/>
  <c r="H259"/>
  <c r="H260"/>
  <c r="H261"/>
  <c r="H262"/>
  <c r="H263"/>
  <c r="H264"/>
  <c r="H265"/>
  <c r="H266"/>
  <c r="H267"/>
  <c r="H268"/>
  <c r="H269"/>
  <c r="H270"/>
  <c r="H271"/>
  <c r="H272"/>
  <c r="H273"/>
  <c r="H274"/>
  <c r="H275"/>
  <c r="H276"/>
  <c r="H277"/>
  <c r="H278"/>
  <c r="H279"/>
  <c r="H280"/>
  <c r="H281"/>
  <c r="H282"/>
  <c r="H283"/>
  <c r="H284"/>
  <c r="H285"/>
  <c r="H286"/>
  <c r="H287"/>
  <c r="H288"/>
  <c r="H289"/>
  <c r="H290"/>
  <c r="H291"/>
  <c r="H292"/>
  <c r="H293"/>
  <c r="H294"/>
  <c r="H295"/>
  <c r="H296"/>
  <c r="H297"/>
  <c r="H298"/>
  <c r="H299"/>
  <c r="H300"/>
  <c r="H301"/>
  <c r="H302"/>
  <c r="H303"/>
  <c r="H304"/>
  <c r="H305"/>
  <c r="H306"/>
  <c r="H307"/>
  <c r="H308"/>
  <c r="H309"/>
  <c r="H310"/>
  <c r="H311"/>
  <c r="H312"/>
  <c r="H313"/>
  <c r="H314"/>
  <c r="H315"/>
  <c r="H316"/>
  <c r="H317"/>
  <c r="H318"/>
  <c r="H319"/>
  <c r="H320"/>
  <c r="H321"/>
  <c r="H322"/>
  <c r="H323"/>
  <c r="H324"/>
  <c r="H325"/>
  <c r="H326"/>
  <c r="H327"/>
  <c r="H328"/>
  <c r="H329"/>
  <c r="H330"/>
  <c r="H331"/>
  <c r="H332"/>
  <c r="H333"/>
  <c r="H334"/>
  <c r="H335"/>
  <c r="H336"/>
  <c r="H337"/>
  <c r="H338"/>
  <c r="H339"/>
  <c r="H340"/>
  <c r="H341"/>
  <c r="H342"/>
  <c r="H343"/>
  <c r="H344"/>
  <c r="H345"/>
  <c r="H346"/>
  <c r="H347"/>
  <c r="H348"/>
  <c r="H349"/>
  <c r="H350"/>
  <c r="H351"/>
  <c r="H352"/>
  <c r="H353"/>
  <c r="H354"/>
  <c r="H355"/>
  <c r="H356"/>
  <c r="H357"/>
  <c r="H358"/>
  <c r="H359"/>
  <c r="H360"/>
  <c r="H361"/>
  <c r="H362"/>
  <c r="H363"/>
  <c r="H364"/>
  <c r="H365"/>
  <c r="H366"/>
  <c r="H367"/>
  <c r="H368"/>
  <c r="H369"/>
  <c r="H370"/>
  <c r="H371"/>
  <c r="H372"/>
  <c r="H373"/>
  <c r="H374"/>
  <c r="H375"/>
  <c r="H376"/>
  <c r="H377"/>
  <c r="H378"/>
  <c r="H379"/>
  <c r="H380"/>
  <c r="H381"/>
  <c r="H382"/>
  <c r="H383"/>
  <c r="H384"/>
  <c r="H385"/>
  <c r="H386"/>
  <c r="H387"/>
  <c r="H388"/>
  <c r="H389"/>
  <c r="H390"/>
  <c r="H391"/>
  <c r="H392"/>
  <c r="H393"/>
  <c r="H394"/>
  <c r="H395"/>
  <c r="H396"/>
  <c r="J143" i="44" l="1"/>
  <c r="J142" s="1"/>
  <c r="J141" s="1"/>
  <c r="K143"/>
  <c r="K142" s="1"/>
  <c r="K141" s="1"/>
  <c r="I143"/>
  <c r="I142" s="1"/>
  <c r="I141" s="1"/>
  <c r="J138" l="1"/>
  <c r="K138"/>
  <c r="I138"/>
  <c r="K135"/>
  <c r="K134" s="1"/>
  <c r="J135"/>
  <c r="J134" s="1"/>
  <c r="I135"/>
  <c r="I134" s="1"/>
  <c r="K132"/>
  <c r="J132"/>
  <c r="I132"/>
  <c r="K112"/>
  <c r="K111" s="1"/>
  <c r="J112"/>
  <c r="J111" s="1"/>
  <c r="I112"/>
  <c r="I111" s="1"/>
  <c r="K109"/>
  <c r="J109"/>
  <c r="I109"/>
  <c r="I106" s="1"/>
  <c r="K107"/>
  <c r="J107"/>
  <c r="I107"/>
  <c r="K104"/>
  <c r="K103" s="1"/>
  <c r="K102" s="1"/>
  <c r="J104"/>
  <c r="J103" s="1"/>
  <c r="J102" s="1"/>
  <c r="I104"/>
  <c r="I103" s="1"/>
  <c r="I102" s="1"/>
  <c r="K100"/>
  <c r="K99" s="1"/>
  <c r="J100"/>
  <c r="J99" s="1"/>
  <c r="I100"/>
  <c r="I99" s="1"/>
  <c r="K106" l="1"/>
  <c r="J106"/>
  <c r="K98"/>
  <c r="K97" s="1"/>
  <c r="J98"/>
  <c r="J97" s="1"/>
  <c r="I98"/>
  <c r="I97" s="1"/>
  <c r="J95"/>
  <c r="K95"/>
  <c r="I95"/>
  <c r="J80"/>
  <c r="K80"/>
  <c r="I80"/>
  <c r="J66"/>
  <c r="K66"/>
  <c r="I66"/>
  <c r="J59"/>
  <c r="J58" s="1"/>
  <c r="K59"/>
  <c r="K58" s="1"/>
  <c r="I59"/>
  <c r="I58" s="1"/>
  <c r="I56" l="1"/>
  <c r="J56"/>
  <c r="K56"/>
  <c r="J39"/>
  <c r="K39"/>
  <c r="I39"/>
  <c r="J28"/>
  <c r="K28"/>
  <c r="I28"/>
  <c r="C5" i="53"/>
  <c r="B5"/>
  <c r="B8" i="24"/>
  <c r="B9"/>
  <c r="B10"/>
  <c r="B11"/>
  <c r="B12"/>
  <c r="B13"/>
  <c r="B14"/>
  <c r="B15"/>
  <c r="B16"/>
  <c r="B17"/>
  <c r="B18"/>
  <c r="B19"/>
  <c r="B20"/>
  <c r="B21"/>
  <c r="B22"/>
  <c r="B23"/>
  <c r="B24"/>
  <c r="B26"/>
  <c r="B27"/>
  <c r="B28"/>
  <c r="B29"/>
  <c r="B30"/>
  <c r="B31"/>
  <c r="B32"/>
  <c r="B33"/>
  <c r="B34"/>
  <c r="B35"/>
  <c r="B36"/>
  <c r="B37"/>
  <c r="B38"/>
  <c r="B39"/>
  <c r="B40"/>
  <c r="B41"/>
  <c r="B42"/>
  <c r="B43"/>
  <c r="B45"/>
  <c r="B46"/>
  <c r="B47"/>
  <c r="B48"/>
  <c r="B49"/>
  <c r="B50"/>
  <c r="B51"/>
  <c r="B52"/>
  <c r="B53"/>
  <c r="B54"/>
  <c r="B55"/>
  <c r="B56"/>
  <c r="B57"/>
  <c r="B58"/>
  <c r="B59"/>
  <c r="B60"/>
  <c r="B61"/>
  <c r="B62"/>
  <c r="B7"/>
  <c r="B10" i="18" l="1"/>
  <c r="B7"/>
  <c r="G516" i="4" l="1"/>
  <c r="G517"/>
  <c r="G518"/>
  <c r="G519"/>
  <c r="G520"/>
  <c r="G521"/>
  <c r="G522"/>
  <c r="I78" i="44"/>
  <c r="I77" s="1"/>
  <c r="K78"/>
  <c r="K77" s="1"/>
  <c r="J78"/>
  <c r="J77" s="1"/>
  <c r="K75"/>
  <c r="K74" s="1"/>
  <c r="J75"/>
  <c r="J74" s="1"/>
  <c r="I75"/>
  <c r="I74" s="1"/>
  <c r="K71"/>
  <c r="K65" s="1"/>
  <c r="J71"/>
  <c r="J65" s="1"/>
  <c r="I71"/>
  <c r="I65" s="1"/>
  <c r="K61"/>
  <c r="J61"/>
  <c r="I61"/>
  <c r="K55"/>
  <c r="J55"/>
  <c r="I55"/>
  <c r="K52"/>
  <c r="J52"/>
  <c r="I52"/>
  <c r="K50"/>
  <c r="J50"/>
  <c r="I50"/>
  <c r="I47"/>
  <c r="K47"/>
  <c r="J47"/>
  <c r="K43"/>
  <c r="J43"/>
  <c r="I43"/>
  <c r="K42"/>
  <c r="K41" s="1"/>
  <c r="J42"/>
  <c r="J41" s="1"/>
  <c r="I42"/>
  <c r="I41" s="1"/>
  <c r="K37"/>
  <c r="K36" s="1"/>
  <c r="J37"/>
  <c r="J36" s="1"/>
  <c r="I37"/>
  <c r="I36" s="1"/>
  <c r="K33"/>
  <c r="J33"/>
  <c r="I33"/>
  <c r="K31"/>
  <c r="J31"/>
  <c r="I31"/>
  <c r="K26"/>
  <c r="J26"/>
  <c r="I26"/>
  <c r="K24"/>
  <c r="J24"/>
  <c r="I24"/>
  <c r="K18"/>
  <c r="J18"/>
  <c r="I18"/>
  <c r="I13"/>
  <c r="K11"/>
  <c r="K10" s="1"/>
  <c r="J11"/>
  <c r="J10" s="1"/>
  <c r="I11"/>
  <c r="I10" s="1"/>
  <c r="K7" i="26"/>
  <c r="K6"/>
  <c r="K5"/>
  <c r="I23" i="44" l="1"/>
  <c r="J23"/>
  <c r="K23"/>
  <c r="I30"/>
  <c r="K46"/>
  <c r="K45" s="1"/>
  <c r="J30"/>
  <c r="I73"/>
  <c r="I46"/>
  <c r="I45" s="1"/>
  <c r="K30"/>
  <c r="J73"/>
  <c r="J46"/>
  <c r="J45" s="1"/>
  <c r="J13"/>
  <c r="J9" s="1"/>
  <c r="K13"/>
  <c r="K9" s="1"/>
  <c r="K73"/>
  <c r="I9"/>
  <c r="I8" s="1"/>
  <c r="I146" s="1"/>
  <c r="C15" i="17" s="1"/>
  <c r="K8" i="44" l="1"/>
  <c r="K146" s="1"/>
  <c r="E15" i="17" s="1"/>
  <c r="A2" i="35"/>
  <c r="A2" i="49"/>
  <c r="A2" i="50"/>
  <c r="A2" i="48"/>
  <c r="A2" i="3"/>
  <c r="E5" i="53"/>
  <c r="I5" i="26" l="1"/>
  <c r="A1" i="52" l="1"/>
  <c r="A2"/>
  <c r="D5"/>
  <c r="C5"/>
  <c r="B5"/>
  <c r="E5" s="1"/>
  <c r="E7" i="53" l="1"/>
  <c r="E6"/>
  <c r="G5" i="52"/>
  <c r="F5"/>
  <c r="M64" i="44" l="1"/>
  <c r="N64"/>
  <c r="L64"/>
  <c r="L44"/>
  <c r="N44"/>
  <c r="M44"/>
  <c r="D6" i="24" l="1"/>
  <c r="D44"/>
  <c r="D25"/>
  <c r="E19" i="17"/>
  <c r="D19"/>
  <c r="A1" i="49"/>
  <c r="A1" i="50"/>
  <c r="A1" i="48"/>
  <c r="A2" i="47" l="1"/>
  <c r="A1"/>
  <c r="D8" i="20" l="1"/>
  <c r="C8"/>
  <c r="B8"/>
  <c r="D5"/>
  <c r="C5"/>
  <c r="B5"/>
  <c r="A2"/>
  <c r="A1"/>
  <c r="E5" i="35"/>
  <c r="D5"/>
  <c r="C5"/>
  <c r="A1"/>
  <c r="D5" i="18"/>
  <c r="F7" s="1"/>
  <c r="C5"/>
  <c r="F6" s="1"/>
  <c r="B5"/>
  <c r="F5" s="1"/>
  <c r="A2"/>
  <c r="A1"/>
  <c r="D5" i="12"/>
  <c r="H5" s="1"/>
  <c r="C5"/>
  <c r="G5" s="1"/>
  <c r="B5"/>
  <c r="F5" s="1"/>
  <c r="A1"/>
  <c r="F44" i="24"/>
  <c r="E44"/>
  <c r="C44"/>
  <c r="B44" s="1"/>
  <c r="F25"/>
  <c r="E25"/>
  <c r="C25"/>
  <c r="F6"/>
  <c r="E6"/>
  <c r="C6"/>
  <c r="A2"/>
  <c r="A1"/>
  <c r="B61" i="6"/>
  <c r="B60"/>
  <c r="B59"/>
  <c r="B58"/>
  <c r="B57"/>
  <c r="B56"/>
  <c r="B55"/>
  <c r="B54"/>
  <c r="B53"/>
  <c r="B52"/>
  <c r="B51"/>
  <c r="B50"/>
  <c r="B49"/>
  <c r="B48"/>
  <c r="B47"/>
  <c r="B46"/>
  <c r="B45"/>
  <c r="B44"/>
  <c r="D43"/>
  <c r="C43"/>
  <c r="B42"/>
  <c r="B41"/>
  <c r="B40"/>
  <c r="B39"/>
  <c r="B38"/>
  <c r="B37"/>
  <c r="B36"/>
  <c r="B35"/>
  <c r="B34"/>
  <c r="B33"/>
  <c r="B32"/>
  <c r="B31"/>
  <c r="B30"/>
  <c r="B29"/>
  <c r="B28"/>
  <c r="B27"/>
  <c r="B26"/>
  <c r="B25"/>
  <c r="D24"/>
  <c r="C24"/>
  <c r="B23"/>
  <c r="B22"/>
  <c r="B21"/>
  <c r="B20"/>
  <c r="B19"/>
  <c r="B18"/>
  <c r="B17"/>
  <c r="B16"/>
  <c r="B15"/>
  <c r="B14"/>
  <c r="B13"/>
  <c r="B12"/>
  <c r="B11"/>
  <c r="B10"/>
  <c r="B9"/>
  <c r="B8"/>
  <c r="B7"/>
  <c r="B6"/>
  <c r="D5"/>
  <c r="C5"/>
  <c r="A2"/>
  <c r="A1"/>
  <c r="F9" i="26"/>
  <c r="E9"/>
  <c r="D9"/>
  <c r="M7"/>
  <c r="L7"/>
  <c r="J7"/>
  <c r="I7"/>
  <c r="F7"/>
  <c r="E7"/>
  <c r="D7"/>
  <c r="M6"/>
  <c r="L6"/>
  <c r="J6"/>
  <c r="I6"/>
  <c r="M5"/>
  <c r="L5"/>
  <c r="J5"/>
  <c r="A2"/>
  <c r="A1"/>
  <c r="A2" i="45"/>
  <c r="A1"/>
  <c r="A2" i="4"/>
  <c r="A1"/>
  <c r="A1" i="3"/>
  <c r="B25" i="24" l="1"/>
  <c r="G25" s="1"/>
  <c r="B6"/>
  <c r="G6" s="1"/>
  <c r="G44"/>
  <c r="B5" i="6"/>
  <c r="B24"/>
  <c r="G6"/>
  <c r="G7"/>
  <c r="F6" i="35"/>
  <c r="F6" i="6"/>
  <c r="F7" i="35"/>
  <c r="G5" i="6"/>
  <c r="F5"/>
  <c r="F7"/>
  <c r="B43"/>
  <c r="A2" i="44"/>
  <c r="A1"/>
  <c r="A2" i="23"/>
  <c r="A1"/>
  <c r="E7" i="17" l="1"/>
  <c r="D7"/>
  <c r="C7"/>
  <c r="A2"/>
  <c r="A1"/>
  <c r="E6" l="1"/>
  <c r="C6"/>
  <c r="D6"/>
  <c r="E18"/>
  <c r="D18" s="1"/>
  <c r="C18" s="1"/>
  <c r="E17" s="1"/>
  <c r="D17" s="1"/>
  <c r="C17" s="1"/>
  <c r="E16" s="1"/>
  <c r="D16" l="1"/>
  <c r="C16" l="1"/>
  <c r="E5" i="26"/>
  <c r="H6" s="1"/>
  <c r="F5"/>
  <c r="D5"/>
  <c r="H5" l="1"/>
  <c r="H7"/>
  <c r="J8" i="44" l="1"/>
  <c r="J146" s="1"/>
  <c r="D15" i="17" s="1"/>
  <c r="N8" i="44" l="1"/>
  <c r="M8"/>
  <c r="E14" i="17"/>
  <c r="E13" s="1"/>
  <c r="E12" s="1"/>
  <c r="E11" s="1"/>
  <c r="E5" s="1"/>
  <c r="O8" i="44"/>
  <c r="C14" i="17" l="1"/>
  <c r="C13" s="1"/>
  <c r="C12" s="1"/>
  <c r="C11" s="1"/>
  <c r="C5" s="1"/>
  <c r="D14"/>
  <c r="D13" s="1"/>
  <c r="D12" s="1"/>
  <c r="D11" s="1"/>
  <c r="D5" s="1"/>
</calcChain>
</file>

<file path=xl/sharedStrings.xml><?xml version="1.0" encoding="utf-8"?>
<sst xmlns="http://schemas.openxmlformats.org/spreadsheetml/2006/main" count="13979" uniqueCount="1334">
  <si>
    <t>Другие вопросы в области культуры, кинематографии</t>
  </si>
  <si>
    <t>430</t>
  </si>
  <si>
    <t>ШТРАФЫ, САНКЦИИ, ВОЗМЕЩЕНИЕ УЩЕРБА</t>
  </si>
  <si>
    <t>Жилищное хозяйство</t>
  </si>
  <si>
    <t>Другие вопросы в области образования</t>
  </si>
  <si>
    <t>806</t>
  </si>
  <si>
    <t xml:space="preserve">Субвенции местным бюджетам на выполнение передаваемых полномочий субъектов Российской Федерации </t>
  </si>
  <si>
    <t>Субвенции бюджетам муниципальных районов на выполнение передаваемых полномочий субъектов Российской Федерации</t>
  </si>
  <si>
    <t>9902</t>
  </si>
  <si>
    <t xml:space="preserve">Прочие поступления от денежных взысканий (штрафов) и иных сумм в возмещение ущерба, зачисляемые в бюджет муниципальных районов </t>
  </si>
  <si>
    <t>90050</t>
  </si>
  <si>
    <t>151</t>
  </si>
  <si>
    <t>Прочие доходы от оказания платных услуг получателями средств бюджетов муниципальных районов и компенсации затрат бюджетов муниципальных районов</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</si>
  <si>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</si>
  <si>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</si>
  <si>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</si>
  <si>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Публ</t>
  </si>
  <si>
    <t>Ежегодная единовременная выплата (премия) лицам, удостоенным звания «Почетный гражданин Богучанского района»</t>
  </si>
  <si>
    <t xml:space="preserve">2. </t>
  </si>
  <si>
    <t>Решение районного Совета депутатов от 26.09.2008г. № 31-496 «Об утверждении Положения о порядке выплаты пенсии за выслугу лет, замещавшим должности муниципальной службы»</t>
  </si>
  <si>
    <t>2.1.</t>
  </si>
  <si>
    <t>Пенсия за выслугу лет  лицам, замещавшим должности муниципальной службы муниципального образования  Богучанский район</t>
  </si>
  <si>
    <t>3.1.</t>
  </si>
  <si>
    <t xml:space="preserve">Выплата ежемесячной стипендии   одаренным  детям </t>
  </si>
  <si>
    <t>класс</t>
  </si>
  <si>
    <t>4910100</t>
  </si>
  <si>
    <t>7950180</t>
  </si>
  <si>
    <t>Охрана семьи и детства</t>
  </si>
  <si>
    <t>Единый сельскохозяйственный налог</t>
  </si>
  <si>
    <t>ГОСУДАРСТВЕННАЯ ПОШЛИНА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</si>
  <si>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автономных учреждений, а также имущества государственных и муниципальных унитарных предприятий, в том числе казенных)</t>
  </si>
  <si>
    <t>Наименование</t>
  </si>
  <si>
    <t>04000</t>
  </si>
  <si>
    <t>04014</t>
  </si>
  <si>
    <t>07</t>
  </si>
  <si>
    <t>8</t>
  </si>
  <si>
    <t>50</t>
  </si>
  <si>
    <t>ВСЕГО  ДОХОДОВ</t>
  </si>
  <si>
    <t>09</t>
  </si>
  <si>
    <t>07050</t>
  </si>
  <si>
    <t>11</t>
  </si>
  <si>
    <t>120</t>
  </si>
  <si>
    <t>05000</t>
  </si>
  <si>
    <t>Доходы от реализации иного имущества, находящегося в собственности муниципальных районов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</si>
  <si>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погашение                                        </t>
  </si>
  <si>
    <t>08</t>
  </si>
  <si>
    <t>03000</t>
  </si>
  <si>
    <t>НАЛОГОВЫЕ И НЕНАЛОГОВЫЕ ДОХОДЫ</t>
  </si>
  <si>
    <t>НАЛОГИ НА ПРИБЫЛЬ, ДОХОДЫ</t>
  </si>
  <si>
    <t>Налог на прибыль организаций</t>
  </si>
  <si>
    <t>Налог на доходы физических лиц</t>
  </si>
  <si>
    <t>финансовое управление администрации Богучанского района</t>
  </si>
  <si>
    <t>Погашение бюджетами муниципальных районов кредитов от других бюджетов бюджетной системы Российской Федерации в валюте Российской Федерации</t>
  </si>
  <si>
    <t>Благоустройство</t>
  </si>
  <si>
    <t>Молодежная политика и оздоровление детей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</si>
  <si>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автономных учреждений)</t>
  </si>
  <si>
    <t>ПБС</t>
  </si>
  <si>
    <t xml:space="preserve">ЦА301 </t>
  </si>
  <si>
    <t xml:space="preserve">ЦБ302 </t>
  </si>
  <si>
    <t xml:space="preserve">ЦВ303 </t>
  </si>
  <si>
    <t xml:space="preserve">ЦГ304 </t>
  </si>
  <si>
    <t xml:space="preserve">ЦД305 </t>
  </si>
  <si>
    <t xml:space="preserve">ЦЕ306 </t>
  </si>
  <si>
    <t xml:space="preserve">ЦЖ307 </t>
  </si>
  <si>
    <t xml:space="preserve">ЦИ308 </t>
  </si>
  <si>
    <t xml:space="preserve">ЦК309 </t>
  </si>
  <si>
    <t xml:space="preserve">ЦЛ310 </t>
  </si>
  <si>
    <t xml:space="preserve">ЦМ311 </t>
  </si>
  <si>
    <t xml:space="preserve">ЦН312 </t>
  </si>
  <si>
    <t xml:space="preserve">ЦО313 </t>
  </si>
  <si>
    <t xml:space="preserve">ЦП314 </t>
  </si>
  <si>
    <t xml:space="preserve">ЦР315 </t>
  </si>
  <si>
    <t xml:space="preserve">ЦС316 </t>
  </si>
  <si>
    <t xml:space="preserve">ЦТ317 </t>
  </si>
  <si>
    <t xml:space="preserve">ЦУ318 </t>
  </si>
  <si>
    <t>Администрация Ангарского сельсовета</t>
  </si>
  <si>
    <t>Администрация Богучанского сельсовета</t>
  </si>
  <si>
    <t>Администрация Говорковского сельсовета</t>
  </si>
  <si>
    <t>03030</t>
  </si>
  <si>
    <t>Резервные фонды</t>
  </si>
  <si>
    <t>Прочие субсидии</t>
  </si>
  <si>
    <t>Прочие субсидии бюджетам муниципальных районов</t>
  </si>
  <si>
    <t>Наименование групп, подгрупп, статей, подстатей, элементов, программ (подпрограмм), кодов классификации операций сектора государственного управления</t>
  </si>
  <si>
    <t>Код</t>
  </si>
  <si>
    <t>Администратора</t>
  </si>
  <si>
    <t>Группы</t>
  </si>
  <si>
    <t>Подгруппы</t>
  </si>
  <si>
    <t>Статьи и   подстатьи</t>
  </si>
  <si>
    <t>Элемента</t>
  </si>
  <si>
    <t>Программы</t>
  </si>
  <si>
    <t>Классификация операций сектора государственного управления</t>
  </si>
  <si>
    <t>Другие вопросы в области социальной политики</t>
  </si>
  <si>
    <t>Получение кредитов от других бюджетов бюджетной системы Российской Федерации бюджетом муниципального района в валюте Российской Федерации</t>
  </si>
  <si>
    <t>01 03 00 00 05 0000 810</t>
  </si>
  <si>
    <t>Погашение бюджетом муниципального района кредитов от других бюджетов бюджетной системы Российской Федерации в валюте Российской Федерации</t>
  </si>
  <si>
    <t>01 05 02 01 05 0000 510</t>
  </si>
  <si>
    <t>Увеличение прочих остатков денежных средств бюджета муниципальных районов</t>
  </si>
  <si>
    <t>01 05 02 01 05 0000 610</t>
  </si>
  <si>
    <t>Уменьшение прочих остатков денежных средств бюджета муниципальных районов</t>
  </si>
  <si>
    <t>863</t>
  </si>
  <si>
    <t>Управление муниципальной собственностью администрации Богучанского района</t>
  </si>
  <si>
    <t>01 06 01 00 05 0000 630</t>
  </si>
  <si>
    <t xml:space="preserve">субвенции на реализацию Закона края «О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 входящим в состав территории муниципальных районов края» </t>
  </si>
  <si>
    <t>собственные средства районного бюджета</t>
  </si>
  <si>
    <t>Субвенции бюджетам субъектов Российской Федерации и муниципальных образований</t>
  </si>
  <si>
    <t>Функционирование законодательных (представительных) органов государственной власти и представительных органов муниципальных образований</t>
  </si>
  <si>
    <t>Иные межбюджетные трансферты</t>
  </si>
  <si>
    <t>(в рублях)</t>
  </si>
  <si>
    <t>ВСЕГО</t>
  </si>
  <si>
    <t>13</t>
  </si>
  <si>
    <t>Прочие доходы от оказания платных услуг и компенсации затрат государства</t>
  </si>
  <si>
    <t>130</t>
  </si>
  <si>
    <t>14</t>
  </si>
  <si>
    <t>Доходы от реализации имущества, находящегося в государственной и муниципальной собственности(за исключением имущества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</si>
  <si>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(в части реализации основных средств по указанному имуществу)</t>
  </si>
  <si>
    <t>410</t>
  </si>
  <si>
    <t>048</t>
  </si>
  <si>
    <t>Средства от продажи акций и иных форм участия в капитале, находящихся в собственности муниципальных районов</t>
  </si>
  <si>
    <t>межбюджетные трансферты на осуществление полномочий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t>
  </si>
  <si>
    <t>Наименование поселения</t>
  </si>
  <si>
    <t>Всего межбюджетных трансфертов, перечисляемых из бюджетов поселений</t>
  </si>
  <si>
    <t>Администрация Артюгинского  сельсовета</t>
  </si>
  <si>
    <t>Администрация Манзенского  сельсовета</t>
  </si>
  <si>
    <t>Администрация Новохайского сельсовета</t>
  </si>
  <si>
    <t>Администрация Пинчугского сельсовета</t>
  </si>
  <si>
    <t>Администрация Октябрьского сельсовета</t>
  </si>
  <si>
    <t>Администрация Таежнинского сельсовета</t>
  </si>
  <si>
    <t>Администрация Такучетского  сельсовета</t>
  </si>
  <si>
    <t>Администрация Шиверского сельсовета</t>
  </si>
  <si>
    <t>ЗАДОЛЖЕННОСТЬ И ПЕРЕРАСЧЕТЫ ПО ОТМЕНЕННЫМ НАЛОГАМ, СБОРАМ И ИНЫМ ОБЯЗАТЕЛЬНЫМ ПЛАТЕЖАМ</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</si>
  <si>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</si>
  <si>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БЕЗВОЗМЕЗДНЫЕ ПОСТУПЛЕНИЯ</t>
  </si>
  <si>
    <t>НАЛОГИ НА СОВОКУПНЫЙ ДОХОД</t>
  </si>
  <si>
    <t>Единый налог на вмененный доход для отдельных видов деятельности</t>
  </si>
  <si>
    <t>НАЛОГИ НА ИМУЩЕСТВО</t>
  </si>
  <si>
    <t>Земельный налог</t>
  </si>
  <si>
    <t>Государственная пошлина по делам, рассматриваемым в судах общей юрисдикции, мировыми судьями</t>
  </si>
  <si>
    <t>Увеличение остатков средств бюджетов</t>
  </si>
  <si>
    <t>Увеличение прочих остатков средств бюджетов</t>
  </si>
  <si>
    <t>Уменьшение остатков средств бюджетов</t>
  </si>
  <si>
    <t>Уменьшение прочих остатков средств бюджетов</t>
  </si>
  <si>
    <t>Пенсионное обеспечение</t>
  </si>
  <si>
    <t>Социальное обслуживание населения</t>
  </si>
  <si>
    <t>Социальное обеспечение населения</t>
  </si>
  <si>
    <t>Прочие местные налоги и сборы</t>
  </si>
  <si>
    <t>Прочие местные налоги и сборы, мобилизуемые на территориях муниципальных районов</t>
  </si>
  <si>
    <t>ДОХОДЫ ОТ ИСПОЛЬЗОВАНИЯ ИМУЩЕСТВА, НАХОДЯЩЕГОСЯ В ГОСУДАРСТВЕННОЙ И МУНИЦИПАЛЬНОЙ СОБСТВЕННОСТИ</t>
  </si>
  <si>
    <t>Прочие налоги и сборы (по отмененным местным налогам и сборам)</t>
  </si>
  <si>
    <t>Получение кредитов от кредитных организаций бюджетам муниципальных районов в валюте Российской Федерации</t>
  </si>
  <si>
    <t>01 02 00 00 05 0000 810</t>
  </si>
  <si>
    <t>Погашение бюджетом муниципального района кредитов от кредитных организаций в валюте Российской Федерации</t>
  </si>
  <si>
    <t>01 03 00 00 05 0000 710</t>
  </si>
  <si>
    <t>Обеспечение пожарной безопасности</t>
  </si>
  <si>
    <t>год</t>
  </si>
  <si>
    <t>Дефицит</t>
  </si>
  <si>
    <t>ФФП</t>
  </si>
  <si>
    <t>Молодежь Приангарья</t>
  </si>
  <si>
    <t>Сбалансированность</t>
  </si>
  <si>
    <t>ВУС</t>
  </si>
  <si>
    <t>Методика ВУС</t>
  </si>
  <si>
    <t>Полномочия поселений</t>
  </si>
  <si>
    <t>Администраторы доходов</t>
  </si>
  <si>
    <t>Администраторы источников</t>
  </si>
  <si>
    <t>Доходы</t>
  </si>
  <si>
    <t>КОД</t>
  </si>
  <si>
    <t xml:space="preserve">Наименование </t>
  </si>
  <si>
    <t>890 01 00 00 00 00 0000 000</t>
  </si>
  <si>
    <t>ИСТОЧНИКИ ВНУТРЕННЕГО ФИНАНСИРОВАНИЯ ДЕФИЦИТОВ БЮДЖЕТОВ</t>
  </si>
  <si>
    <t>Бюджетные кредиты от других бюджетов бюджетной системы Российской Федерации</t>
  </si>
  <si>
    <t>890 01 03 00 00 00 0000 700</t>
  </si>
  <si>
    <t>Получение бюджетных кредитов от других бюджетов бюджетной системы Российской Федерации в валюте Российской Федерации</t>
  </si>
  <si>
    <t>890 01 03 00 00 05 0000 710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</si>
  <si>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</si>
  <si>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ПЛАТЕЖИ ПРИ ПОЛЬЗОВАНИИ ПРИРОДНЫМИ РЕСУРСАМИ</t>
  </si>
  <si>
    <t>ДОХОДЫ ОТ ПРОДАЖИ МАТЕРИАЛЬНЫХ И НЕМАТЕРИАЛЬНЫХ АКТИВОВ</t>
  </si>
  <si>
    <t>Доходы от продажи земельных участков, государственная собственность на которые не разграничена и которые расположены в границах поселений</t>
  </si>
  <si>
    <t>16</t>
  </si>
  <si>
    <t>140</t>
  </si>
  <si>
    <t>1</t>
  </si>
  <si>
    <t>00</t>
  </si>
  <si>
    <t>00000</t>
  </si>
  <si>
    <t>0000</t>
  </si>
  <si>
    <t>182</t>
  </si>
  <si>
    <t>01</t>
  </si>
  <si>
    <t>01000</t>
  </si>
  <si>
    <t>110</t>
  </si>
  <si>
    <t>28000</t>
  </si>
  <si>
    <t>Субсидии бюджетам субъектов Российской Федерации и муниципальных образований (межбюджетные субсидии)</t>
  </si>
  <si>
    <t>Администрация Невонского сельсовета</t>
  </si>
  <si>
    <t>Администрация Нижнетерянского сельсовета</t>
  </si>
  <si>
    <t xml:space="preserve">Администрация Таежнинского сельсовета </t>
  </si>
  <si>
    <t>Администрация Хребтовского сельсовета</t>
  </si>
  <si>
    <t>Администрация Чуноярского сельсовета</t>
  </si>
  <si>
    <t>ОБРАЗОВАНИЕ</t>
  </si>
  <si>
    <t>СОЦИАЛЬНАЯ ПОЛИТИКА</t>
  </si>
  <si>
    <t>Безвозмездные поступления от других бюджетов бюджетной системы Российской Федерации</t>
  </si>
  <si>
    <t>02999</t>
  </si>
  <si>
    <t>03015</t>
  </si>
  <si>
    <t>03024</t>
  </si>
  <si>
    <t>межбюджетные трансферты на осуществление (возмещение расходов по осуществлению) части полномочий по созданию условий для организации досуга и обеспечения жителей услугами организаций культуры</t>
  </si>
  <si>
    <t>848</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</si>
  <si>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</si>
  <si>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автономных учреждений)</t>
  </si>
  <si>
    <t>Другие вопросы в области национальной экономики</t>
  </si>
  <si>
    <t>Коммунальное хозяйство</t>
  </si>
  <si>
    <t>Изменение остатков средств на счетах по учету средств бюджета</t>
  </si>
  <si>
    <t>890 01 05 00 00 00 0000 500</t>
  </si>
  <si>
    <t>890 01 05 02 00 00 0000 500</t>
  </si>
  <si>
    <t>890 01 05 02 01 00 0000 510</t>
  </si>
  <si>
    <t>Другие вопросы в области жилищно-коммунального хозяйства</t>
  </si>
  <si>
    <t>Дошкольное образование</t>
  </si>
  <si>
    <t>Общее образование</t>
  </si>
  <si>
    <t>Увеличение прочих остатков денежных средств бюджетов муниципальных районов</t>
  </si>
  <si>
    <t>890 01 05 00 00 00 0000 600</t>
  </si>
  <si>
    <t>890 01 05 02 00 00 0000 600</t>
  </si>
  <si>
    <t>890 01 05 02 01 00 0000 610</t>
  </si>
  <si>
    <t>Уменьшение прочих остатков денежных средств бюджетов</t>
  </si>
  <si>
    <t>890 01 05 02 01 05 0000 610</t>
  </si>
  <si>
    <t>Уменьшение прочих остатков денежных средств бюджетов муниципальных районов</t>
  </si>
  <si>
    <t>Методика комиссий</t>
  </si>
  <si>
    <t>000</t>
  </si>
  <si>
    <t>Доходы от продаж земельных участков, находящихся в государственной и муниципальной собственности (за исключением земельных участков автономных учреждений)</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</si>
  <si>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</si>
  <si>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 строки</t>
  </si>
  <si>
    <t>Администрация Белякинского сельсовета</t>
  </si>
  <si>
    <t>Администрация Осиновомысского сельсовета</t>
  </si>
  <si>
    <t>0920300</t>
  </si>
  <si>
    <t>Итого</t>
  </si>
  <si>
    <t>Код ведом-ства</t>
  </si>
  <si>
    <t>Код группы, подгруппы, статьи и вида источников</t>
  </si>
  <si>
    <t xml:space="preserve">Наименование показателя </t>
  </si>
  <si>
    <t>2</t>
  </si>
  <si>
    <t>01 02 00 00 05 0000 710</t>
  </si>
  <si>
    <t>Полученные кредитов от других бюджетов бюджетной системы Российской Федерации бюджетами муниципальных районов в валюте Российской Федерации</t>
  </si>
  <si>
    <t>890 01 03 00 00 00 0000 800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</si>
  <si>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</si>
  <si>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890 01 03 00 00 05 0000 810</t>
  </si>
  <si>
    <t>890 01 05 00 00 00 0000 000</t>
  </si>
  <si>
    <t>КВСР</t>
  </si>
  <si>
    <t>КБК</t>
  </si>
  <si>
    <t>КЦСР</t>
  </si>
  <si>
    <t>КВР</t>
  </si>
  <si>
    <t>801</t>
  </si>
  <si>
    <t>802</t>
  </si>
  <si>
    <t>Контрольно-счетная комиссия Богучанского района</t>
  </si>
  <si>
    <t>Администрация Богучанского района</t>
  </si>
  <si>
    <t xml:space="preserve">Внутренние заимствования (привлечение/погашение)  </t>
  </si>
  <si>
    <t>НАЦИОНАЛЬНАЯ ЭКОНОМИКА</t>
  </si>
  <si>
    <t>Сельское хозяйство и рыболовство</t>
  </si>
  <si>
    <t>Транспорт</t>
  </si>
  <si>
    <t xml:space="preserve">Возврат бюджетных кредитов, предоставленных внутри страны в валюте Российской Федерации </t>
  </si>
  <si>
    <t>890 01 06 05 02 05 0000 640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</si>
  <si>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</si>
  <si>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890 01 06 05 00 00 0000 500</t>
  </si>
  <si>
    <t xml:space="preserve">Предоставление бюджетных кредитов внутри страны в валюте Российской Федерации </t>
  </si>
  <si>
    <t>890 01 06 05 02 05 0000 540</t>
  </si>
  <si>
    <t>Управление муниципальной собственностью Богучанского района</t>
  </si>
  <si>
    <t>НАЦИОНАЛЬНАЯ ОБОРОНА</t>
  </si>
  <si>
    <t>Мобилизационная и вневойсковая подготовка</t>
  </si>
  <si>
    <t>адм комиссии</t>
  </si>
  <si>
    <t>Увеличение прочих остатков денежных средств бюджетов</t>
  </si>
  <si>
    <t>890 01 05 02 01 05 0000 510</t>
  </si>
  <si>
    <t>10</t>
  </si>
  <si>
    <t>05020</t>
  </si>
  <si>
    <t>05025</t>
  </si>
  <si>
    <t>05030</t>
  </si>
  <si>
    <t>05035</t>
  </si>
  <si>
    <t>07010</t>
  </si>
  <si>
    <t>07015</t>
  </si>
  <si>
    <t>12</t>
  </si>
  <si>
    <t>ДОХОДЫ ОТ ОКАЗАНИЯ ПЛАТНЫХ УСЛУГ И КОМПЕНСАЦИИ ЗАТРАТ ГОСУДАРСТВА</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</si>
  <si>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</si>
  <si>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830</t>
  </si>
  <si>
    <t xml:space="preserve">Бюджетные кредиты от других бюджетов бюджетной системы Российской Федерации                                     </t>
  </si>
  <si>
    <t>- погашение</t>
  </si>
  <si>
    <t xml:space="preserve">Общий объем заимствований, направляемых на покрытие дефицита районного бюджета и погашение муниципальных долговых обязательств района       </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</si>
  <si>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</si>
  <si>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03010</t>
  </si>
  <si>
    <t>07000</t>
  </si>
  <si>
    <t>875</t>
  </si>
  <si>
    <t>890</t>
  </si>
  <si>
    <t>Культура</t>
  </si>
  <si>
    <t>890 01 06 05 00 00 0000 000</t>
  </si>
  <si>
    <t xml:space="preserve">Бюджетные кредиты, предоставленные внутри страны в валюте Российской Федерации </t>
  </si>
  <si>
    <t>890 01 06 05 00 00 0000 600</t>
  </si>
  <si>
    <t>Массовый спорт</t>
  </si>
  <si>
    <t>Дотации на выравнивание бюджетной обеспеченности субъектов Российской Федерации и муниципальных образований</t>
  </si>
  <si>
    <t>05010</t>
  </si>
  <si>
    <t>Доходы, получаемые в виде арендной платы за земельные участки, государственная собственность на которые не разграничена ,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</si>
  <si>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</si>
  <si>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t>
  </si>
  <si>
    <t>06010</t>
  </si>
  <si>
    <t>Обеспечение деятельности финансовых, налоговых и таможенных органов и органов финансового (финансово-бюджетного) надзора</t>
  </si>
  <si>
    <t>Другие общегосударственные вопросы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</si>
  <si>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</si>
  <si>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получение                                   </t>
  </si>
  <si>
    <t xml:space="preserve">Налог на прибыль организаций, зачисляемый в бюджеты бюджетной системы Российской Федерации по соответствующим ставкам </t>
  </si>
  <si>
    <t>01010</t>
  </si>
  <si>
    <t>01012</t>
  </si>
  <si>
    <t>02</t>
  </si>
  <si>
    <t>02000</t>
  </si>
  <si>
    <t>02010</t>
  </si>
  <si>
    <t>02020</t>
  </si>
  <si>
    <t>05</t>
  </si>
  <si>
    <t>06</t>
  </si>
  <si>
    <t>06000</t>
  </si>
  <si>
    <t>856</t>
  </si>
  <si>
    <t xml:space="preserve">Налог на прибыль организаций, зачисляемый в бюджеты субъектов Российской Федерации </t>
  </si>
  <si>
    <t>Администрация Красногорьевского сельсовета</t>
  </si>
  <si>
    <t>Наименование показателя</t>
  </si>
  <si>
    <t>Подраздел</t>
  </si>
  <si>
    <t>ОБЩЕГОСУДАРСТВЕННЫЕ ВОПРОСЫ</t>
  </si>
  <si>
    <t>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</si>
  <si>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</si>
  <si>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</si>
  <si>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</si>
  <si>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</si>
  <si>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ЖИЛИЩНО-КОММУНАЛЬНОЕ ХОЗЯЙСТВО</t>
  </si>
  <si>
    <t>Налог на имущество физических лиц</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</si>
  <si>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</si>
  <si>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01030</t>
  </si>
  <si>
    <t>07053</t>
  </si>
  <si>
    <t>05013</t>
  </si>
  <si>
    <t>Прочие доходы от оказания платных услуг (работ) получателями средств  бюджетов муниципальных районов</t>
  </si>
  <si>
    <t>01995</t>
  </si>
  <si>
    <t>02053</t>
  </si>
  <si>
    <t>Заимствования</t>
  </si>
  <si>
    <t>ЗДРАВООХРАНЕНИЕ</t>
  </si>
  <si>
    <t>ФИЗИЧЕСКАЯ КУЛЬТУРА И СПОРТ</t>
  </si>
  <si>
    <t>КУЛЬТУРА, КИНЕМАТОГРАФИЯ</t>
  </si>
  <si>
    <t>ОБСЛУЖИВАНИЕ ГОСУДАРСТВЕННОГО И МУНИЦИПАЛЬНОГО ДОЛГА</t>
  </si>
  <si>
    <t>Обслуживание государственного внутреннего и муниципального долга</t>
  </si>
  <si>
    <t>МЕЖБЮДЖЕТНЫЕ ТРАНСФЕРТЫ ОБЩЕГО ХАРАКТЕРА БЮДЖЕТАМ СУБЪЕКТОВ РОССИЙСКОЙ ФЕДЕРАЦИИ И МУНИЦИПАЛЬНЫХ ОБРАЗОВАНИЙ</t>
  </si>
  <si>
    <t>Прочие межбюджетные трансферты общего характера</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</si>
  <si>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228 Налогового кодекса РФ</t>
  </si>
  <si>
    <t>06013</t>
  </si>
  <si>
    <t>Дорожное хозяйство (дорожные фонды)</t>
  </si>
  <si>
    <t>Муниципальное казенное учреждение "Муниципальная служба Заказчика"</t>
  </si>
  <si>
    <t>Муниципальное казенное учреждение "Управление культуры Богучанского района"</t>
  </si>
  <si>
    <t>управление образования администрации Богучанского района Красноярского края</t>
  </si>
  <si>
    <t>дата Первого решения</t>
  </si>
  <si>
    <t>№ Первого решения</t>
  </si>
  <si>
    <t>9992</t>
  </si>
  <si>
    <t>02050</t>
  </si>
  <si>
    <t>Защита населения и территории от чрезвычайных ситуаций природного и техногенного характера, гражданская оборона</t>
  </si>
  <si>
    <t>откл</t>
  </si>
  <si>
    <t>02030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</si>
  <si>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ст.227 НК РФ</t>
  </si>
  <si>
    <t>Налог на доходы физических лиц с доходов, полученных физическими лицами в соответствии со ст. 228 НК РФ</t>
  </si>
  <si>
    <t>номер</t>
  </si>
  <si>
    <t>приложение</t>
  </si>
  <si>
    <t>плановый период</t>
  </si>
  <si>
    <t>Условно-утверждаемые расходы</t>
  </si>
  <si>
    <t>Суммы по искам о возмещении вреда, причиненного окружающей среде, подлежащие зачислению в бюджеты муниципальных районов</t>
  </si>
  <si>
    <t>35030</t>
  </si>
  <si>
    <t>Финансовое управление администрации Богучанского района</t>
  </si>
  <si>
    <t>межбюджетные трансферты на осуществление (возмещение расходов по осуществлению) части полномочий по  организации библиотечного обслуживания населения, комплектованию и обеспечению сохранности библиотечных фондов библиотек поселения</t>
  </si>
  <si>
    <t>3</t>
  </si>
  <si>
    <t>4</t>
  </si>
  <si>
    <t>5</t>
  </si>
  <si>
    <t>6</t>
  </si>
  <si>
    <t>7</t>
  </si>
  <si>
    <t>Акцизы по подакцизным товарам (продукции), производимым на территории РФ</t>
  </si>
  <si>
    <t>100</t>
  </si>
  <si>
    <t>02200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</si>
  <si>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</si>
  <si>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02230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</si>
  <si>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</si>
  <si>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02240</t>
  </si>
  <si>
    <t>Доходы от уплаты акцизов на автомобильный бензин, производимый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</si>
  <si>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02250</t>
  </si>
  <si>
    <t>Доходы от уплаты акцизов на прямогонный бензин, производимый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</si>
  <si>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02260</t>
  </si>
  <si>
    <t>Налог, взимаемый в связи с применением патентной системы налогообложения, зачисляемый в бюджеты муниципальных районов</t>
  </si>
  <si>
    <t>04020</t>
  </si>
  <si>
    <t xml:space="preserve">  Государственная пошлина за выдачу разрешения  на установку рекламной конструкции</t>
  </si>
  <si>
    <t>07150</t>
  </si>
  <si>
    <t>01040</t>
  </si>
  <si>
    <t>7555</t>
  </si>
  <si>
    <t>7456</t>
  </si>
  <si>
    <t>Субвенции бюджетам муниципальных образований края на осуществление государственных полномочий по первичному воинскому учету на территориях, где отсутствуют военные комиссариаты, в соответствии с Федеральным законом 
от 28 марта 1998 года № 53-ФЗ «О воинской обязанности и военной службе» на 2014 год и плановый период 2015 - 2016 годов</t>
  </si>
  <si>
    <t>0151</t>
  </si>
  <si>
    <t>7554</t>
  </si>
  <si>
    <t>7564</t>
  </si>
  <si>
    <t>7566</t>
  </si>
  <si>
    <t>7588</t>
  </si>
  <si>
    <t>7552</t>
  </si>
  <si>
    <t>7513</t>
  </si>
  <si>
    <t>7519</t>
  </si>
  <si>
    <t>7604</t>
  </si>
  <si>
    <t>7514</t>
  </si>
  <si>
    <t>7577</t>
  </si>
  <si>
    <t>7518</t>
  </si>
  <si>
    <t>7517</t>
  </si>
  <si>
    <t>7467</t>
  </si>
  <si>
    <t>7601</t>
  </si>
  <si>
    <t>№ ПП</t>
  </si>
  <si>
    <t>Код главного администратора</t>
  </si>
  <si>
    <t>Код бюджетной классификации</t>
  </si>
  <si>
    <t>Наименование кода бюджетной классификации</t>
  </si>
  <si>
    <t>Богучанский район</t>
  </si>
  <si>
    <t>Управление муниципальной собственностью Богучанского района ИНН2407008705 КПП240701001</t>
  </si>
  <si>
    <t>1 11 05013 05 0000 120</t>
  </si>
  <si>
    <t>1 11 05013 05 1000 120</t>
  </si>
  <si>
    <t>1 11 05013 05 2000 120</t>
  </si>
  <si>
    <t>1 11 05013 05 3000 120</t>
  </si>
  <si>
    <t>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</si>
  <si>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автономных учреждений, а также земельных участков муниципальных унитарных предприятий, в том числе казенных)</t>
  </si>
  <si>
    <t>1 11 05025 05 1000 120</t>
  </si>
  <si>
    <t>1 11 05025 05 2000 120</t>
  </si>
  <si>
    <t>1 11 05025 05 3000 120</t>
  </si>
  <si>
    <t>1 11 05035 05 1000 120</t>
  </si>
  <si>
    <t>1 11 05035 05 2000 120</t>
  </si>
  <si>
    <t>1 11 05035 05 3000 120</t>
  </si>
  <si>
    <t>1 11 05035 05 9960 120</t>
  </si>
  <si>
    <t>1 11 07015 05 0000 120</t>
  </si>
  <si>
    <t>1 11 07015 05 1000 120</t>
  </si>
  <si>
    <t>Прочие доходы от компенсации затрат государства</t>
  </si>
  <si>
    <t>1 14 02053 05 0000 410</t>
  </si>
  <si>
    <t>1 14 02053 05 0000 440</t>
  </si>
  <si>
    <t>Доходы от реализации иного имущества, находящегося в собственности муниципальных районов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</si>
  <si>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1 14 02053 05 1000 410</t>
  </si>
  <si>
    <t>1 14 06013 05 0000 430</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</si>
  <si>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</si>
  <si>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1 14 06013 05 1000 430</t>
  </si>
  <si>
    <t>1 17 01050 05 0000 180</t>
  </si>
  <si>
    <t>Невыясненные поступления, зачисляемые в бюджеты муниципальных районов</t>
  </si>
  <si>
    <t>1 17 05050 05 0000 180</t>
  </si>
  <si>
    <t xml:space="preserve">Прочие неналоговые доходы бюджетов муниципальных районов </t>
  </si>
  <si>
    <t>1 17 05050 05 9967 180</t>
  </si>
  <si>
    <t>Администрация Богучанского района ИНН2407006610 КПП240701001</t>
  </si>
  <si>
    <t>1 08 07150 01 0000 110</t>
  </si>
  <si>
    <t xml:space="preserve">Государственная пошлина за выдачу разрешения на установку рекламной конструкции </t>
  </si>
  <si>
    <t>1 08 07150 01 1000 110</t>
  </si>
  <si>
    <t>1 08 07150 01 4000 110</t>
  </si>
  <si>
    <t>1 11 03050 05 0000 120</t>
  </si>
  <si>
    <t>Проценты, полученные от предоставления бюджетных кредитов внутри страны за счет средств бюджетов муниципальных районов</t>
  </si>
  <si>
    <t>1 11 03050 05 1000 120</t>
  </si>
  <si>
    <t>1 13 01995 05 0000 130</t>
  </si>
  <si>
    <t>1 13 01995 05 9901 130</t>
  </si>
  <si>
    <t>Прочие доходы от оказания платных услуг получателями средств бюджетов муниципальных районов (платные услуги муниципальных учреждений, находящимся в ведении органов местного самоуправления муниципальных районов)</t>
  </si>
  <si>
    <t>Денежные взыскания (штрафы) за нарушение законодательства в области охраны окружающей среды</t>
  </si>
  <si>
    <t>1 16 90050 05 0000 140</t>
  </si>
  <si>
    <t>Прочие поступления от денежных взысканий (штрафов) и иных сумм в возмещение ущерба, зачисляемые в бюджеты муниципальных районов</t>
  </si>
  <si>
    <t>1 16 90050 05 3000 140</t>
  </si>
  <si>
    <t>1 17 05050 05 1000 180</t>
  </si>
  <si>
    <t>1 17 05050 05 9911 180</t>
  </si>
  <si>
    <t>1 17 05050 05 9912 180</t>
  </si>
  <si>
    <t>1 17 05050 05 9921 180</t>
  </si>
  <si>
    <t>1 17 05050 05 9922 180</t>
  </si>
  <si>
    <t>1 17 05050 05 9963 180</t>
  </si>
  <si>
    <t>1 17 05050 05 9964 180</t>
  </si>
  <si>
    <t>1 17 05050 05 9965 180</t>
  </si>
  <si>
    <t>1 17 05050 05 9972 180</t>
  </si>
  <si>
    <t>Прочие безвозмездные поступления в бюджеты муниципальных районов</t>
  </si>
  <si>
    <t>Прочие безвозмездные поступления в бюджеты муниципальных районов (гранты, премии муниципальным учреждениям, находящимся в ведении органов местного самоуправления муниципальных районов)</t>
  </si>
  <si>
    <t>Прочие безвозмездные поступления в бюджеты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</si>
  <si>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Прочие безвозмездные поступления в бюджеты муниципальных районов (содействие занятости населения)</t>
  </si>
  <si>
    <t>Муниципальное казенное учреждение "Управление культуры Богучанского района" ИНН2407004757 КПП240701001</t>
  </si>
  <si>
    <t>1 11 05035 05 0000 120</t>
  </si>
  <si>
    <t>Прочие доходы от оказания платных услуг получателями средств бюджетов муниципальных районов</t>
  </si>
  <si>
    <t>Прочие доходы от оказания платных услуг получателями средств бюджетов муниципальных районов(платные услуги муниципальных учреждений, находящимся в ведении органов местного самоуправления муниципальных районов)</t>
  </si>
  <si>
    <t>1 13 01995 05 9902 130</t>
  </si>
  <si>
    <t>Прочие доходы от оказания платных услуг получателями средств бюджетов муниципальных районов (родительская плата муниципальных учреждений, находящимся в ведении органов местного самоуправления муниципальных районов)</t>
  </si>
  <si>
    <t>Прочие безвозмездные поступления в бюджеты муниципальных районов (добровольные пожертвования детским школам искусств, находящимся в ведении органов местного самоуправления муниципальных районов)</t>
  </si>
  <si>
    <t>Прочие доходы от оказания платных услуг получателями средств бюджетов муниципальных районов (родительская плата в дошкольных муниципальных учреждениях, находящимся в ведении органов местного самоуправления муниципальных районов)</t>
  </si>
  <si>
    <t>1 13 01995 05 9992 130</t>
  </si>
  <si>
    <t>Прочие доходы от оказания платных услуг получателями средств бюджетов муниципальных районов (плата в общеобразовательных учреждениях, находящимся в ведении органов местного самоуправления муниципальных районов за питание в школьных столовых)</t>
  </si>
  <si>
    <t>Прочие доходы от компенсации затрат бюджетов муниципальных районов</t>
  </si>
  <si>
    <t>1 13 02065 05 9991 130</t>
  </si>
  <si>
    <t>Доходы, поступающие в порядке возмещения расходов, понесенных в связи с эксплуатацией имущества муниципальных районов (возмещение коммунальных услуг)</t>
  </si>
  <si>
    <t>1 17 05050 05 9954 180</t>
  </si>
  <si>
    <t>1 17 05050 05 9955 180</t>
  </si>
  <si>
    <t>1 17 05050 05 9956 180</t>
  </si>
  <si>
    <t>1 17 05050 05 9957 180</t>
  </si>
  <si>
    <t>Прочие безвозмездные поступления в бюджеты муниципальных районов (средства соц.страха)</t>
  </si>
  <si>
    <t>1 11 02033 05 0000 120</t>
  </si>
  <si>
    <t>Доходы от размещения временно свободных средств бюджетов муниципальных районов</t>
  </si>
  <si>
    <t>1 16 18050 05 0000 140</t>
  </si>
  <si>
    <t>Денежные взыскания (штрафы) за нарушение бюджетного законодательства (в части бюджетов муниципальных районов)</t>
  </si>
  <si>
    <t>1 16 23051 05 0000 140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</si>
  <si>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муниципальных районов</t>
  </si>
  <si>
    <t>1 16 23052 05 0000 140</t>
  </si>
  <si>
    <t>Доходы от возмещения ущерба при возникновении иных страховых случаев, когда выгодоприобретателями выступают получатели средств бюджетов муниципальных районов</t>
  </si>
  <si>
    <t>1 16 32000 05 0000 140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</si>
  <si>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</si>
  <si>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Прочие неналоговые доходы бюджетов муниципальных районов</t>
  </si>
  <si>
    <t>2 18 05010 05 0000 151</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</si>
  <si>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поселений</t>
  </si>
  <si>
    <t>2 18 05010 05 9951 151</t>
  </si>
  <si>
    <t>2 18 05010 05 9952 151</t>
  </si>
  <si>
    <t>2 18 05010 05 9953 151</t>
  </si>
  <si>
    <t>2 18 05010 05 9962 151</t>
  </si>
  <si>
    <t>2 19 05000 05 0000 151</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</si>
  <si>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</si>
  <si>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2 19 05000 05 9911 151</t>
  </si>
  <si>
    <t>2 19 05000 05 9912 151</t>
  </si>
  <si>
    <t>2 19 05000 05 9913 151</t>
  </si>
  <si>
    <t>2 19 05000 05 9914 151</t>
  </si>
  <si>
    <t>2 19 05000 05 9915 151</t>
  </si>
  <si>
    <t>2 19 05000 05 9916 151</t>
  </si>
  <si>
    <t>2 19 05000 05 9917 151</t>
  </si>
  <si>
    <t>2 19 05000 05 9918 151</t>
  </si>
  <si>
    <t>2 19 05000 05 9919 151</t>
  </si>
  <si>
    <t>2 19 05000 05 9920 151</t>
  </si>
  <si>
    <t>2 19 05000 05 9921 151</t>
  </si>
  <si>
    <t>2 19 05000 05 9922 151</t>
  </si>
  <si>
    <t>2 19 05000 05 9923 151</t>
  </si>
  <si>
    <t>2 19 05000 05 9924 151</t>
  </si>
  <si>
    <t>2 19 05000 05 9925 151</t>
  </si>
  <si>
    <t>2 19 05000 05 9926 151</t>
  </si>
  <si>
    <t>2 19 05000 05 9927 151</t>
  </si>
  <si>
    <t>2 19 05000 05 9928 151</t>
  </si>
  <si>
    <t>2 19 05000 05 9929 151</t>
  </si>
  <si>
    <t>2 19 05000 05 9930 151</t>
  </si>
  <si>
    <t>2 19 05000 05 9931 151</t>
  </si>
  <si>
    <t>2 19 05000 05 9932 151</t>
  </si>
  <si>
    <t>Дотации бюджетам муниципальных районов на выравнивание бюджетной обеспеченности</t>
  </si>
  <si>
    <t>2 02 01003 05 0000 151</t>
  </si>
  <si>
    <t>Дотации бюджетам муниципальных районов на поддержку мер по обеспечению сбалансированности бюджетов</t>
  </si>
  <si>
    <t>2 02 03012 05 0000 151</t>
  </si>
  <si>
    <t>2 02 03015 05 0000 151</t>
  </si>
  <si>
    <t>2 02 04014 05 0000 151</t>
  </si>
  <si>
    <t>2 02 04025 05 0000 151</t>
  </si>
  <si>
    <t>2 02 04999 05 0000 151</t>
  </si>
  <si>
    <t>Прочие межбюджетные трансферты, зачисляемые в бюджеты муниципальных районов</t>
  </si>
  <si>
    <t>2 02 09024 05 0000 151</t>
  </si>
  <si>
    <t>Прочие безвозмездные поступления в бюджеты муниципальных районов от бюджетов субъектов Российской Федерации</t>
  </si>
  <si>
    <t>1 17 05050 05 9933 180</t>
  </si>
  <si>
    <t>1 17 05050 05 9934 180</t>
  </si>
  <si>
    <t>1 17 05050 05 9935 180</t>
  </si>
  <si>
    <t>1 17 05050 05 9936 180</t>
  </si>
  <si>
    <t>1 17 05050 05 9937 180</t>
  </si>
  <si>
    <t>1 17 05050 05 9939 180</t>
  </si>
  <si>
    <t>1 17 05050 05 9940 180</t>
  </si>
  <si>
    <t>1 17 05050 05 9941 180</t>
  </si>
  <si>
    <t>1 17 05050 05 9942 180</t>
  </si>
  <si>
    <t>1 17 05050 05 9943 180</t>
  </si>
  <si>
    <t>1 17 05050 05 9944 180</t>
  </si>
  <si>
    <t>1 17 05050 05 9945 180</t>
  </si>
  <si>
    <t>1 17 05050 05 9946 180</t>
  </si>
  <si>
    <t>1 17 05050 05 9947 180</t>
  </si>
  <si>
    <t>1 17 05050 05 9948 180</t>
  </si>
  <si>
    <t>1 17 05050 05 9949 180</t>
  </si>
  <si>
    <t>Муниципальное казенное учреждение "Муниципальная служба Заказчика" ИНН 2407008984 КПП 240701001</t>
  </si>
  <si>
    <t>1 17 05050 05 9966 180</t>
  </si>
  <si>
    <t>Контрольно-счетная комиссия Богучанского района ИНН 2407062950 КПП 240701001</t>
  </si>
  <si>
    <t>2 02 02999 05 7582 151</t>
  </si>
  <si>
    <t>2 02 02999 05 7585 151</t>
  </si>
  <si>
    <t>2 02 02999 05 7451 151</t>
  </si>
  <si>
    <t>2 02 02999 05 7456 151</t>
  </si>
  <si>
    <t>2 02 02999 05 7555 151</t>
  </si>
  <si>
    <t>2 02 02999 05 7491 151</t>
  </si>
  <si>
    <t>2 02 03024 05 0151 151</t>
  </si>
  <si>
    <t>2 02 03024 05 0275 151</t>
  </si>
  <si>
    <t>2 02 03024 05 7467 151</t>
  </si>
  <si>
    <t>2 02 03024 05 7513 151</t>
  </si>
  <si>
    <t>2 02 03024 05 7514 151</t>
  </si>
  <si>
    <t>2 02 03024 05 7517 151</t>
  </si>
  <si>
    <t>2 02 03024 05 7518 151</t>
  </si>
  <si>
    <t>2 02 03024 05 7519 151</t>
  </si>
  <si>
    <t>2 02 03024 05 7552 151</t>
  </si>
  <si>
    <t>2 02 03024 05 7554 151</t>
  </si>
  <si>
    <t>2 02 03024 05 7564 151</t>
  </si>
  <si>
    <t>2 02 03024 05 7566 151</t>
  </si>
  <si>
    <t>2 02 03024 05 7577 151</t>
  </si>
  <si>
    <t>2 02 03024 05 7588 151</t>
  </si>
  <si>
    <t>2 02 03024 05 7604 151</t>
  </si>
  <si>
    <t xml:space="preserve"> 2 02 03024 05 7601 151</t>
  </si>
  <si>
    <t>2 02 03115 05 9000 151</t>
  </si>
  <si>
    <t>Субвенции бюджетам на составление (изменение) списков кандидатов в присяжные заседатели федеральных судов общей юрисдикции в Российской Федерации</t>
  </si>
  <si>
    <t>03007</t>
  </si>
  <si>
    <t>2 02 03007 05 0000 151</t>
  </si>
  <si>
    <t>Ведомственная 14 год</t>
  </si>
  <si>
    <t>Ведомственная 15-16 год</t>
  </si>
  <si>
    <t>Функц разрез 14 год</t>
  </si>
  <si>
    <t>Функц разрез 15-16 год</t>
  </si>
  <si>
    <t>ЦСР 14 год</t>
  </si>
  <si>
    <t>ЦСР 15-16 год</t>
  </si>
  <si>
    <t>Богучанский районный Совет депутатов</t>
  </si>
  <si>
    <t>Функционирование высшего должностного лица субъекта Российской  Федерации и муниципального образования</t>
  </si>
  <si>
    <t>0102</t>
  </si>
  <si>
    <t>Функционирование высшего должностного лица муниципального образования в рамках непрограммных расходов органов местного самоуправления</t>
  </si>
  <si>
    <t>Фонд оплаты труда государственных (муниципальных) органов и взносы по обязательному социальному страхованию</t>
  </si>
  <si>
    <t>121</t>
  </si>
  <si>
    <t>Иные выплаты персоналу государственных (муниципальных) органов, за исключением фонда оплаты труда</t>
  </si>
  <si>
    <t>122</t>
  </si>
  <si>
    <t>0103</t>
  </si>
  <si>
    <t>Руководство и управление в сфере установленных функций в рамках непрограммных расходов органов местного самоуправления</t>
  </si>
  <si>
    <t>Прочая закупка товаров, работ и услуг для обеспечения государственных (муниципальных) нужд</t>
  </si>
  <si>
    <t>244</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</si>
  <si>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</si>
  <si>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0106</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</si>
  <si>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</si>
  <si>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0104</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</si>
  <si>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</si>
  <si>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</si>
  <si>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</si>
  <si>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0113</t>
  </si>
  <si>
    <t>Выполнение государственных полномочий в области архивного дела в рамках непрограммных расходов органов местного самоуправления</t>
  </si>
  <si>
    <t>Публичные нормативные выплаты гражданам несоциального характера</t>
  </si>
  <si>
    <t>330</t>
  </si>
  <si>
    <t>0309</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</si>
  <si>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</si>
  <si>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Фонд оплаты труда казенных учреждений и взносы по обязательному социальному страхованию</t>
  </si>
  <si>
    <t>111</t>
  </si>
  <si>
    <t>Закупка товаров, работ, услуг в целях капитального ремонта государственного (муниципального) имущества</t>
  </si>
  <si>
    <t>243</t>
  </si>
  <si>
    <t>Бюджетные инвестиции в объекты капитального строительства государственной (муниципальной) собственности</t>
  </si>
  <si>
    <t>414</t>
  </si>
  <si>
    <t>0310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</si>
  <si>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</si>
  <si>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</si>
  <si>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</si>
  <si>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</si>
  <si>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</si>
  <si>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0314</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</si>
  <si>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</si>
  <si>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0405</t>
  </si>
  <si>
    <t>Субсидии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рамках подпрограммы "Поддержка малых форм хозяйствования" муниципальной программы "Развитие сельского хозяйства в Богучанском районе"</t>
  </si>
  <si>
    <t>Субсидии юридическим лицам (кроме некоммерческих организаций), индивидуальным предпринимателям, физическим лицам</t>
  </si>
  <si>
    <t>810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</si>
  <si>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</si>
  <si>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0408</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</si>
  <si>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</si>
  <si>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0409</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</si>
  <si>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</si>
  <si>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0412</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</si>
  <si>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</si>
  <si>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 в рамках подпрограммы "Устойчивое развитие сельских территорий" муниципальной программы "Развитие сельского хозяйства в Богучанском районе"</t>
  </si>
  <si>
    <t>Софинансирование за счет средств местного бюджета расходов на 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</si>
  <si>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0502</t>
  </si>
  <si>
    <t>0707</t>
  </si>
  <si>
    <t>Субсидии бюджетным учреждениям на иные цели</t>
  </si>
  <si>
    <t>612</t>
  </si>
  <si>
    <t>Софинансирование за счет средств местного бюджета расходов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</si>
  <si>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</si>
  <si>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</si>
  <si>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</si>
  <si>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</si>
  <si>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 xml:space="preserve">Другие вопросы в области здравоохранения </t>
  </si>
  <si>
    <t>0909</t>
  </si>
  <si>
    <t>Организация и проведение акарицидных обработок мест массового отдыха населения в рамках непрограммных расходов администрации Богучанского района</t>
  </si>
  <si>
    <t>1001</t>
  </si>
  <si>
    <t>Иные пенсии, социальные доплаты к пенсиям</t>
  </si>
  <si>
    <t>312</t>
  </si>
  <si>
    <t>1003</t>
  </si>
  <si>
    <t>Пособия, компенсации и иные социальные выплаты гражданам, кроме публичных нормативных обязательств</t>
  </si>
  <si>
    <t>321</t>
  </si>
  <si>
    <t>1102</t>
  </si>
  <si>
    <t>Расходы на организацию и проведение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</si>
  <si>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Расходы на организацию участия в краевых спортивных мероприятиях, акциях, соревнованиях, сборах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</si>
  <si>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Иные выплаты, за исключением фонда оплаты труда казенных учреждений, лицам, привлекаемым согласно законодательству для выполнения отдельных полномочий</t>
  </si>
  <si>
    <t>Расходы на организацию и проведение профилактических мероприятий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</si>
  <si>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Расходы на повышение уровня компетентности и квалификации специалистов, работающих с детьми и молодежью, и осуществляющих деятельность по профилактике наркомании и алкоголизма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</si>
  <si>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0501</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</si>
  <si>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</si>
  <si>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0503</t>
  </si>
  <si>
    <t>0505</t>
  </si>
  <si>
    <t>Обеспечение деятельности муниципального казенного учреждения "Муниципальная служба Заказчика" в рамках непрограммных расходов</t>
  </si>
  <si>
    <t>Иные выплаты персоналу казенных учреждений, за исключением фонда оплаты труда</t>
  </si>
  <si>
    <t>112</t>
  </si>
  <si>
    <t>0801</t>
  </si>
  <si>
    <t>Управление социальной защиты населения администрации Богучанского района</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</si>
  <si>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</si>
  <si>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1002</t>
  </si>
  <si>
    <t>1006</t>
  </si>
  <si>
    <t>0702</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</si>
  <si>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</si>
  <si>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</si>
  <si>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</si>
  <si>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Выполнение полномочий поселений по библиотечному обслуживанию населения в рамках подпрограммы "Культурное наследие" муниципальной программы Богучанского района "Развитие культуры"</t>
  </si>
  <si>
    <t>Расходы на проведение культурно-массовых мероприятий в рамках подпрограммы "Культурное наследие" муниципальной программы Богучанского района "Развитие культуры"</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</si>
  <si>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</si>
  <si>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0804</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</si>
  <si>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</si>
  <si>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Бюджетные инвестиции на приобретение объектов недвижимого имущества в государственную (муниципальную) собственность</t>
  </si>
  <si>
    <t>412</t>
  </si>
  <si>
    <t>Софинансирование за счет средств местного бюджета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</si>
  <si>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</si>
  <si>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0701</t>
  </si>
  <si>
    <t>Выполнение государственных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</si>
  <si>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</si>
  <si>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</si>
  <si>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</si>
  <si>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</si>
  <si>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</si>
  <si>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</si>
  <si>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</si>
  <si>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</si>
  <si>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</si>
  <si>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отдых, оздоровление и занятость детей и подростков в части предоставления субсидий бюджетным учреждениям на приобретение основных средств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</si>
  <si>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0709</t>
  </si>
  <si>
    <t>Выполнение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</si>
  <si>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Выполнение государственных полномочий по обеспечению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</si>
  <si>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1004</t>
  </si>
  <si>
    <t>Выполнение государственных полномочий по выплате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</si>
  <si>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</si>
  <si>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0111</t>
  </si>
  <si>
    <t>Резервные фонды местных администраций в рамках непрограммных расходов органов местного самоуправления</t>
  </si>
  <si>
    <t>Резервные средства</t>
  </si>
  <si>
    <t>870</t>
  </si>
  <si>
    <t>540</t>
  </si>
  <si>
    <t>Отдельные мероприятия в рамках непрограммных расходов органов местного самоуправления</t>
  </si>
  <si>
    <t>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</si>
  <si>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831</t>
  </si>
  <si>
    <t>0203</t>
  </si>
  <si>
    <t>Субвенции</t>
  </si>
  <si>
    <t>530</t>
  </si>
  <si>
    <t>Межбюджетные трансферты на реализацию мероприятий по трудовому воспитанию несовершеннолетних в рамках подпрограммы "Вовлечение молодежи Богучанского района в социальную практику" муниципальной программы "Молодежь Приангарья"</t>
  </si>
  <si>
    <t>061Ч005</t>
  </si>
  <si>
    <t>1301</t>
  </si>
  <si>
    <t>Обслуживание муниципального долга</t>
  </si>
  <si>
    <t>730</t>
  </si>
  <si>
    <t>1401</t>
  </si>
  <si>
    <t xml:space="preserve">Дотации на выравнивание бюджетной обеспеченности </t>
  </si>
  <si>
    <t>511</t>
  </si>
  <si>
    <t>1403</t>
  </si>
  <si>
    <t>ВСЕГО РАСХОДОВ</t>
  </si>
  <si>
    <t>Судебная система</t>
  </si>
  <si>
    <t>0105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</si>
  <si>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администрации Богучанского района</t>
  </si>
  <si>
    <t>2 18 05010 05 0000 180</t>
  </si>
  <si>
    <t>Доходы бюджетов муниципальных районов от возврата бюджетными учреждениями остатков субсидий прошлых лет</t>
  </si>
  <si>
    <t>2 18 05010 05 9976 180</t>
  </si>
  <si>
    <t>2 18 05010 05 9977 180</t>
  </si>
  <si>
    <t>2 18 05010 05 9965 180</t>
  </si>
  <si>
    <t>2 18 05010 05 9975 180</t>
  </si>
  <si>
    <t>Муниципальная программа "Развитие образования Богучанского района"</t>
  </si>
  <si>
    <t>Подпрограмма "Развитие дошкольного, общего и дополнительного образования детей"</t>
  </si>
  <si>
    <t>011</t>
  </si>
  <si>
    <t>Подпрограмма "Государственная поддержка детей-сирот, расширение практики применения семейных форм воспитания"</t>
  </si>
  <si>
    <t>013</t>
  </si>
  <si>
    <t>Подпрограмма "Обеспечение реализации муниципальной программы и прочие мероприятия"</t>
  </si>
  <si>
    <t>014</t>
  </si>
  <si>
    <t>021</t>
  </si>
  <si>
    <t>Подпрограмма "Повышение качества и доступности социальных услуг населению"</t>
  </si>
  <si>
    <t>024</t>
  </si>
  <si>
    <t>Муниципальная программа "Реформирование и модернизация жилищно-коммунального хозяйства и повышение энергетической эффективности"</t>
  </si>
  <si>
    <t>032</t>
  </si>
  <si>
    <t>Подпрограмма "Энергосбережение и повышение энергетической эффективности на территории Богучанского района"</t>
  </si>
  <si>
    <t>034</t>
  </si>
  <si>
    <t>Муниципальная программа "Защита населения и территории Богучанского района от чрезвычайных ситуаций природного и техногенного характера"</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</si>
  <si>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</si>
  <si>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t>
  </si>
  <si>
    <t>Подпрограмма "Борьба с пожарами в населенных пунктах Богучанского района"</t>
  </si>
  <si>
    <t>042</t>
  </si>
  <si>
    <t>Муниципальная программа Богучанского района "Развитие культуры"</t>
  </si>
  <si>
    <t>Подпрограмма "Культурное наследие"</t>
  </si>
  <si>
    <t>051</t>
  </si>
  <si>
    <t>052</t>
  </si>
  <si>
    <t>053</t>
  </si>
  <si>
    <t>Муниципальная программа "Молодежь Приангарья"</t>
  </si>
  <si>
    <t>Подпрограмма "Вовлечение молодежи Богучанского района в социальную практику"</t>
  </si>
  <si>
    <t>061</t>
  </si>
  <si>
    <t>Подпрограмма "Патриотическое воспитание молодежи Богучанского района"</t>
  </si>
  <si>
    <t>062</t>
  </si>
  <si>
    <t>Подпрограмма "Обеспечение жильем молодых семей в Богучанском районе"</t>
  </si>
  <si>
    <t>063</t>
  </si>
  <si>
    <t>064</t>
  </si>
  <si>
    <t>Муниципальная программа "Развитие физической культуры и спорта, в Богучанском районе"</t>
  </si>
  <si>
    <t>Подпрограмма "Развитие массовой физической культуры и спорта"</t>
  </si>
  <si>
    <t>071</t>
  </si>
  <si>
    <t>Подпрограмма "Формирование культуры здорового образа жизни"</t>
  </si>
  <si>
    <t>072</t>
  </si>
  <si>
    <t>Муниципальная программа "Развитие инвестиционной, инновационной деятельности, малого и среднего предпринимательства на территории Богучанского района"</t>
  </si>
  <si>
    <t>Подпрограмма "Развитие субъектов малого и среднего предпринимательства в Богучанском районе"</t>
  </si>
  <si>
    <t>081</t>
  </si>
  <si>
    <t>083</t>
  </si>
  <si>
    <t>Муниципальная программа "Развитие транспортной системы Богучанского района"</t>
  </si>
  <si>
    <t>Подпрограмма "Дороги Богучанского района"</t>
  </si>
  <si>
    <t>091</t>
  </si>
  <si>
    <t>Подпрограмма "Развитие транспортного комплекса Богучанского района"</t>
  </si>
  <si>
    <t>092</t>
  </si>
  <si>
    <t>Подпрограмма "Безопасность дорожного движения в Богучанском районе"</t>
  </si>
  <si>
    <t>093</t>
  </si>
  <si>
    <t>105</t>
  </si>
  <si>
    <t>Муниципальная программа "Управление муниципальными финансами"</t>
  </si>
  <si>
    <t>Подпрограмма "Обеспечение реализации муниципальной программы"</t>
  </si>
  <si>
    <t>Муниципальная программа "Развитие сельского хозяйства в Богучанском районе"</t>
  </si>
  <si>
    <t>Подпрограмма "Поддержка малых форм хозяйствования"</t>
  </si>
  <si>
    <t>Подпрограмма "Устойчивое развитие сельских территорий"</t>
  </si>
  <si>
    <t>123</t>
  </si>
  <si>
    <t>Межбюджетные трансферты на осуществление полномочий по формированию, исполнению бюджетов поселений и контролю за их исполнением</t>
  </si>
  <si>
    <t>ак</t>
  </si>
  <si>
    <t>Решение районного Совета  от 24.04.2007г. № 19-296 А «Об утверждении Положения о стипендиях Главы района»</t>
  </si>
  <si>
    <t xml:space="preserve">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 </t>
  </si>
  <si>
    <t>Уплата прочих налогов, сборов и иных платежей</t>
  </si>
  <si>
    <t>852</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</si>
  <si>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</si>
  <si>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Обеспечение проведения выборов и референдумов</t>
  </si>
  <si>
    <t>0107</t>
  </si>
  <si>
    <t>Проведение выборов и референдумов в рамках непрограммных расходов органов местного самоуправления</t>
  </si>
  <si>
    <t>Ежегодная единовременная выплата (премия) лицам, удостоенным звания "Почетный гражданин Богучанского района" в рамках непрограммных администрации Богучанского района</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</si>
  <si>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</si>
  <si>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Выполнение государственных полномочий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</si>
  <si>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Пенсия за выслугу лет лицам, замещавшим должности муниципальной службы муниципального образования Богучанский район в рамках подпрограммы "Повышение качества жизни отдельных категорий граждан, в т. ч. инвалидов, степени их социальной защищенности" муниципальной программы "Система социальной защиты населения Богучанского района"</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</si>
  <si>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</si>
  <si>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Софинансирование за счет средств местного бюджета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</si>
  <si>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Мероприятия по проектированию и реконструкции, строительству и обеспечению жизнедеятельности образовательных учреждений за счет спонсорских средств, средств благотворительных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</si>
  <si>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содержанию учреждений социального обслуживания населения в рамках подпрограммы "Повышение качества и доступности социальных услуг населению" муниципальной программы "Система социальной защиты населения Богучанского района"</t>
  </si>
  <si>
    <t>Расходы на проведение культурно-массовых мероприятий в рамках подпрограммы "Искусство и народное творчество" муниципальной программы Богучанского района "Развитие культуры"</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</si>
  <si>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</si>
  <si>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</si>
  <si>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</si>
  <si>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Предоставление субсидий бюджетным учреждениям на 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</si>
  <si>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</si>
  <si>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Софинансирование за счет средств местного бюджета расходов 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</si>
  <si>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"Культурное наследие" муниципальной программы Богучанского района "Развитие культуры"</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</si>
  <si>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</si>
  <si>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</si>
  <si>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</si>
  <si>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</si>
  <si>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</si>
  <si>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</si>
  <si>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персональных выплат, устанавливаемых в целях повышения оплаты труда молодым специалистам,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</si>
  <si>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"Искусство и народное творчество" муниципальной программы Богучанского района "Развитие культуры"</t>
  </si>
  <si>
    <t>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</si>
  <si>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</si>
  <si>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</si>
  <si>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</si>
  <si>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Отдельные мероприятия в рамках подпрограммы "Приобретение жилых помещений работникам бюджетной сферы Богучанского района" муниципальной программы "Обеспечение доступным и комфортным жильем граждан Богучанского района"</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</si>
  <si>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</si>
  <si>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</si>
  <si>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Иные выплаты населению</t>
  </si>
  <si>
    <t>360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</si>
  <si>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</si>
  <si>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</si>
  <si>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</si>
  <si>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</si>
  <si>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Межбюджетные трансферты на выполнение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</si>
  <si>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Субвенции на осуществление государственных полномочий по первичному воинскому учету на территориях, где отсутствуют военные комиссариаты,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</si>
  <si>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Дотации на выравнивание бюджетной обеспеченности за счет средств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</si>
  <si>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</si>
  <si>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Межбюджетные трансферты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</si>
  <si>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</si>
  <si>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033</t>
  </si>
  <si>
    <t>Доходы, поступающие в порядке возмещения расходов, понесенных в связи с эксплуатацией имущества муниципальных районов</t>
  </si>
  <si>
    <t>02065</t>
  </si>
  <si>
    <t>9991</t>
  </si>
  <si>
    <t>25050</t>
  </si>
  <si>
    <t>43000</t>
  </si>
  <si>
    <t>180</t>
  </si>
  <si>
    <t>Дотации бюджетам субъектов Российской Федерации и муниципальных образований</t>
  </si>
  <si>
    <t>Дотации на выравнивание бюджетной обеспеченности</t>
  </si>
  <si>
    <t>01001</t>
  </si>
  <si>
    <t>2711</t>
  </si>
  <si>
    <t>Поддержка малого и среднего предпринимательства, включая крестьянские (фермерские) хозяйства, за счет средств федерального бюджета,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</si>
  <si>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Субсидии бюджетам муниципальных образований для реализации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</si>
  <si>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Субсидии бюджетам муниципальных образований края на частичное финансирование (возмещение) расходов на персональные выплаты, устанавливаемые в целях повышения оплаты труда молодым специалистам</t>
  </si>
  <si>
    <t>Субсидии бюджетам муниципальных районов и городских округов Красноярского края на компенсацию расходов муниципальных спортивных школ, подготовивших спортсмена, ставшего членом спортивной сборной команды Красноярского края, распределенные в 2013 году,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</si>
  <si>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Субсидии бюджетам муниципальных образований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для создания условий, позволяющих реализовать основную общеобразовательную программу дошкольного образования детей, а также приобретение оборудования, мебели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</si>
  <si>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Субсидии бюджетам муниципальных образований  на разработку схем теплоснабжения муниципальных образований Красноярского края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</si>
  <si>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Субсидии бюджетам муниципальных образований в целях финансовой поддержки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</si>
  <si>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Субсидии бюджетам муниципальных образований на поддержку детских клубных формирований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</si>
  <si>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Субсидии бюджетам муниципальных образований на оснащение муниципальных музеев и библиотек Красноярского края программным обеспечением, в том числе для ведения электронного каталога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</si>
  <si>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</si>
  <si>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Субсидии бюджетам муниципальных образований на реализацию мероприятий по энергосбережению и повышению энергетической эффективности в связи с достижением наилучших показателей в области энергосбережения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</si>
  <si>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Субсидии бюджетам муниципальных образований на содержание автомобильных дорог общего пользования местного значения городских округов, городских и сельских поселений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 Красноярского края»</t>
  </si>
  <si>
    <t>Субсидии бюджетам муниципальных образований на частичное финансирование (возмещение)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</si>
  <si>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Субсидии бюджетам муниципальных образований 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</si>
  <si>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Субсидии бюджетам муниципальных образований на 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Красноярского края"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</si>
  <si>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Субсидии бюджетам муниципальных образований на реализацию муниципальных программ по работе с одаренными детьми на конкурсной основе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</si>
  <si>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Субсидии бюджетам муниципальных образований на 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</si>
  <si>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Субсидии бюджетам муниципальных образований для реализации проектов по благоустройству территорий поселений, городских округов в рамках подпрограммы "Поддержка муниципальных проектов и мероприятий по благоустройству территорий" государственной программы Красноярского края "Содействие развитию местного самоуправления"</t>
  </si>
  <si>
    <t>7429</t>
  </si>
  <si>
    <t>7570</t>
  </si>
  <si>
    <t>04025</t>
  </si>
  <si>
    <t>9904</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</si>
  <si>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</si>
  <si>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</si>
  <si>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</si>
  <si>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1 11 05013 10 0000 120</t>
  </si>
  <si>
    <t>1 11 05013 10 1000 120</t>
  </si>
  <si>
    <t>1 11 05013 10 2000 120</t>
  </si>
  <si>
    <t>1 11 07015 05 2000 120</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</si>
  <si>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</si>
  <si>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</si>
  <si>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1 13 02995 05 9968 130</t>
  </si>
  <si>
    <t>1 14 01050 05 0000 410</t>
  </si>
  <si>
    <t>Доходы от продажи квартир, находящихся в собственности муниципальных районов</t>
  </si>
  <si>
    <t>1 14 06013 10 0000 430</t>
  </si>
  <si>
    <t>1 14 06013 10 1000 430</t>
  </si>
  <si>
    <t>1 14 06013 10 2000 430</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</si>
  <si>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</si>
  <si>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</si>
  <si>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1 14 06025 05 1000 430</t>
  </si>
  <si>
    <t>1 17 05050 05 9976 180</t>
  </si>
  <si>
    <t>1 17 05050 05 9977 180</t>
  </si>
  <si>
    <t>2 07 05020 05 9904 180</t>
  </si>
  <si>
    <t>Поступления от денежных пожертвований, предоставляемых физическими лицами получателям средств бюджетов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</si>
  <si>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2 07 05030 05 9903 180</t>
  </si>
  <si>
    <t>2 07 05030 05 9904 180</t>
  </si>
  <si>
    <t>2 07 05030 05 9907 180</t>
  </si>
  <si>
    <t>Доходы бюджетов муниципальных районов от возврата бюджетными учреждениями остатков субсидий прошлых лет.</t>
  </si>
  <si>
    <t>2 07 05020 05 9902 180</t>
  </si>
  <si>
    <t>Поступления от денежных пожертвований, предоставляемых физическими лицами получателям средств бюджетов муниципальных районов  (добровольные пожертвования детским школам искусств, находящимся в ведении органов местного самоуправления муниципальных районов)</t>
  </si>
  <si>
    <t>2 07 05030 05 9902 180</t>
  </si>
  <si>
    <t>управление образования администрации Богучанского района Красноярского края ИНН2407004860 КПП240701001</t>
  </si>
  <si>
    <t>2 07 05030 05 9906 180</t>
  </si>
  <si>
    <t>финансовое управление администрации Богучанского района ИНН2407006634 КПП240701001</t>
  </si>
  <si>
    <t>1 16 21050 05 0000 140</t>
  </si>
  <si>
    <t>2 02 02008 05 0000 151</t>
  </si>
  <si>
    <t xml:space="preserve">2 02 02009 05 8000 151 </t>
  </si>
  <si>
    <t>2 02 02009 05 9000 151</t>
  </si>
  <si>
    <t>2 02 02051 05 0000 151</t>
  </si>
  <si>
    <t>2 02 02999 05 1031 151</t>
  </si>
  <si>
    <t>2 02 02999 05 2522 151</t>
  </si>
  <si>
    <t>2 02 02999 05 7424 151</t>
  </si>
  <si>
    <t>2 02 02999 05 7441 151</t>
  </si>
  <si>
    <t>Субсидии бюджетам муниципальных образований края на проведение работ по уничтожению сорняков дикорастущей конопли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</si>
  <si>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Субсидии бюджетам муниципальных образований на приобретение и установку дорожных знаков на участках автодорог местного значения вблизи детского учреждения (школы), на проезжей части которых возможно появление детей, в рамках подпрограммы "Повышение безопасности дорожного движения в Красноярском крае" государственной программы Красноярского края "Развитие транспортной системы Красноярского края"</t>
  </si>
  <si>
    <t>2 02 02999 05 7483 151</t>
  </si>
  <si>
    <t>2 02 02999 05 7485 151</t>
  </si>
  <si>
    <t>2 02 02999 05 7488 151</t>
  </si>
  <si>
    <t>2 02 02999 05 7502 151</t>
  </si>
  <si>
    <t>2 02 02999 05 7508 151</t>
  </si>
  <si>
    <t>2 02 02999 05 7558 151</t>
  </si>
  <si>
    <t>2 02 02999 05 7562 151</t>
  </si>
  <si>
    <t>2 02 02999 05 7571 151</t>
  </si>
  <si>
    <t>2 02 02999 05 7581 151</t>
  </si>
  <si>
    <t>2 02 02999 05 7584 151</t>
  </si>
  <si>
    <t>2 02 02999 05 7608 151</t>
  </si>
  <si>
    <t>Субсидии бюджетам муниципальных образований на 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</si>
  <si>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2 02 02999 05 7741 151</t>
  </si>
  <si>
    <t>2 02 03001 05 0000 151</t>
  </si>
  <si>
    <t>Субвенции бюджетам муниципальных районов на оплату жилищно-коммунальных услуг отдельным категориям граждан</t>
  </si>
  <si>
    <t>2 02 03024 05 7429 151</t>
  </si>
  <si>
    <t>2 02 03115 05 8000 151</t>
  </si>
  <si>
    <t>2 07 05010 05 0000 180</t>
  </si>
  <si>
    <t xml:space="preserve">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муниципальных районов  </t>
  </si>
  <si>
    <t>2 07 05020 05 0000 180</t>
  </si>
  <si>
    <t>Поступления от денежных пожертвований, предоставляемых физическими лицами получателям средств бюджетов муниципальных районов</t>
  </si>
  <si>
    <t>2 08 05000 05 0000 180</t>
  </si>
  <si>
    <t xml:space="preserve">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
</t>
  </si>
  <si>
    <t>Управление социальной защиты населения администрации Богучанского района ИНН 2407005969 КПП 240701001</t>
  </si>
  <si>
    <t>1 13 02995 05 9938 130</t>
  </si>
  <si>
    <t>1 13 02995 05 9950 130</t>
  </si>
  <si>
    <t xml:space="preserve"> 2016 год</t>
  </si>
  <si>
    <t>2017 год</t>
  </si>
  <si>
    <t>2016 год</t>
  </si>
  <si>
    <t>0275</t>
  </si>
  <si>
    <t>311</t>
  </si>
  <si>
    <t>320</t>
  </si>
  <si>
    <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</si>
  <si>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</si>
  <si>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</si>
  <si>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</si>
  <si>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</si>
  <si>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Выполнение государственных полномочий Красноярского края по реализации мер дополнительной поддержки населения, направленных на соблюдение размера вносимой гражданами платы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</si>
  <si>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</si>
  <si>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Обеспечение бесплатного проезда детей до места нахождения детских оздоровительных лагерей и обратно в рамках подпрограммы "Социальная поддержка семей, имеющих детей" муниципальной программы "Система социальной защиты населения Богучанского района"</t>
  </si>
  <si>
    <t>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 муниципальной программы "Система социальной защиты населения Богучанского района"</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</si>
  <si>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</si>
  <si>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</si>
  <si>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</si>
  <si>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"Культурное наследие"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</si>
  <si>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</si>
  <si>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"Искусство и народное творчество"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</si>
  <si>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</si>
  <si>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</si>
  <si>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</si>
  <si>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</si>
  <si>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</si>
  <si>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</si>
  <si>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</si>
  <si>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</si>
  <si>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</si>
  <si>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</si>
  <si>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</si>
  <si>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приобретение библиотечного фонда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</si>
  <si>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</si>
  <si>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</si>
  <si>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</si>
  <si>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Муниципальная программа "Система социальной защиты населения Богучанского района"</t>
  </si>
  <si>
    <t>Подпрограмма "Повышение качества жизни отдельных категорий граждан, в т. ч. инвалидов, степени их социальной защищенности"</t>
  </si>
  <si>
    <t>Подпрограмма "Социальная поддержка семей, имеющих детей"</t>
  </si>
  <si>
    <t>Подпрограмма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t>
  </si>
  <si>
    <t>Подпрограмма "Создание условий для безубыточной деятельности организаций жилищно-коммунального комплекса Богучанского района"</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</si>
  <si>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</si>
  <si>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Подпрограмма "Реконструкция и капитальный ремонт объектов коммунальной инфраструктуры муниципального образования Богучанский район"</t>
  </si>
  <si>
    <t>Подпрограмма "Искусство и народное творчество"</t>
  </si>
  <si>
    <t>Подпрограмма "Обеспечение условий реализации программы и прочие мероприятия"</t>
  </si>
  <si>
    <t>Муниципальная программа "Обеспечение доступным и комфортным жильем граждан Богучанского района"</t>
  </si>
  <si>
    <t>Подпрограмма "Приобретение жилых помещений работникам бюджетной сферы Богучанского района"</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</si>
  <si>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t>
  </si>
  <si>
    <t>Непрограммные расходы на обеспечение деятельности органов местного самоуправления</t>
  </si>
  <si>
    <t>Обеспечение деятельности местных администраций в рамках непрограммных расходов органов местного самоуправления</t>
  </si>
  <si>
    <t>Другие непрограммные расходы органов местного самоуправления</t>
  </si>
  <si>
    <t>Комплектование книжных фондов библиотек муниципальных образований и государственных библиотек городов Москвы и Санкт-Петербурга</t>
  </si>
  <si>
    <t>322</t>
  </si>
  <si>
    <t>Субсидии гражданам на приобретение жилья</t>
  </si>
  <si>
    <t>1 17 05050 05 9982 180</t>
  </si>
  <si>
    <t>1 17 05050 05 9986 180</t>
  </si>
  <si>
    <t>1 17 05050 05 9985 180</t>
  </si>
  <si>
    <t>1 17 05050 05 9984 180</t>
  </si>
  <si>
    <t>1 17 05050 05 9983 180</t>
  </si>
  <si>
    <t xml:space="preserve"> 2 07 05030 05 9904 180</t>
  </si>
  <si>
    <t xml:space="preserve"> 2 07 05030 05 0000 180</t>
  </si>
  <si>
    <t>2 02 02999 05 7594 151</t>
  </si>
  <si>
    <t>Субсидии бюджетам муниципальных образований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 городских и сельских поселений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</si>
  <si>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2 02 02999 05 7751 151</t>
  </si>
  <si>
    <t>Субсидии бюджетам муниципальных образований на приведение зданий (помещений) в муниципальных образованиях Красноярского края в соответствие с требованиями, установленными для многофункциональных центров, в рамках подпрограммы «Повышение качества оказания услуг на базе многофункциональных центров предоставления государственных и муниципальных услуг» государственной программы Красноярского края «Содействие развитию местного самоуправления»</t>
  </si>
  <si>
    <t>2 02 01001 05 2711 151</t>
  </si>
  <si>
    <t>17</t>
  </si>
  <si>
    <t>05050</t>
  </si>
  <si>
    <t>дата Нового решения</t>
  </si>
  <si>
    <t>№ Нового решения</t>
  </si>
  <si>
    <t>номер нового</t>
  </si>
  <si>
    <t>Богучанский районный Совет депутатов  ИНН 2407060889 КПП 240701001</t>
  </si>
  <si>
    <t>Софинансирование за счет средств местного бюджета 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</si>
  <si>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</si>
  <si>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</si>
  <si>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</si>
  <si>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</si>
  <si>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</si>
  <si>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</si>
  <si>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</si>
  <si>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</si>
  <si>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Подпрограмма "Обеспечение реализации муниципальной программы и прочие мероприятия в области образования"</t>
  </si>
  <si>
    <t>Субсидии бюджетам муниципальных образований края на организацию отдыха, оздоровления и занятости детей в муниципальных загородных оздоровительных лагерях на 2015 год и плановый период 2016-2017 годов</t>
  </si>
  <si>
    <t>Субвенции бюджетам муниципальных образований края на осуществление государственных полномочий по первичному воинскому учету на территориях, где отсутствуют военные комиссариаты, в соответствии с Федеральным законом 
от 28 марта 1998 года № 53-ФЗ «О воинской обязанности и военной службе» на 2015 год и плановый период 2016 - 2017 годов</t>
  </si>
  <si>
    <t xml:space="preserve">Субсидии бюджетам муниципальных образований края на оплату стоимости набора продуктов питания или готовых блюд и их транспортировки в лагерях с дневным пребыванием детей на 2015 год и плановый период 2016 - 2017 годов </t>
  </si>
  <si>
    <t>Предоставление субсидий бюджетным учреждениям на приобретение основных средств в рамках подпрограммы "Культурное наследие" муниципальной программы Богучанского района "Развитие культуры"</t>
  </si>
  <si>
    <t>Земельный налог с организаций, обладающих земельным участком, расположенным в границах межселенных территорий</t>
  </si>
  <si>
    <t>06033</t>
  </si>
  <si>
    <t>06043</t>
  </si>
  <si>
    <t xml:space="preserve">Земельный налог с физических лиц, обладающих земельным участком, расположенным в границах межселенных территорий
</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</si>
  <si>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гражданами,осуществляющимим трудовую деятельность по найму у физических лиц на основании патента в соответствии со статьей 2271 Налогового кодекса РФ</t>
  </si>
  <si>
    <t>02040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</si>
  <si>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</si>
  <si>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1 17 05050 05 2000 180</t>
  </si>
  <si>
    <t>2 18 05010 05 9954 180</t>
  </si>
  <si>
    <t>2 02 03024 05 7570 151</t>
  </si>
  <si>
    <t>1.1.</t>
  </si>
  <si>
    <t>Администрация Ангарского  сельсовета</t>
  </si>
  <si>
    <t>- получение</t>
  </si>
  <si>
    <t>2 02 04052 05 0000 151</t>
  </si>
  <si>
    <t>2 02 04053 05 0000 151</t>
  </si>
  <si>
    <t>Государственная поддержка муниципальных учреждений культуры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 и туризма»</t>
  </si>
  <si>
    <t>Государственная поддержка лучших работников муниципальных учреждений культуры, находящихся на территориях сельских поселений,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 и туризма»</t>
  </si>
  <si>
    <t>2 02 02999 05 7746 151</t>
  </si>
  <si>
    <t>Субсидии бюджетам муниципальных образований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«Содействие созданию безопасных и комфортных для населения условий функционирования объектов муниципальной собственности» государственной программы Красноярского края «Содействие развитию местного самоуправления»</t>
  </si>
  <si>
    <t>2 02 02215 05 9000 151</t>
  </si>
  <si>
    <t>Субсидии бюджетам муниципальных образований края 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</si>
  <si>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</si>
  <si>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Выполнение полномочий поселений по библиотечному обслуживанию населения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"Культурное наследие" муниципальной программы Богучанского района "Развитие культуры"</t>
  </si>
  <si>
    <t>2 02 02999 05 1095 151</t>
  </si>
  <si>
    <t>Субсидии бюджетам муниципальных образований на обеспечение беспрепятственного доступа к муниципальным учреждениям социальной инфраструструктуры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государственной программы Красноярского края «Развитие системы социальной поддержки населения»</t>
  </si>
  <si>
    <t>2 02 02999 05 7745 151</t>
  </si>
  <si>
    <t>Субсидии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</si>
  <si>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"__" _______  2015</t>
  </si>
  <si>
    <t>________</t>
  </si>
  <si>
    <t>Денежные взыскания, налагаемые в возмещение ущерба, причиненного в результате незаконного или нецелевого использования бюджетных средств</t>
  </si>
  <si>
    <t>32000</t>
  </si>
  <si>
    <t>Субсидии бюджетам муниципальных районов на реализацию федеральных целевых программ</t>
  </si>
  <si>
    <t>Субсидии бюджетам муниципальных районов и городских округов Красноярского края на компенсацию расходов муниципальных спортивных школ, подготовивших спортсмена, ставшего членом спортивной сборной команды Красноярского края, по ст. 15 Закона Красноярского края от 21 декабря 2010 года № 11-5566 «О физической культуре и спорте в Красноярском крае»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</si>
  <si>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2 02 02999 05 2654 151</t>
  </si>
  <si>
    <t>2017-2018</t>
  </si>
  <si>
    <t xml:space="preserve">Решение Богучанского районного  Совета депутатов от 28.11.2013г. № 33/1-229 «Об утверждении Положения о почетном звании «Почетный гражданин Богучанского района» </t>
  </si>
  <si>
    <t>2018 год</t>
  </si>
  <si>
    <t xml:space="preserve"> 2017 год</t>
  </si>
  <si>
    <t xml:space="preserve"> на 2017 год всего, в том числе:</t>
  </si>
  <si>
    <t xml:space="preserve"> на 2016 год всего, в том числе:</t>
  </si>
  <si>
    <t>на 2018 год всего, в том числе:</t>
  </si>
  <si>
    <t>на 2016 год всего, в том числе:</t>
  </si>
  <si>
    <t>на 2017 год всего, в том числе:</t>
  </si>
  <si>
    <t xml:space="preserve"> на 2018 год всего, в том числе:</t>
  </si>
  <si>
    <t>Налог, взимаемый в связи с применением патентной системы налогообложения</t>
  </si>
  <si>
    <t>Государственная пошлина за государственную регистрацию, а также за совершение прочих юридически значимых действий</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</si>
  <si>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</si>
  <si>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09000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</si>
  <si>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</si>
  <si>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09040</t>
  </si>
  <si>
    <t>Прочие поступления от использования имущества, находящегося в собственности муниципальных районов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</si>
  <si>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09045</t>
  </si>
  <si>
    <t>Плата за выбросы загрязняющих веществ в атмосферный воздух стацианарными объектами</t>
  </si>
  <si>
    <t>Плата за выбросы загрязняющих веществ в водные объекты</t>
  </si>
  <si>
    <t>Плата за размещение отходов производства и потребления</t>
  </si>
  <si>
    <t>Денежные взыскания (штрафы) за нарушение законодательства о налогах и сборах, предусмотренные статьями 116, 117, 118, пунктами 1 и 2 статьи 120, статьями 125, 126, 128, 129, 1291, 132, 133, 134, 135, 1351 Налогового кодекса Российской Федерации</t>
  </si>
  <si>
    <t>08010</t>
  </si>
  <si>
    <t>Денежные взыскания (штрафы) за нарушение законодательства об охране и использовании животного мира</t>
  </si>
  <si>
    <t>25030</t>
  </si>
  <si>
    <t>Денежные взыскания (штрафы) за нарушение земельного законодательства</t>
  </si>
  <si>
    <t>25060</t>
  </si>
  <si>
    <t>Прочие денежные взыскания (штрафы) за правонарушения в области дорожного движения</t>
  </si>
  <si>
    <t>30030</t>
  </si>
  <si>
    <t>Денежные взыскания (штрафы) за нарушение законодательства Российской Федерации об электроэнергетике</t>
  </si>
  <si>
    <t>41000</t>
  </si>
  <si>
    <t>Денежные   взыскания   (штрафы)   за   нарушение законодательства   Российской    Федерации    опромышленной безопасности</t>
  </si>
  <si>
    <t>45000</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</si>
  <si>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XXI веке»</t>
  </si>
  <si>
    <t>Субвенции бюджетам муниципальных образований на 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16 декабря 2014 года № 7-3023 «Об организации социального обслуживания граждан в Красноярском крае»),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</si>
  <si>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образований на обеспечение бесплатного проезда детей и лиц, сопровождающих организованные группы детей, до места нахождения детских оздоровительных лагерей и обратно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граждан»</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</si>
  <si>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t>
  </si>
  <si>
    <t>Субвенции бюджетам муниципальных образований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</si>
  <si>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</si>
  <si>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t>
  </si>
  <si>
    <t>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</si>
  <si>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</si>
  <si>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рамках подпрограммы «Развитие архивного дела в Красноярском крае» государственной программы Красноярского края «Развитие культуры и туризма»</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</si>
  <si>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</si>
  <si>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образований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</si>
  <si>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</si>
  <si>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</si>
  <si>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Субвенции бюджетам муниципальных образований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</si>
  <si>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</si>
  <si>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муниципальных образований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</si>
  <si>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</si>
  <si>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</si>
  <si>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</si>
  <si>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</si>
  <si>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03029</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</si>
  <si>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</si>
  <si>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Прочие субвенции</t>
  </si>
  <si>
    <t>03999</t>
  </si>
  <si>
    <t>Прочие субвенции бюджетам муниципальных районов</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</si>
  <si>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</si>
  <si>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7408</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</si>
  <si>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</si>
  <si>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7409</t>
  </si>
  <si>
    <t xml:space="preserve">Прочие безвозмездные поступления </t>
  </si>
  <si>
    <t>Прочие доходы от оказания платных услуг (работ) получателями средств бюджетов муниципальных районов</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</si>
  <si>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</si>
  <si>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Субсидии бюджетам муниципальных образований края на поддержку деятельности муниципальных молодежных центров</t>
  </si>
  <si>
    <t>2 02 03999 05 7409 151</t>
  </si>
  <si>
    <t>2 02 03999 05 7408 151</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</si>
  <si>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</si>
  <si>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</si>
  <si>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Субсидии на возмещение части затрат на уплату процентов по кредитам и (или) займам, полученным на развитие малых форм хозяйствования,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</si>
  <si>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2 02 02999 05 7560 151</t>
  </si>
  <si>
    <t>2 02 02999 05 7393 151</t>
  </si>
  <si>
    <t>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</si>
  <si>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2 02 02999 05 7507 151</t>
  </si>
  <si>
    <t>Субсидии бюджетам муниципальных образований на ремонт автомобильных дорог общего пользования местного значения, являющихся подъездами к садоводческим обществам,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</si>
  <si>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2 02 02999 05 7602 151</t>
  </si>
  <si>
    <t>Субсидии бюджетам муниципальных образований на обеспечение мероприятий по переселению граждан из аварийного жилищного фонда, за исключением средств, поступивших от государственной корпорации - Фонда содействия реформированию жилищно-коммунального хозяйства и средств краевого бюджета, направляемых на долевое финансирование, в рамках подпрограммы «Переселение граждан из аварийного жилищного фонда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</si>
  <si>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2 02 03029 05 0000 151</t>
  </si>
  <si>
    <t>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</si>
  <si>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Всего расходов</t>
  </si>
  <si>
    <t>8020060000</t>
  </si>
  <si>
    <t>8020067000</t>
  </si>
  <si>
    <t>8030060000</t>
  </si>
  <si>
    <t>8030067000</t>
  </si>
  <si>
    <t>8040060000</t>
  </si>
  <si>
    <t>8040067000</t>
  </si>
  <si>
    <t>8010060000</t>
  </si>
  <si>
    <t>0420080040</t>
  </si>
  <si>
    <t>8020074670</t>
  </si>
  <si>
    <t>8020076040</t>
  </si>
  <si>
    <t>8020061000</t>
  </si>
  <si>
    <t>802006Б000</t>
  </si>
  <si>
    <t>80200Ч0010</t>
  </si>
  <si>
    <t>9040051200</t>
  </si>
  <si>
    <t>9020080000</t>
  </si>
  <si>
    <t>8020074290</t>
  </si>
  <si>
    <t>8020075190</t>
  </si>
  <si>
    <t>9060080000</t>
  </si>
  <si>
    <t>0410040010</t>
  </si>
  <si>
    <t>0410041010</t>
  </si>
  <si>
    <t>0420040010</t>
  </si>
  <si>
    <t>Оплата жилищно-коммунальных услуг за исключением электроэнергии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</si>
  <si>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</si>
  <si>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0420080020</t>
  </si>
  <si>
    <t>0420080030</t>
  </si>
  <si>
    <t>Обеспечение деятельности (оказание услуг)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</si>
  <si>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0420040090</t>
  </si>
  <si>
    <t>Оплата жилищно-коммунальных услуг за исключением электроэнергии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</si>
  <si>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042004Г090</t>
  </si>
  <si>
    <t>0410080010</t>
  </si>
  <si>
    <t>1210022480</t>
  </si>
  <si>
    <t>1230075170</t>
  </si>
  <si>
    <t>09200П0000</t>
  </si>
  <si>
    <t>0910080000</t>
  </si>
  <si>
    <t>0810080020</t>
  </si>
  <si>
    <t>Расходы на реализацию мероприятий,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</si>
  <si>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0810080010</t>
  </si>
  <si>
    <t>0830080030</t>
  </si>
  <si>
    <t>1220075180</t>
  </si>
  <si>
    <t>12200S5410</t>
  </si>
  <si>
    <t>0320075770</t>
  </si>
  <si>
    <t>0320075700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</si>
  <si>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</si>
  <si>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</si>
  <si>
    <t>06100S4560</t>
  </si>
  <si>
    <t>0620080000</t>
  </si>
  <si>
    <t>0640074560</t>
  </si>
  <si>
    <t>0640040000</t>
  </si>
  <si>
    <t>0640041000</t>
  </si>
  <si>
    <t>0210080010</t>
  </si>
  <si>
    <t>0710080010</t>
  </si>
  <si>
    <t>0710080020</t>
  </si>
  <si>
    <t>0720080010</t>
  </si>
  <si>
    <t>0720080020</t>
  </si>
  <si>
    <t>0720080030</t>
  </si>
  <si>
    <t>0350080000</t>
  </si>
  <si>
    <t>9050040000</t>
  </si>
  <si>
    <t>9050047000</t>
  </si>
  <si>
    <t>0110083010</t>
  </si>
  <si>
    <t>01100S5620</t>
  </si>
  <si>
    <t>0220002750</t>
  </si>
  <si>
    <t>0240001510</t>
  </si>
  <si>
    <t>0250075130</t>
  </si>
  <si>
    <t>0260075130</t>
  </si>
  <si>
    <t>0520080520</t>
  </si>
  <si>
    <t>0530040000</t>
  </si>
  <si>
    <t>0530041000</t>
  </si>
  <si>
    <t>0530045000</t>
  </si>
  <si>
    <t>0530047000</t>
  </si>
  <si>
    <t>053004Г000</t>
  </si>
  <si>
    <t>0510040000</t>
  </si>
  <si>
    <t>0510041000</t>
  </si>
  <si>
    <t>0510047000</t>
  </si>
  <si>
    <t>051004Г000</t>
  </si>
  <si>
    <t>05100S4880</t>
  </si>
  <si>
    <t>05100Ч0040</t>
  </si>
  <si>
    <t>05100Ч1040</t>
  </si>
  <si>
    <t>05100Ч7040</t>
  </si>
  <si>
    <t>05100ЧГ040</t>
  </si>
  <si>
    <t>0510080520</t>
  </si>
  <si>
    <t>0510080530</t>
  </si>
  <si>
    <t>05100Ф0000</t>
  </si>
  <si>
    <t>0520040000</t>
  </si>
  <si>
    <t>0520041000</t>
  </si>
  <si>
    <t>0520045000</t>
  </si>
  <si>
    <t>0520047000</t>
  </si>
  <si>
    <t>052004Г000</t>
  </si>
  <si>
    <t>05200Ч0030</t>
  </si>
  <si>
    <t>05200Ч1030</t>
  </si>
  <si>
    <t>05200Ч5030</t>
  </si>
  <si>
    <t>05200Ч7030</t>
  </si>
  <si>
    <t>05200ЧГ030</t>
  </si>
  <si>
    <t>05300L1440</t>
  </si>
  <si>
    <t>05300Ф0000</t>
  </si>
  <si>
    <t>05300Ц0000</t>
  </si>
  <si>
    <t>0530051440</t>
  </si>
  <si>
    <t>90900Д0000</t>
  </si>
  <si>
    <t>90900Ж0000</t>
  </si>
  <si>
    <t>1050080000</t>
  </si>
  <si>
    <t>0330080000</t>
  </si>
  <si>
    <t>06300S4580</t>
  </si>
  <si>
    <t>0110075880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</si>
  <si>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</si>
  <si>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</si>
  <si>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0110040010</t>
  </si>
  <si>
    <t>0110041010</t>
  </si>
  <si>
    <t>0110047010</t>
  </si>
  <si>
    <t>011004Г010</t>
  </si>
  <si>
    <t>011004П010</t>
  </si>
  <si>
    <t>0110075640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</si>
  <si>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</si>
  <si>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</si>
  <si>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0110040020</t>
  </si>
  <si>
    <t>0110041020</t>
  </si>
  <si>
    <t>0110047020</t>
  </si>
  <si>
    <t>011004Г020</t>
  </si>
  <si>
    <t>0110040030</t>
  </si>
  <si>
    <t>0110041030</t>
  </si>
  <si>
    <t>0110045030</t>
  </si>
  <si>
    <t>0110043020</t>
  </si>
  <si>
    <t>011004П020</t>
  </si>
  <si>
    <t>0110047030</t>
  </si>
  <si>
    <t>011004Г030</t>
  </si>
  <si>
    <t>0110080020</t>
  </si>
  <si>
    <t>011008Ж020</t>
  </si>
  <si>
    <t>011008П020</t>
  </si>
  <si>
    <t>0110080040</t>
  </si>
  <si>
    <t>0340080000</t>
  </si>
  <si>
    <t>0930080010</t>
  </si>
  <si>
    <t>0110040040</t>
  </si>
  <si>
    <t>0110041040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</si>
  <si>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</si>
  <si>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</si>
  <si>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01100Ф0030</t>
  </si>
  <si>
    <t>01100Ц0010</t>
  </si>
  <si>
    <t>Софинансирование за счет средств местного бюджета расходов 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</si>
  <si>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</si>
  <si>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0140080000</t>
  </si>
  <si>
    <t>0110080030</t>
  </si>
  <si>
    <t>0130075520</t>
  </si>
  <si>
    <t>0140040000</t>
  </si>
  <si>
    <t>0140041000</t>
  </si>
  <si>
    <t>0140047000</t>
  </si>
  <si>
    <t>014004Г000</t>
  </si>
  <si>
    <t>0140060000</t>
  </si>
  <si>
    <t>0140067000</t>
  </si>
  <si>
    <t>0140040050</t>
  </si>
  <si>
    <t>0110075540</t>
  </si>
  <si>
    <t>0110075660</t>
  </si>
  <si>
    <t>0110075560</t>
  </si>
  <si>
    <t>1120060000</t>
  </si>
  <si>
    <t>1120061000</t>
  </si>
  <si>
    <t>1120067000</t>
  </si>
  <si>
    <t>112006Г000</t>
  </si>
  <si>
    <t>11200Ч0060</t>
  </si>
  <si>
    <t>9010080000</t>
  </si>
  <si>
    <t>1110075140</t>
  </si>
  <si>
    <t>9090080000</t>
  </si>
  <si>
    <t>1110051180</t>
  </si>
  <si>
    <t>Межбюджетные трансферты на осуществление полномочий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</si>
  <si>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09200Ч0090</t>
  </si>
  <si>
    <t>06100Ч0050</t>
  </si>
  <si>
    <t>9090075550</t>
  </si>
  <si>
    <t>1110076010</t>
  </si>
  <si>
    <t>1110080130</t>
  </si>
  <si>
    <t>1110080120</t>
  </si>
  <si>
    <t>09200Л0000</t>
  </si>
  <si>
    <t>0820081010</t>
  </si>
  <si>
    <t>0610082160</t>
  </si>
  <si>
    <t>03100S5710</t>
  </si>
  <si>
    <t>0360080000</t>
  </si>
  <si>
    <t>014008П000</t>
  </si>
  <si>
    <t>0000000000</t>
  </si>
  <si>
    <t>022</t>
  </si>
  <si>
    <t>026</t>
  </si>
  <si>
    <t>035</t>
  </si>
  <si>
    <t>80</t>
  </si>
  <si>
    <t>803</t>
  </si>
  <si>
    <t>804</t>
  </si>
  <si>
    <t>90</t>
  </si>
  <si>
    <t>901</t>
  </si>
  <si>
    <t>902</t>
  </si>
  <si>
    <t>904</t>
  </si>
  <si>
    <t>905</t>
  </si>
  <si>
    <t>906</t>
  </si>
  <si>
    <t>909</t>
  </si>
  <si>
    <t>условно-утверждаемые расходы</t>
  </si>
  <si>
    <t>План на 2016 год</t>
  </si>
  <si>
    <t>"    "  ___________ 2015 г.</t>
  </si>
  <si>
    <t>Подпрограмма "Развитие и модернизация объектов коммунальной инфраструктуры на территории Богучанского района"</t>
  </si>
  <si>
    <t>031</t>
  </si>
  <si>
    <t>Подпрограмма "Обращение с отходами на территории Богучанского района"</t>
  </si>
  <si>
    <t>036</t>
  </si>
  <si>
    <t>082</t>
  </si>
</sst>
</file>

<file path=xl/styles.xml><?xml version="1.0" encoding="utf-8"?>
<styleSheet xmlns="http://schemas.openxmlformats.org/spreadsheetml/2006/main">
  <numFmts count="12">
    <numFmt numFmtId="41" formatCode="_-* #,##0_р_._-;\-* #,##0_р_._-;_-* &quot;-&quot;_р_._-;_-@_-"/>
    <numFmt numFmtId="43" formatCode="_-* #,##0.00_р_._-;\-* #,##0.00_р_._-;_-* &quot;-&quot;??_р_._-;_-@_-"/>
    <numFmt numFmtId="164" formatCode="#,##0;[Red]\-#,##0;&quot;-&quot;"/>
    <numFmt numFmtId="165" formatCode="#,##0.00;[Red]\-#,##0.00;&quot;-&quot;"/>
    <numFmt numFmtId="166" formatCode="#,##0.0"/>
    <numFmt numFmtId="167" formatCode="#,##0.00_ ;[Red]\-#,##0.00\ "/>
    <numFmt numFmtId="168" formatCode="\О\б\щ\и\й"/>
    <numFmt numFmtId="169" formatCode="#,##0.00_ ;\-#,##0.00\ "/>
    <numFmt numFmtId="170" formatCode="?"/>
    <numFmt numFmtId="171" formatCode="_-* #,##0_р_._-;\-* #,##0_р_._-;_-* &quot;-&quot;??_р_._-;_-@_-"/>
    <numFmt numFmtId="172" formatCode="000000"/>
    <numFmt numFmtId="173" formatCode="#,##0_ ;[Red]\-#,##0\ "/>
  </numFmts>
  <fonts count="40">
    <font>
      <sz val="10"/>
      <name val="Arial Cyr"/>
      <charset val="204"/>
    </font>
    <font>
      <sz val="10"/>
      <name val="Arial Cyr"/>
      <charset val="204"/>
    </font>
    <font>
      <sz val="10"/>
      <name val="Arial Cyr"/>
      <charset val="204"/>
    </font>
    <font>
      <sz val="8"/>
      <name val="Arial Cyr"/>
      <charset val="204"/>
    </font>
    <font>
      <u/>
      <sz val="10"/>
      <name val="Arial Cyr"/>
      <charset val="204"/>
    </font>
    <font>
      <sz val="10"/>
      <name val="Arial"/>
      <family val="2"/>
      <charset val="204"/>
    </font>
    <font>
      <sz val="9"/>
      <name val="Arial"/>
      <family val="2"/>
      <charset val="204"/>
    </font>
    <font>
      <sz val="11"/>
      <color indexed="8"/>
      <name val="Arial"/>
      <family val="2"/>
      <charset val="204"/>
    </font>
    <font>
      <b/>
      <sz val="10"/>
      <name val="Arial"/>
      <family val="2"/>
      <charset val="204"/>
    </font>
    <font>
      <b/>
      <sz val="11"/>
      <name val="Arial"/>
      <family val="2"/>
      <charset val="204"/>
    </font>
    <font>
      <sz val="11"/>
      <name val="Arial"/>
      <family val="2"/>
      <charset val="204"/>
    </font>
    <font>
      <sz val="10"/>
      <color indexed="10"/>
      <name val="Arial"/>
      <family val="2"/>
      <charset val="204"/>
    </font>
    <font>
      <sz val="14"/>
      <name val="Arial"/>
      <family val="2"/>
      <charset val="204"/>
    </font>
    <font>
      <sz val="12"/>
      <name val="Arial"/>
      <family val="2"/>
      <charset val="204"/>
    </font>
    <font>
      <b/>
      <sz val="12"/>
      <name val="Arial"/>
      <family val="2"/>
      <charset val="204"/>
    </font>
    <font>
      <b/>
      <sz val="16"/>
      <name val="Arial"/>
      <family val="2"/>
      <charset val="204"/>
    </font>
    <font>
      <sz val="16"/>
      <name val="Arial"/>
      <family val="2"/>
      <charset val="204"/>
    </font>
    <font>
      <sz val="11"/>
      <color theme="1"/>
      <name val="Calibri"/>
      <family val="2"/>
    </font>
    <font>
      <sz val="8"/>
      <color theme="1"/>
      <name val="Calibri"/>
      <family val="2"/>
    </font>
    <font>
      <sz val="11"/>
      <color theme="1"/>
      <name val="Arial"/>
      <family val="2"/>
      <charset val="204"/>
    </font>
    <font>
      <sz val="10"/>
      <color theme="8" tint="0.39997558519241921"/>
      <name val="Arial"/>
      <family val="2"/>
      <charset val="204"/>
    </font>
    <font>
      <sz val="10"/>
      <color rgb="FFFF0000"/>
      <name val="Arial"/>
      <family val="2"/>
      <charset val="204"/>
    </font>
    <font>
      <sz val="11"/>
      <color rgb="FFFF0000"/>
      <name val="Arial"/>
      <family val="2"/>
      <charset val="204"/>
    </font>
    <font>
      <b/>
      <sz val="14"/>
      <name val="Arial"/>
      <family val="2"/>
      <charset val="204"/>
    </font>
    <font>
      <sz val="10"/>
      <color indexed="8"/>
      <name val="Arial"/>
      <family val="2"/>
      <charset val="204"/>
    </font>
    <font>
      <sz val="9"/>
      <color indexed="8"/>
      <name val="Arial"/>
      <family val="2"/>
      <charset val="204"/>
    </font>
    <font>
      <sz val="10"/>
      <name val="Times New Roman"/>
      <family val="1"/>
      <charset val="204"/>
    </font>
    <font>
      <sz val="16"/>
      <name val="Times New Roman"/>
      <family val="1"/>
      <charset val="204"/>
    </font>
    <font>
      <b/>
      <sz val="11"/>
      <name val="Times New Roman"/>
      <family val="1"/>
      <charset val="204"/>
    </font>
    <font>
      <sz val="11"/>
      <color theme="1"/>
      <name val="Times New Roman"/>
      <family val="1"/>
      <charset val="204"/>
    </font>
    <font>
      <sz val="11"/>
      <color indexed="8"/>
      <name val="Times New Roman"/>
      <family val="1"/>
      <charset val="204"/>
    </font>
    <font>
      <sz val="11"/>
      <name val="Times New Roman"/>
      <family val="1"/>
      <charset val="204"/>
    </font>
    <font>
      <sz val="10"/>
      <name val="Calibri"/>
      <family val="2"/>
      <charset val="204"/>
      <scheme val="minor"/>
    </font>
    <font>
      <b/>
      <sz val="11"/>
      <name val="Calibri"/>
      <family val="2"/>
      <charset val="204"/>
      <scheme val="minor"/>
    </font>
    <font>
      <sz val="11"/>
      <name val="Calibri"/>
      <family val="2"/>
      <charset val="204"/>
      <scheme val="minor"/>
    </font>
    <font>
      <sz val="12"/>
      <name val="Calibri"/>
      <family val="2"/>
      <charset val="204"/>
      <scheme val="minor"/>
    </font>
    <font>
      <b/>
      <sz val="10"/>
      <name val="Calibri"/>
      <family val="2"/>
      <charset val="204"/>
    </font>
    <font>
      <sz val="10"/>
      <name val="Calibri"/>
      <family val="2"/>
      <charset val="204"/>
    </font>
    <font>
      <sz val="10"/>
      <name val="Helv"/>
      <charset val="204"/>
    </font>
    <font>
      <b/>
      <sz val="11"/>
      <name val="Calibri"/>
      <family val="2"/>
      <charset val="204"/>
    </font>
  </fonts>
  <fills count="3">
    <fill>
      <patternFill patternType="none"/>
    </fill>
    <fill>
      <patternFill patternType="gray125"/>
    </fill>
    <fill>
      <patternFill patternType="solid">
        <fgColor rgb="FFFFC0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23">
    <xf numFmtId="0" fontId="0"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8" fillId="0" borderId="0"/>
    <xf numFmtId="0" fontId="18" fillId="0" borderId="0"/>
    <xf numFmtId="0" fontId="18" fillId="0" borderId="0"/>
    <xf numFmtId="0" fontId="18" fillId="0" borderId="0"/>
    <xf numFmtId="0" fontId="18" fillId="0" borderId="0"/>
    <xf numFmtId="0" fontId="18" fillId="0" borderId="0"/>
    <xf numFmtId="41"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0" fontId="1" fillId="0" borderId="0"/>
    <xf numFmtId="0" fontId="38" fillId="0" borderId="0"/>
  </cellStyleXfs>
  <cellXfs count="342">
    <xf numFmtId="0" fontId="0" fillId="0" borderId="0" xfId="0"/>
    <xf numFmtId="0" fontId="0" fillId="0" borderId="0" xfId="0" applyAlignment="1">
      <alignment horizontal="right"/>
    </xf>
    <xf numFmtId="49" fontId="0" fillId="0" borderId="0" xfId="0" applyNumberFormat="1" applyAlignment="1">
      <alignment horizontal="right"/>
    </xf>
    <xf numFmtId="14" fontId="0" fillId="0" borderId="0" xfId="0" applyNumberFormat="1"/>
    <xf numFmtId="0" fontId="4" fillId="0" borderId="0" xfId="0" applyFont="1" applyAlignment="1">
      <alignment horizontal="right"/>
    </xf>
    <xf numFmtId="0" fontId="5" fillId="0" borderId="0" xfId="0" applyFont="1"/>
    <xf numFmtId="0" fontId="5" fillId="0" borderId="0" xfId="0" applyFont="1" applyAlignment="1">
      <alignment horizontal="right"/>
    </xf>
    <xf numFmtId="0" fontId="5" fillId="0" borderId="1" xfId="0" applyFont="1" applyBorder="1"/>
    <xf numFmtId="0" fontId="5" fillId="0" borderId="1" xfId="0" applyFont="1" applyBorder="1" applyAlignment="1">
      <alignment horizontal="center"/>
    </xf>
    <xf numFmtId="0" fontId="5" fillId="0" borderId="1" xfId="0" applyFont="1" applyFill="1" applyBorder="1"/>
    <xf numFmtId="0" fontId="5" fillId="0" borderId="1" xfId="0" applyFont="1" applyFill="1" applyBorder="1" applyAlignment="1">
      <alignment horizontal="right"/>
    </xf>
    <xf numFmtId="0" fontId="5" fillId="0" borderId="1" xfId="0" applyFont="1" applyFill="1" applyBorder="1" applyAlignment="1">
      <alignment wrapText="1"/>
    </xf>
    <xf numFmtId="0" fontId="5" fillId="0" borderId="1" xfId="0" applyFont="1" applyBorder="1" applyAlignment="1">
      <alignment horizontal="right"/>
    </xf>
    <xf numFmtId="49" fontId="5" fillId="0" borderId="0" xfId="0" applyNumberFormat="1" applyFont="1" applyAlignment="1">
      <alignment horizontal="right" vertical="center"/>
    </xf>
    <xf numFmtId="4" fontId="5" fillId="0" borderId="0" xfId="0" applyNumberFormat="1" applyFont="1"/>
    <xf numFmtId="0" fontId="19" fillId="0" borderId="2" xfId="2" applyFont="1" applyFill="1" applyBorder="1" applyAlignment="1">
      <alignment horizontal="left" wrapText="1"/>
    </xf>
    <xf numFmtId="0" fontId="8" fillId="0" borderId="0" xfId="0" applyFont="1"/>
    <xf numFmtId="0" fontId="10" fillId="0" borderId="2" xfId="2" applyFont="1" applyFill="1" applyBorder="1" applyAlignment="1">
      <alignment horizontal="left" wrapText="1"/>
    </xf>
    <xf numFmtId="0" fontId="12" fillId="0" borderId="0" xfId="0" applyFont="1" applyAlignment="1">
      <alignment horizontal="right"/>
    </xf>
    <xf numFmtId="0" fontId="10" fillId="0" borderId="1" xfId="0" applyFont="1" applyBorder="1" applyAlignment="1">
      <alignment horizontal="center" vertical="top" wrapText="1"/>
    </xf>
    <xf numFmtId="0" fontId="5" fillId="0" borderId="0" xfId="0" applyFont="1" applyAlignment="1">
      <alignment horizontal="center"/>
    </xf>
    <xf numFmtId="0" fontId="10" fillId="0" borderId="1" xfId="0" applyFont="1" applyBorder="1" applyAlignment="1">
      <alignment vertical="top" wrapText="1"/>
    </xf>
    <xf numFmtId="4" fontId="10" fillId="0" borderId="1" xfId="0" applyNumberFormat="1" applyFont="1" applyBorder="1" applyAlignment="1">
      <alignment horizontal="right" vertical="top" wrapText="1"/>
    </xf>
    <xf numFmtId="0" fontId="13" fillId="0" borderId="0" xfId="0" applyFont="1"/>
    <xf numFmtId="0" fontId="5" fillId="0" borderId="1" xfId="0" applyFont="1" applyBorder="1" applyAlignment="1">
      <alignment horizontal="center" vertical="center" wrapText="1"/>
    </xf>
    <xf numFmtId="43" fontId="5" fillId="0" borderId="0" xfId="17" applyFont="1"/>
    <xf numFmtId="49" fontId="10" fillId="0" borderId="0" xfId="0" applyNumberFormat="1" applyFont="1" applyBorder="1" applyAlignment="1">
      <alignment horizontal="center" vertical="top" wrapText="1"/>
    </xf>
    <xf numFmtId="49" fontId="9" fillId="0" borderId="0" xfId="0" applyNumberFormat="1" applyFont="1" applyAlignment="1">
      <alignment horizontal="left" vertical="top"/>
    </xf>
    <xf numFmtId="49" fontId="10" fillId="0" borderId="1" xfId="0" applyNumberFormat="1" applyFont="1" applyBorder="1" applyAlignment="1">
      <alignment horizontal="center" vertical="center" wrapText="1"/>
    </xf>
    <xf numFmtId="49" fontId="10" fillId="0" borderId="0" xfId="0" applyNumberFormat="1" applyFont="1" applyAlignment="1">
      <alignment horizontal="center" vertical="center" wrapText="1"/>
    </xf>
    <xf numFmtId="0" fontId="19" fillId="0" borderId="2" xfId="7" applyFont="1" applyFill="1" applyBorder="1" applyAlignment="1">
      <alignment horizontal="left" wrapText="1"/>
    </xf>
    <xf numFmtId="165" fontId="19" fillId="0" borderId="2" xfId="3" applyNumberFormat="1" applyFont="1" applyFill="1" applyBorder="1"/>
    <xf numFmtId="49" fontId="10" fillId="0" borderId="0" xfId="0" applyNumberFormat="1" applyFont="1" applyAlignment="1">
      <alignment horizontal="right" vertical="top"/>
    </xf>
    <xf numFmtId="168" fontId="9" fillId="0" borderId="1" xfId="0" applyNumberFormat="1" applyFont="1" applyBorder="1" applyAlignment="1">
      <alignment horizontal="left" wrapText="1"/>
    </xf>
    <xf numFmtId="4" fontId="9" fillId="0" borderId="1" xfId="0" applyNumberFormat="1" applyFont="1" applyBorder="1" applyAlignment="1">
      <alignment horizontal="right"/>
    </xf>
    <xf numFmtId="49" fontId="9" fillId="0" borderId="0" xfId="0" applyNumberFormat="1" applyFont="1" applyAlignment="1">
      <alignment horizontal="right"/>
    </xf>
    <xf numFmtId="168" fontId="10" fillId="0" borderId="0" xfId="0" applyNumberFormat="1" applyFont="1" applyAlignment="1">
      <alignment horizontal="left" vertical="top" wrapText="1"/>
    </xf>
    <xf numFmtId="4" fontId="10" fillId="0" borderId="0" xfId="0" applyNumberFormat="1" applyFont="1" applyAlignment="1">
      <alignment horizontal="right" vertical="top"/>
    </xf>
    <xf numFmtId="49" fontId="5" fillId="0" borderId="1" xfId="0" applyNumberFormat="1" applyFont="1" applyBorder="1" applyAlignment="1">
      <alignment horizontal="center" vertical="center" wrapText="1"/>
    </xf>
    <xf numFmtId="0" fontId="5" fillId="0" borderId="0" xfId="17" applyNumberFormat="1" applyFont="1"/>
    <xf numFmtId="49" fontId="9" fillId="0" borderId="1" xfId="0" applyNumberFormat="1" applyFont="1" applyBorder="1" applyAlignment="1">
      <alignment horizontal="center" vertical="center"/>
    </xf>
    <xf numFmtId="165" fontId="9" fillId="0" borderId="1" xfId="19" applyNumberFormat="1" applyFont="1" applyBorder="1" applyAlignment="1">
      <alignment horizontal="right" vertical="center"/>
    </xf>
    <xf numFmtId="0" fontId="19" fillId="0" borderId="2" xfId="6" applyFont="1" applyFill="1" applyBorder="1" applyAlignment="1">
      <alignment horizontal="left" wrapText="1"/>
    </xf>
    <xf numFmtId="169" fontId="11" fillId="0" borderId="0" xfId="17" applyNumberFormat="1" applyFont="1"/>
    <xf numFmtId="2" fontId="11" fillId="0" borderId="0" xfId="0" applyNumberFormat="1" applyFont="1"/>
    <xf numFmtId="49" fontId="5" fillId="0" borderId="0" xfId="0" applyNumberFormat="1" applyFont="1"/>
    <xf numFmtId="0" fontId="7" fillId="0" borderId="2" xfId="7" applyFont="1" applyFill="1" applyBorder="1" applyAlignment="1">
      <alignment horizontal="left"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3" fontId="10" fillId="0" borderId="1" xfId="0" applyNumberFormat="1" applyFont="1" applyBorder="1" applyAlignment="1">
      <alignment horizontal="right" vertical="center" wrapText="1"/>
    </xf>
    <xf numFmtId="3" fontId="10" fillId="0" borderId="1" xfId="0" applyNumberFormat="1" applyFont="1" applyBorder="1"/>
    <xf numFmtId="0" fontId="10" fillId="0" borderId="1" xfId="0" applyFont="1" applyBorder="1"/>
    <xf numFmtId="0" fontId="10" fillId="0" borderId="1" xfId="2" applyFont="1" applyFill="1" applyBorder="1" applyAlignment="1">
      <alignment horizontal="left" wrapText="1"/>
    </xf>
    <xf numFmtId="0" fontId="7" fillId="0" borderId="2" xfId="2" applyFont="1" applyFill="1" applyBorder="1" applyAlignment="1">
      <alignment horizontal="left" wrapText="1"/>
    </xf>
    <xf numFmtId="0" fontId="10" fillId="0" borderId="1" xfId="0" applyFont="1" applyBorder="1" applyAlignment="1">
      <alignment horizontal="justify" vertical="top" wrapText="1"/>
    </xf>
    <xf numFmtId="0" fontId="10" fillId="0" borderId="1" xfId="0" applyFont="1" applyBorder="1" applyAlignment="1">
      <alignment horizontal="left" vertical="top" wrapText="1"/>
    </xf>
    <xf numFmtId="49" fontId="7" fillId="0" borderId="1" xfId="1" applyNumberFormat="1" applyFont="1" applyFill="1" applyBorder="1" applyAlignment="1">
      <alignment vertical="center"/>
    </xf>
    <xf numFmtId="165" fontId="19" fillId="0" borderId="1" xfId="3" applyNumberFormat="1" applyFont="1" applyFill="1" applyBorder="1"/>
    <xf numFmtId="49" fontId="19" fillId="0" borderId="1" xfId="1" applyNumberFormat="1" applyFont="1" applyFill="1" applyBorder="1" applyAlignment="1">
      <alignment vertical="center"/>
    </xf>
    <xf numFmtId="49" fontId="9" fillId="0" borderId="1" xfId="0" applyNumberFormat="1" applyFont="1" applyBorder="1" applyAlignment="1">
      <alignment horizontal="right"/>
    </xf>
    <xf numFmtId="0" fontId="5" fillId="0" borderId="1" xfId="0" applyNumberFormat="1" applyFont="1" applyFill="1" applyBorder="1" applyAlignment="1">
      <alignment horizontal="left" vertical="top" wrapText="1"/>
    </xf>
    <xf numFmtId="0" fontId="5" fillId="0" borderId="1" xfId="0" applyFont="1" applyBorder="1" applyAlignment="1">
      <alignment wrapText="1"/>
    </xf>
    <xf numFmtId="0" fontId="5" fillId="0" borderId="0" xfId="0" applyFont="1" applyAlignment="1">
      <alignment wrapText="1"/>
    </xf>
    <xf numFmtId="4" fontId="8" fillId="0" borderId="1" xfId="0" applyNumberFormat="1" applyFont="1" applyFill="1" applyBorder="1" applyAlignment="1">
      <alignment horizontal="right" vertical="center" wrapText="1"/>
    </xf>
    <xf numFmtId="166" fontId="15" fillId="0" borderId="0" xfId="0" applyNumberFormat="1" applyFont="1" applyFill="1" applyAlignment="1">
      <alignment horizontal="center" wrapText="1"/>
    </xf>
    <xf numFmtId="166" fontId="15" fillId="0" borderId="0" xfId="0" applyNumberFormat="1" applyFont="1" applyFill="1" applyAlignment="1">
      <alignment horizontal="center" vertical="top" wrapText="1"/>
    </xf>
    <xf numFmtId="0" fontId="16" fillId="0" borderId="0" xfId="0" applyFont="1" applyFill="1" applyAlignment="1">
      <alignment wrapText="1"/>
    </xf>
    <xf numFmtId="0" fontId="13" fillId="0" borderId="0" xfId="0" applyFont="1" applyFill="1" applyAlignment="1">
      <alignment horizontal="center" vertical="top" wrapText="1" shrinkToFit="1"/>
    </xf>
    <xf numFmtId="49" fontId="14" fillId="0" borderId="0" xfId="0" applyNumberFormat="1" applyFont="1" applyFill="1" applyBorder="1" applyAlignment="1">
      <alignment horizontal="center" wrapText="1" shrinkToFit="1"/>
    </xf>
    <xf numFmtId="49" fontId="14" fillId="0" borderId="0" xfId="0" applyNumberFormat="1" applyFont="1" applyFill="1" applyBorder="1" applyAlignment="1">
      <alignment horizontal="center" vertical="top" wrapText="1" shrinkToFit="1"/>
    </xf>
    <xf numFmtId="0" fontId="13" fillId="0" borderId="0" xfId="0" applyFont="1" applyFill="1" applyAlignment="1">
      <alignment horizontal="center" wrapText="1" shrinkToFit="1"/>
    </xf>
    <xf numFmtId="0" fontId="10" fillId="0" borderId="1" xfId="0" applyFont="1" applyFill="1" applyBorder="1" applyAlignment="1">
      <alignment horizontal="center" vertical="center" wrapText="1" shrinkToFit="1"/>
    </xf>
    <xf numFmtId="0" fontId="5" fillId="0" borderId="0" xfId="0" applyFont="1" applyFill="1" applyAlignment="1">
      <alignment horizontal="center" vertical="center" wrapText="1" shrinkToFit="1"/>
    </xf>
    <xf numFmtId="0" fontId="9" fillId="0" borderId="1" xfId="0" applyFont="1" applyFill="1" applyBorder="1" applyAlignment="1">
      <alignment horizontal="center" vertical="top" wrapText="1"/>
    </xf>
    <xf numFmtId="49" fontId="9" fillId="0" borderId="1" xfId="0" applyNumberFormat="1" applyFont="1" applyFill="1" applyBorder="1" applyAlignment="1">
      <alignment horizontal="center" vertical="top"/>
    </xf>
    <xf numFmtId="49" fontId="9" fillId="0" borderId="1" xfId="0" applyNumberFormat="1" applyFont="1" applyFill="1" applyBorder="1" applyAlignment="1">
      <alignment horizontal="center" vertical="top" wrapText="1" shrinkToFit="1"/>
    </xf>
    <xf numFmtId="49" fontId="9" fillId="0" borderId="1" xfId="0" applyNumberFormat="1" applyFont="1" applyFill="1" applyBorder="1" applyAlignment="1">
      <alignment horizontal="left" vertical="top" wrapText="1" shrinkToFit="1"/>
    </xf>
    <xf numFmtId="0" fontId="10" fillId="0" borderId="1" xfId="0" applyFont="1" applyFill="1" applyBorder="1" applyAlignment="1">
      <alignment horizontal="center" vertical="top" wrapText="1"/>
    </xf>
    <xf numFmtId="49" fontId="10" fillId="0" borderId="1" xfId="0" applyNumberFormat="1" applyFont="1" applyFill="1" applyBorder="1" applyAlignment="1">
      <alignment horizontal="center" vertical="top"/>
    </xf>
    <xf numFmtId="49" fontId="10" fillId="0" borderId="1" xfId="0" applyNumberFormat="1" applyFont="1" applyFill="1" applyBorder="1" applyAlignment="1">
      <alignment vertical="top"/>
    </xf>
    <xf numFmtId="0" fontId="10" fillId="0" borderId="1" xfId="0" applyNumberFormat="1" applyFont="1" applyBorder="1" applyAlignment="1">
      <alignment vertical="top" wrapText="1"/>
    </xf>
    <xf numFmtId="49" fontId="10" fillId="0" borderId="0" xfId="0" applyNumberFormat="1" applyFont="1" applyAlignment="1">
      <alignment vertical="top"/>
    </xf>
    <xf numFmtId="49" fontId="10" fillId="0" borderId="1" xfId="0" applyNumberFormat="1" applyFont="1" applyBorder="1" applyAlignment="1">
      <alignment vertical="top"/>
    </xf>
    <xf numFmtId="49" fontId="9" fillId="0" borderId="1" xfId="0" applyNumberFormat="1" applyFont="1" applyBorder="1" applyAlignment="1">
      <alignment vertical="top"/>
    </xf>
    <xf numFmtId="0" fontId="9" fillId="0" borderId="1" xfId="0" applyNumberFormat="1" applyFont="1" applyBorder="1" applyAlignment="1">
      <alignment vertical="top" wrapText="1"/>
    </xf>
    <xf numFmtId="0" fontId="13" fillId="0" borderId="0" xfId="0" applyFont="1" applyFill="1" applyAlignment="1">
      <alignment horizontal="center" vertical="top" wrapText="1"/>
    </xf>
    <xf numFmtId="0" fontId="13" fillId="0" borderId="0" xfId="0" applyFont="1" applyFill="1" applyAlignment="1">
      <alignment vertical="top" wrapText="1"/>
    </xf>
    <xf numFmtId="0" fontId="13" fillId="0" borderId="0" xfId="0" applyFont="1" applyFill="1" applyAlignment="1">
      <alignment wrapText="1"/>
    </xf>
    <xf numFmtId="0" fontId="13" fillId="0" borderId="0" xfId="0" applyFont="1" applyFill="1" applyAlignment="1">
      <alignment horizontal="center" wrapText="1"/>
    </xf>
    <xf numFmtId="0" fontId="9" fillId="0" borderId="1" xfId="0" applyFont="1" applyBorder="1" applyAlignment="1">
      <alignment horizontal="center"/>
    </xf>
    <xf numFmtId="43" fontId="10" fillId="0" borderId="1" xfId="18" applyFont="1" applyBorder="1" applyAlignment="1">
      <alignment horizontal="center" vertical="center" wrapText="1"/>
    </xf>
    <xf numFmtId="0" fontId="9" fillId="0" borderId="1" xfId="0" applyFont="1" applyBorder="1" applyAlignment="1">
      <alignment vertical="top" wrapText="1"/>
    </xf>
    <xf numFmtId="4" fontId="10" fillId="0" borderId="1" xfId="0" applyNumberFormat="1" applyFont="1" applyBorder="1" applyAlignment="1">
      <alignment horizontal="right"/>
    </xf>
    <xf numFmtId="4" fontId="10" fillId="0" borderId="1" xfId="0" applyNumberFormat="1" applyFont="1" applyFill="1" applyBorder="1" applyAlignment="1">
      <alignment horizontal="right"/>
    </xf>
    <xf numFmtId="4" fontId="10" fillId="0" borderId="1" xfId="0" applyNumberFormat="1" applyFont="1" applyBorder="1" applyAlignment="1"/>
    <xf numFmtId="0" fontId="13" fillId="0" borderId="1" xfId="0" applyFont="1" applyBorder="1" applyAlignment="1">
      <alignment vertical="top" wrapText="1"/>
    </xf>
    <xf numFmtId="0" fontId="14" fillId="0" borderId="1" xfId="0" applyFont="1" applyBorder="1" applyAlignment="1">
      <alignment vertical="top" wrapText="1"/>
    </xf>
    <xf numFmtId="4" fontId="14" fillId="0" borderId="1" xfId="0" applyNumberFormat="1" applyFont="1" applyBorder="1" applyAlignment="1"/>
    <xf numFmtId="4" fontId="13" fillId="0" borderId="1" xfId="0" applyNumberFormat="1" applyFont="1" applyBorder="1" applyAlignment="1"/>
    <xf numFmtId="0" fontId="13" fillId="0" borderId="1" xfId="0" applyFont="1" applyBorder="1" applyAlignment="1">
      <alignment horizontal="left" vertical="top" wrapText="1"/>
    </xf>
    <xf numFmtId="4" fontId="13" fillId="0" borderId="1" xfId="0" applyNumberFormat="1" applyFont="1" applyBorder="1" applyAlignment="1">
      <alignment horizontal="right"/>
    </xf>
    <xf numFmtId="0" fontId="13" fillId="0" borderId="1" xfId="0" applyFont="1" applyBorder="1" applyAlignment="1">
      <alignment horizontal="left"/>
    </xf>
    <xf numFmtId="0" fontId="13" fillId="0" borderId="1" xfId="0" applyFont="1" applyFill="1" applyBorder="1" applyAlignment="1">
      <alignment wrapText="1"/>
    </xf>
    <xf numFmtId="4" fontId="13" fillId="0" borderId="1" xfId="0" applyNumberFormat="1" applyFont="1" applyBorder="1"/>
    <xf numFmtId="4" fontId="5" fillId="0" borderId="1" xfId="0" applyNumberFormat="1" applyFont="1" applyFill="1" applyBorder="1" applyAlignment="1">
      <alignment horizontal="right" vertical="top" wrapText="1"/>
    </xf>
    <xf numFmtId="2" fontId="8" fillId="0" borderId="0" xfId="0" applyNumberFormat="1" applyFont="1"/>
    <xf numFmtId="49" fontId="20" fillId="0" borderId="0" xfId="0" applyNumberFormat="1" applyFont="1"/>
    <xf numFmtId="49" fontId="9" fillId="0" borderId="0" xfId="0" applyNumberFormat="1" applyFont="1" applyAlignment="1">
      <alignment horizontal="left" vertical="center"/>
    </xf>
    <xf numFmtId="0" fontId="16" fillId="0" borderId="0" xfId="0" applyFont="1" applyAlignment="1">
      <alignment vertical="center" wrapText="1"/>
    </xf>
    <xf numFmtId="0" fontId="16" fillId="0" borderId="0" xfId="0" applyFont="1"/>
    <xf numFmtId="0" fontId="5" fillId="0" borderId="0" xfId="0" applyFont="1" applyAlignment="1">
      <alignment horizontal="center" vertical="center"/>
    </xf>
    <xf numFmtId="0" fontId="14" fillId="0" borderId="0" xfId="0" applyFont="1"/>
    <xf numFmtId="164" fontId="19" fillId="0" borderId="2" xfId="3" applyNumberFormat="1" applyFont="1" applyFill="1" applyBorder="1"/>
    <xf numFmtId="3" fontId="9" fillId="0" borderId="1" xfId="0" applyNumberFormat="1" applyFont="1" applyBorder="1" applyAlignment="1">
      <alignment wrapText="1"/>
    </xf>
    <xf numFmtId="0" fontId="9" fillId="0" borderId="1" xfId="0" applyFont="1" applyBorder="1" applyAlignment="1">
      <alignment horizontal="left" wrapText="1"/>
    </xf>
    <xf numFmtId="0" fontId="16" fillId="0" borderId="0" xfId="0" applyFont="1" applyBorder="1" applyAlignment="1">
      <alignment horizontal="center" vertical="center" wrapText="1"/>
    </xf>
    <xf numFmtId="0" fontId="5" fillId="0" borderId="0" xfId="0" applyFont="1" applyAlignment="1">
      <alignment horizontal="right" wrapText="1"/>
    </xf>
    <xf numFmtId="165" fontId="19" fillId="0" borderId="0" xfId="3" applyNumberFormat="1" applyFont="1" applyFill="1" applyBorder="1"/>
    <xf numFmtId="4" fontId="9" fillId="0" borderId="0" xfId="0" applyNumberFormat="1" applyFont="1" applyBorder="1" applyAlignment="1">
      <alignment horizontal="right"/>
    </xf>
    <xf numFmtId="49" fontId="5" fillId="0" borderId="0" xfId="0" applyNumberFormat="1" applyFont="1" applyBorder="1" applyAlignment="1">
      <alignment horizontal="center" vertical="center" wrapText="1"/>
    </xf>
    <xf numFmtId="49" fontId="5" fillId="0" borderId="0" xfId="0" applyNumberFormat="1" applyFont="1" applyAlignment="1">
      <alignment horizontal="center" vertical="center" wrapText="1"/>
    </xf>
    <xf numFmtId="164" fontId="5" fillId="0" borderId="0" xfId="3" applyNumberFormat="1" applyFont="1" applyFill="1" applyBorder="1"/>
    <xf numFmtId="49" fontId="22" fillId="0" borderId="0" xfId="0" applyNumberFormat="1" applyFont="1" applyAlignment="1">
      <alignment horizontal="center" vertical="center" wrapText="1"/>
    </xf>
    <xf numFmtId="4" fontId="22" fillId="0" borderId="0" xfId="0" applyNumberFormat="1" applyFont="1" applyAlignment="1">
      <alignment horizontal="center" vertical="center" wrapText="1"/>
    </xf>
    <xf numFmtId="49" fontId="9" fillId="0" borderId="1" xfId="0" applyNumberFormat="1" applyFont="1" applyBorder="1" applyAlignment="1">
      <alignment horizontal="left" vertical="center"/>
    </xf>
    <xf numFmtId="0" fontId="21" fillId="0" borderId="0" xfId="0" applyFont="1" applyAlignment="1">
      <alignment horizontal="right"/>
    </xf>
    <xf numFmtId="2" fontId="21" fillId="0" borderId="0" xfId="17" applyNumberFormat="1" applyFont="1"/>
    <xf numFmtId="164" fontId="9" fillId="0" borderId="1" xfId="19" applyNumberFormat="1" applyFont="1" applyBorder="1" applyAlignment="1">
      <alignment horizontal="right" vertical="center"/>
    </xf>
    <xf numFmtId="164" fontId="7" fillId="0" borderId="2" xfId="1" applyNumberFormat="1" applyFont="1" applyFill="1" applyBorder="1" applyAlignment="1">
      <alignment vertical="center"/>
    </xf>
    <xf numFmtId="2" fontId="21" fillId="0" borderId="0" xfId="0" applyNumberFormat="1" applyFont="1"/>
    <xf numFmtId="167" fontId="21" fillId="0" borderId="0" xfId="0" applyNumberFormat="1" applyFont="1"/>
    <xf numFmtId="164" fontId="19" fillId="0" borderId="1" xfId="3" applyNumberFormat="1" applyFont="1" applyFill="1" applyBorder="1"/>
    <xf numFmtId="49" fontId="5" fillId="0" borderId="7" xfId="0" applyNumberFormat="1" applyFont="1" applyBorder="1" applyAlignment="1">
      <alignment horizontal="center" vertical="center" wrapText="1"/>
    </xf>
    <xf numFmtId="49" fontId="19" fillId="0" borderId="3" xfId="5" applyNumberFormat="1" applyFont="1" applyFill="1" applyBorder="1" applyAlignment="1">
      <alignment vertical="center"/>
    </xf>
    <xf numFmtId="49" fontId="19" fillId="0" borderId="3" xfId="8" applyNumberFormat="1" applyFont="1" applyFill="1" applyBorder="1" applyAlignment="1">
      <alignment vertical="center"/>
    </xf>
    <xf numFmtId="0" fontId="14" fillId="0" borderId="8" xfId="0" applyFont="1" applyBorder="1" applyAlignment="1"/>
    <xf numFmtId="0" fontId="13" fillId="0" borderId="8" xfId="0" applyFont="1" applyBorder="1" applyAlignment="1">
      <alignment horizontal="right"/>
    </xf>
    <xf numFmtId="0" fontId="5" fillId="0" borderId="0" xfId="0" applyFont="1" applyFill="1"/>
    <xf numFmtId="49" fontId="5" fillId="0" borderId="0" xfId="0" applyNumberFormat="1" applyFont="1" applyFill="1" applyAlignment="1">
      <alignment horizontal="right" vertical="center"/>
    </xf>
    <xf numFmtId="165" fontId="6" fillId="0" borderId="0" xfId="0" applyNumberFormat="1" applyFont="1" applyFill="1" applyBorder="1" applyAlignment="1">
      <alignment horizontal="left" wrapText="1"/>
    </xf>
    <xf numFmtId="4" fontId="11" fillId="0" borderId="0" xfId="0" applyNumberFormat="1" applyFont="1" applyFill="1" applyAlignment="1">
      <alignment horizontal="left"/>
    </xf>
    <xf numFmtId="4" fontId="5" fillId="0" borderId="0" xfId="0" applyNumberFormat="1" applyFont="1" applyFill="1"/>
    <xf numFmtId="0" fontId="8" fillId="0" borderId="0" xfId="0" applyFont="1" applyFill="1"/>
    <xf numFmtId="0" fontId="13" fillId="0" borderId="0" xfId="0" applyFont="1" applyAlignment="1">
      <alignment horizontal="right" wrapText="1"/>
    </xf>
    <xf numFmtId="0" fontId="13" fillId="0" borderId="0" xfId="0" applyFont="1" applyFill="1"/>
    <xf numFmtId="0" fontId="13" fillId="0" borderId="0" xfId="0" applyFont="1" applyBorder="1" applyAlignment="1">
      <alignment vertical="center" wrapText="1"/>
    </xf>
    <xf numFmtId="0" fontId="14" fillId="0" borderId="0" xfId="0" applyFont="1" applyFill="1"/>
    <xf numFmtId="0" fontId="5" fillId="0" borderId="1" xfId="0" applyFont="1" applyFill="1" applyBorder="1" applyAlignment="1">
      <alignment horizontal="center" vertical="center" wrapText="1"/>
    </xf>
    <xf numFmtId="0" fontId="13" fillId="0" borderId="0" xfId="0" applyFont="1" applyFill="1" applyAlignment="1">
      <alignment horizontal="center" vertical="center"/>
    </xf>
    <xf numFmtId="0" fontId="13" fillId="0" borderId="0" xfId="0" applyFont="1" applyFill="1" applyAlignment="1">
      <alignment horizontal="left" vertical="center" wrapText="1"/>
    </xf>
    <xf numFmtId="49" fontId="5" fillId="0" borderId="1" xfId="0" applyNumberFormat="1" applyFont="1" applyFill="1" applyBorder="1" applyAlignment="1">
      <alignment horizontal="left" vertical="top" wrapText="1"/>
    </xf>
    <xf numFmtId="49" fontId="5" fillId="0" borderId="1" xfId="0" applyNumberFormat="1" applyFont="1" applyFill="1" applyBorder="1" applyAlignment="1">
      <alignment horizontal="center" vertical="center" wrapText="1"/>
    </xf>
    <xf numFmtId="4" fontId="5" fillId="0" borderId="1" xfId="0" applyNumberFormat="1" applyFont="1" applyBorder="1" applyAlignment="1">
      <alignment horizontal="right" wrapText="1"/>
    </xf>
    <xf numFmtId="169" fontId="5" fillId="0" borderId="1" xfId="17" applyNumberFormat="1" applyFont="1" applyBorder="1" applyAlignment="1">
      <alignment horizontal="right" wrapText="1"/>
    </xf>
    <xf numFmtId="0" fontId="5" fillId="0" borderId="1" xfId="0" applyFont="1" applyBorder="1" applyAlignment="1">
      <alignment horizontal="left" wrapText="1"/>
    </xf>
    <xf numFmtId="49" fontId="5" fillId="0" borderId="1" xfId="0" applyNumberFormat="1" applyFont="1" applyBorder="1" applyAlignment="1">
      <alignment horizontal="left" wrapText="1"/>
    </xf>
    <xf numFmtId="4" fontId="5" fillId="0" borderId="1" xfId="17" applyNumberFormat="1" applyFont="1" applyBorder="1" applyAlignment="1">
      <alignment horizontal="right" wrapText="1"/>
    </xf>
    <xf numFmtId="43" fontId="5" fillId="0" borderId="1" xfId="17" applyFont="1" applyBorder="1" applyAlignment="1">
      <alignment horizontal="right" wrapText="1"/>
    </xf>
    <xf numFmtId="49" fontId="5" fillId="0" borderId="1" xfId="0" applyNumberFormat="1" applyFont="1" applyFill="1" applyBorder="1" applyAlignment="1">
      <alignment horizontal="center" vertical="center" wrapText="1"/>
    </xf>
    <xf numFmtId="0" fontId="5" fillId="0" borderId="1" xfId="0" applyFont="1" applyBorder="1" applyAlignment="1">
      <alignment horizontal="center" wrapText="1"/>
    </xf>
    <xf numFmtId="171" fontId="10" fillId="0" borderId="1" xfId="17" applyNumberFormat="1" applyFont="1" applyBorder="1"/>
    <xf numFmtId="0" fontId="6" fillId="0" borderId="1" xfId="0" applyFont="1" applyFill="1" applyBorder="1" applyAlignment="1">
      <alignment horizontal="center" vertical="center" wrapText="1"/>
    </xf>
    <xf numFmtId="0" fontId="6" fillId="0" borderId="1" xfId="0" applyFont="1" applyFill="1" applyBorder="1" applyAlignment="1">
      <alignment horizontal="center" wrapText="1"/>
    </xf>
    <xf numFmtId="0" fontId="10" fillId="0" borderId="1" xfId="0" applyFont="1" applyFill="1" applyBorder="1" applyAlignment="1">
      <alignment horizontal="left" vertical="top" wrapText="1"/>
    </xf>
    <xf numFmtId="0" fontId="5" fillId="0" borderId="0" xfId="0" applyFont="1" applyAlignment="1">
      <alignment horizontal="left"/>
    </xf>
    <xf numFmtId="49" fontId="5" fillId="0" borderId="1" xfId="0" applyNumberFormat="1" applyFont="1" applyFill="1" applyBorder="1" applyAlignment="1">
      <alignment horizontal="left" vertical="center" wrapText="1"/>
    </xf>
    <xf numFmtId="0" fontId="20" fillId="0" borderId="0" xfId="0" applyNumberFormat="1" applyFont="1"/>
    <xf numFmtId="0" fontId="5" fillId="0" borderId="0" xfId="0" applyNumberFormat="1" applyFont="1"/>
    <xf numFmtId="0" fontId="5" fillId="0" borderId="0" xfId="0" applyNumberFormat="1" applyFont="1" applyFill="1"/>
    <xf numFmtId="2" fontId="5" fillId="0" borderId="0" xfId="0" applyNumberFormat="1" applyFont="1"/>
    <xf numFmtId="2" fontId="5" fillId="0" borderId="1" xfId="0" applyNumberFormat="1" applyFont="1" applyFill="1" applyBorder="1" applyAlignment="1">
      <alignment horizontal="center" vertical="center" wrapText="1"/>
    </xf>
    <xf numFmtId="49" fontId="9" fillId="0" borderId="1" xfId="0" applyNumberFormat="1" applyFont="1" applyBorder="1" applyAlignment="1">
      <alignment horizontal="center" vertical="center"/>
    </xf>
    <xf numFmtId="173" fontId="0" fillId="0" borderId="0" xfId="0" applyNumberFormat="1"/>
    <xf numFmtId="4" fontId="5" fillId="0" borderId="1" xfId="0" applyNumberFormat="1" applyFont="1" applyBorder="1" applyAlignment="1">
      <alignment wrapText="1"/>
    </xf>
    <xf numFmtId="0" fontId="5" fillId="0" borderId="0" xfId="0" applyNumberFormat="1" applyFont="1" applyAlignment="1">
      <alignment horizontal="left"/>
    </xf>
    <xf numFmtId="0" fontId="5" fillId="0" borderId="1" xfId="0" applyNumberFormat="1" applyFont="1" applyFill="1" applyBorder="1" applyAlignment="1">
      <alignment horizontal="left" vertical="center" wrapText="1"/>
    </xf>
    <xf numFmtId="0" fontId="5" fillId="0" borderId="1" xfId="0" applyNumberFormat="1" applyFont="1" applyBorder="1" applyAlignment="1">
      <alignment horizontal="left" wrapText="1"/>
    </xf>
    <xf numFmtId="4" fontId="5" fillId="0" borderId="0" xfId="0" applyNumberFormat="1" applyFont="1" applyAlignment="1">
      <alignment horizontal="center" vertical="center"/>
    </xf>
    <xf numFmtId="4" fontId="14" fillId="0" borderId="0" xfId="0" applyNumberFormat="1" applyFont="1"/>
    <xf numFmtId="43" fontId="5" fillId="0" borderId="1" xfId="17" applyFont="1" applyBorder="1" applyAlignment="1">
      <alignment wrapText="1"/>
    </xf>
    <xf numFmtId="0" fontId="5" fillId="0" borderId="1" xfId="0" applyNumberFormat="1" applyFont="1" applyBorder="1" applyAlignment="1">
      <alignment wrapText="1"/>
    </xf>
    <xf numFmtId="49"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0" fontId="13" fillId="0" borderId="1" xfId="0" applyNumberFormat="1" applyFont="1" applyFill="1" applyBorder="1" applyAlignment="1">
      <alignment horizontal="left"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vertical="top" wrapText="1"/>
    </xf>
    <xf numFmtId="11" fontId="13" fillId="0" borderId="1" xfId="0" applyNumberFormat="1" applyFont="1" applyFill="1" applyBorder="1" applyAlignment="1">
      <alignment horizontal="left" vertical="center" wrapText="1"/>
    </xf>
    <xf numFmtId="0" fontId="13" fillId="0" borderId="1" xfId="0" applyFont="1" applyBorder="1" applyAlignment="1">
      <alignment horizontal="left" vertical="center" wrapText="1"/>
    </xf>
    <xf numFmtId="2" fontId="13" fillId="0" borderId="1" xfId="0" applyNumberFormat="1" applyFont="1" applyFill="1" applyBorder="1" applyAlignment="1">
      <alignment horizontal="left" vertical="center" wrapText="1"/>
    </xf>
    <xf numFmtId="172" fontId="13" fillId="0" borderId="1" xfId="0" applyNumberFormat="1" applyFont="1" applyFill="1" applyBorder="1" applyAlignment="1">
      <alignment horizontal="left" vertical="center" wrapText="1"/>
    </xf>
    <xf numFmtId="0" fontId="5" fillId="0" borderId="1" xfId="0" applyFont="1" applyBorder="1" applyAlignment="1">
      <alignment horizontal="center"/>
    </xf>
    <xf numFmtId="4" fontId="8" fillId="0" borderId="1" xfId="0" applyNumberFormat="1" applyFont="1" applyFill="1" applyBorder="1" applyAlignment="1">
      <alignment horizontal="right"/>
    </xf>
    <xf numFmtId="4" fontId="5" fillId="0" borderId="1" xfId="0" applyNumberFormat="1" applyFont="1" applyFill="1" applyBorder="1" applyAlignment="1">
      <alignment horizontal="right"/>
    </xf>
    <xf numFmtId="4" fontId="8" fillId="0" borderId="1" xfId="0" applyNumberFormat="1" applyFont="1" applyBorder="1" applyAlignment="1">
      <alignment horizontal="right"/>
    </xf>
    <xf numFmtId="4" fontId="5" fillId="0" borderId="1" xfId="0" applyNumberFormat="1" applyFont="1" applyBorder="1" applyAlignment="1">
      <alignment horizontal="right"/>
    </xf>
    <xf numFmtId="0" fontId="5" fillId="2" borderId="1" xfId="0" applyFont="1" applyFill="1" applyBorder="1"/>
    <xf numFmtId="0" fontId="5" fillId="0" borderId="1" xfId="0" applyNumberFormat="1" applyFont="1" applyBorder="1" applyAlignment="1">
      <alignment horizont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top" wrapText="1"/>
    </xf>
    <xf numFmtId="0" fontId="8" fillId="0" borderId="1" xfId="0" applyFont="1" applyBorder="1" applyAlignment="1">
      <alignment horizontal="left" vertical="top" wrapText="1"/>
    </xf>
    <xf numFmtId="49" fontId="13" fillId="0" borderId="7" xfId="0" applyNumberFormat="1" applyFont="1" applyFill="1" applyBorder="1" applyAlignment="1">
      <alignment horizontal="center" vertical="center" wrapText="1"/>
    </xf>
    <xf numFmtId="49" fontId="5" fillId="0" borderId="1" xfId="0" applyNumberFormat="1" applyFont="1" applyBorder="1" applyAlignment="1">
      <alignment horizontal="center" vertical="center" textRotation="90"/>
    </xf>
    <xf numFmtId="49" fontId="5" fillId="0" borderId="1" xfId="0" applyNumberFormat="1" applyFont="1" applyBorder="1" applyAlignment="1">
      <alignment horizontal="center" vertical="center" textRotation="90" wrapText="1"/>
    </xf>
    <xf numFmtId="0" fontId="25"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49" fontId="8" fillId="0" borderId="1" xfId="0" applyNumberFormat="1" applyFont="1" applyFill="1" applyBorder="1" applyAlignment="1">
      <alignment wrapText="1"/>
    </xf>
    <xf numFmtId="49" fontId="8" fillId="0" borderId="1" xfId="0" applyNumberFormat="1" applyFont="1" applyFill="1" applyBorder="1" applyAlignment="1">
      <alignment horizontal="center" wrapText="1"/>
    </xf>
    <xf numFmtId="4" fontId="8" fillId="0" borderId="1" xfId="0" applyNumberFormat="1" applyFont="1" applyFill="1" applyBorder="1"/>
    <xf numFmtId="0" fontId="8" fillId="0" borderId="1" xfId="0" applyFont="1" applyFill="1" applyBorder="1" applyAlignment="1">
      <alignment wrapText="1"/>
    </xf>
    <xf numFmtId="49" fontId="8" fillId="0" borderId="1" xfId="0" applyNumberFormat="1" applyFont="1" applyBorder="1" applyAlignment="1">
      <alignment horizontal="center" wrapText="1"/>
    </xf>
    <xf numFmtId="49" fontId="5" fillId="0" borderId="1" xfId="0" applyNumberFormat="1" applyFont="1" applyBorder="1" applyAlignment="1">
      <alignment horizontal="center" wrapText="1"/>
    </xf>
    <xf numFmtId="170" fontId="5" fillId="0" borderId="1" xfId="0" applyNumberFormat="1" applyFont="1" applyFill="1" applyBorder="1" applyAlignment="1">
      <alignment horizontal="left" vertical="center" wrapText="1"/>
    </xf>
    <xf numFmtId="49" fontId="8" fillId="0" borderId="1" xfId="0" applyNumberFormat="1" applyFont="1" applyBorder="1" applyAlignment="1">
      <alignment wrapText="1"/>
    </xf>
    <xf numFmtId="49" fontId="5" fillId="0" borderId="1" xfId="0" applyNumberFormat="1" applyFont="1" applyBorder="1" applyAlignment="1">
      <alignment wrapText="1"/>
    </xf>
    <xf numFmtId="0" fontId="8" fillId="0" borderId="1" xfId="0" applyFont="1" applyFill="1" applyBorder="1" applyAlignment="1">
      <alignment horizontal="left" wrapText="1"/>
    </xf>
    <xf numFmtId="0" fontId="5" fillId="0" borderId="1" xfId="0" applyFont="1" applyFill="1" applyBorder="1" applyAlignment="1">
      <alignment horizontal="left" wrapText="1"/>
    </xf>
    <xf numFmtId="0" fontId="8" fillId="0" borderId="1" xfId="0" applyNumberFormat="1" applyFont="1" applyFill="1" applyBorder="1" applyAlignment="1">
      <alignment horizontal="left" vertical="top" wrapText="1"/>
    </xf>
    <xf numFmtId="2" fontId="5" fillId="0" borderId="1" xfId="0" applyNumberFormat="1" applyFont="1" applyBorder="1" applyAlignment="1">
      <alignment horizontal="justify" vertical="top" wrapText="1"/>
    </xf>
    <xf numFmtId="0" fontId="8" fillId="0" borderId="1" xfId="0" applyNumberFormat="1" applyFont="1" applyFill="1" applyBorder="1" applyAlignment="1">
      <alignment vertical="top" wrapText="1"/>
    </xf>
    <xf numFmtId="0" fontId="8" fillId="0" borderId="1" xfId="0" applyNumberFormat="1" applyFont="1" applyFill="1" applyBorder="1" applyAlignment="1">
      <alignment horizontal="left" wrapText="1"/>
    </xf>
    <xf numFmtId="0" fontId="8" fillId="0" borderId="1" xfId="0" applyFont="1" applyFill="1" applyBorder="1" applyAlignment="1">
      <alignment horizontal="justify" vertical="top" wrapText="1"/>
    </xf>
    <xf numFmtId="4" fontId="8" fillId="0" borderId="0" xfId="0" applyNumberFormat="1" applyFont="1"/>
    <xf numFmtId="0" fontId="8" fillId="0" borderId="1" xfId="0" applyFont="1" applyFill="1" applyBorder="1" applyAlignment="1">
      <alignment horizontal="left" vertical="center" wrapText="1"/>
    </xf>
    <xf numFmtId="0" fontId="26" fillId="0" borderId="0" xfId="0" applyFont="1"/>
    <xf numFmtId="49" fontId="26" fillId="0" borderId="0" xfId="0" applyNumberFormat="1" applyFont="1" applyAlignment="1">
      <alignment horizontal="right" vertical="center"/>
    </xf>
    <xf numFmtId="49" fontId="26" fillId="0" borderId="1" xfId="0" applyNumberFormat="1" applyFont="1" applyBorder="1" applyAlignment="1">
      <alignment horizontal="center" vertical="center" wrapText="1"/>
    </xf>
    <xf numFmtId="49" fontId="28" fillId="0" borderId="1" xfId="0" applyNumberFormat="1" applyFont="1" applyBorder="1" applyAlignment="1">
      <alignment horizontal="center" vertical="center"/>
    </xf>
    <xf numFmtId="164" fontId="28" fillId="0" borderId="1" xfId="20" applyNumberFormat="1" applyFont="1" applyBorder="1" applyAlignment="1">
      <alignment horizontal="right" vertical="center"/>
    </xf>
    <xf numFmtId="0" fontId="29" fillId="0" borderId="2" xfId="6" applyFont="1" applyFill="1" applyBorder="1" applyAlignment="1">
      <alignment horizontal="left" wrapText="1"/>
    </xf>
    <xf numFmtId="164" fontId="29" fillId="0" borderId="3" xfId="3" applyNumberFormat="1" applyFont="1" applyFill="1" applyBorder="1"/>
    <xf numFmtId="164" fontId="29" fillId="0" borderId="1" xfId="3" applyNumberFormat="1" applyFont="1" applyFill="1" applyBorder="1"/>
    <xf numFmtId="0" fontId="30" fillId="0" borderId="2" xfId="6" applyFont="1" applyFill="1" applyBorder="1" applyAlignment="1">
      <alignment horizontal="left" wrapText="1"/>
    </xf>
    <xf numFmtId="0" fontId="31" fillId="0" borderId="2" xfId="2" applyFont="1" applyFill="1" applyBorder="1" applyAlignment="1">
      <alignment horizontal="left" wrapText="1"/>
    </xf>
    <xf numFmtId="49" fontId="8" fillId="0" borderId="1" xfId="0" applyNumberFormat="1" applyFont="1" applyFill="1" applyBorder="1"/>
    <xf numFmtId="49" fontId="32" fillId="0" borderId="1" xfId="0" applyNumberFormat="1" applyFont="1" applyBorder="1" applyAlignment="1">
      <alignment horizontal="center"/>
    </xf>
    <xf numFmtId="49" fontId="32" fillId="0" borderId="1" xfId="0" applyNumberFormat="1" applyFont="1" applyBorder="1"/>
    <xf numFmtId="0" fontId="33" fillId="0" borderId="1" xfId="0" applyFont="1" applyFill="1" applyBorder="1" applyAlignment="1">
      <alignment wrapText="1"/>
    </xf>
    <xf numFmtId="49" fontId="33" fillId="0" borderId="1" xfId="0" applyNumberFormat="1" applyFont="1" applyBorder="1" applyAlignment="1">
      <alignment horizontal="center"/>
    </xf>
    <xf numFmtId="49" fontId="33" fillId="0" borderId="1" xfId="0" applyNumberFormat="1" applyFont="1" applyBorder="1"/>
    <xf numFmtId="0" fontId="34" fillId="0" borderId="1" xfId="0" applyFont="1" applyFill="1" applyBorder="1" applyAlignment="1">
      <alignment wrapText="1"/>
    </xf>
    <xf numFmtId="49" fontId="34" fillId="0" borderId="1" xfId="0" applyNumberFormat="1" applyFont="1" applyBorder="1" applyAlignment="1">
      <alignment horizontal="center"/>
    </xf>
    <xf numFmtId="49" fontId="34" fillId="0" borderId="1" xfId="0" applyNumberFormat="1" applyFont="1" applyBorder="1"/>
    <xf numFmtId="0" fontId="35" fillId="0" borderId="1" xfId="0" applyFont="1" applyFill="1" applyBorder="1" applyAlignment="1">
      <alignment wrapText="1"/>
    </xf>
    <xf numFmtId="0" fontId="35" fillId="0" borderId="1" xfId="0" applyFont="1" applyBorder="1" applyAlignment="1">
      <alignment wrapText="1"/>
    </xf>
    <xf numFmtId="49" fontId="5" fillId="0" borderId="1" xfId="0" applyNumberFormat="1" applyFont="1" applyBorder="1" applyAlignment="1">
      <alignment horizontal="center"/>
    </xf>
    <xf numFmtId="49" fontId="5" fillId="0" borderId="1" xfId="0" applyNumberFormat="1" applyFont="1" applyBorder="1"/>
    <xf numFmtId="0" fontId="0" fillId="0" borderId="5" xfId="0" applyBorder="1" applyAlignment="1">
      <alignment wrapText="1"/>
    </xf>
    <xf numFmtId="0" fontId="36" fillId="0" borderId="1" xfId="0" applyFont="1" applyFill="1" applyBorder="1" applyAlignment="1">
      <alignment wrapText="1"/>
    </xf>
    <xf numFmtId="49" fontId="36" fillId="0" borderId="1" xfId="0" applyNumberFormat="1" applyFont="1" applyFill="1" applyBorder="1" applyAlignment="1">
      <alignment horizontal="center"/>
    </xf>
    <xf numFmtId="49" fontId="36" fillId="0" borderId="1" xfId="0" applyNumberFormat="1" applyFont="1" applyFill="1" applyBorder="1" applyAlignment="1"/>
    <xf numFmtId="4" fontId="36" fillId="0" borderId="1" xfId="0" applyNumberFormat="1" applyFont="1" applyBorder="1" applyAlignment="1">
      <alignment horizontal="right"/>
    </xf>
    <xf numFmtId="49" fontId="37" fillId="0" borderId="1" xfId="0" applyNumberFormat="1" applyFont="1" applyFill="1" applyBorder="1" applyAlignment="1"/>
    <xf numFmtId="4" fontId="37" fillId="0" borderId="1" xfId="0" applyNumberFormat="1" applyFont="1" applyBorder="1" applyAlignment="1">
      <alignment horizontal="right"/>
    </xf>
    <xf numFmtId="4" fontId="37" fillId="0" borderId="1" xfId="0" applyNumberFormat="1" applyFont="1" applyFill="1" applyBorder="1"/>
    <xf numFmtId="4" fontId="36" fillId="0" borderId="1" xfId="0" applyNumberFormat="1" applyFont="1" applyFill="1" applyBorder="1"/>
    <xf numFmtId="4" fontId="37" fillId="0" borderId="1" xfId="0" applyNumberFormat="1" applyFont="1" applyFill="1" applyBorder="1" applyAlignment="1">
      <alignment horizontal="right"/>
    </xf>
    <xf numFmtId="4" fontId="36" fillId="0" borderId="1" xfId="0" applyNumberFormat="1" applyFont="1" applyFill="1" applyBorder="1" applyAlignment="1">
      <alignment horizontal="right"/>
    </xf>
    <xf numFmtId="0" fontId="37" fillId="0" borderId="1" xfId="0" applyFont="1" applyFill="1" applyBorder="1" applyAlignment="1"/>
    <xf numFmtId="49" fontId="5" fillId="0" borderId="1" xfId="0" applyNumberFormat="1" applyFont="1" applyFill="1" applyBorder="1" applyAlignment="1">
      <alignment horizontal="center"/>
    </xf>
    <xf numFmtId="49" fontId="5" fillId="0" borderId="1" xfId="0" applyNumberFormat="1" applyFont="1" applyFill="1" applyBorder="1" applyAlignment="1"/>
    <xf numFmtId="49" fontId="8" fillId="0" borderId="1" xfId="0" applyNumberFormat="1" applyFont="1" applyFill="1" applyBorder="1" applyAlignment="1">
      <alignment horizontal="center"/>
    </xf>
    <xf numFmtId="49" fontId="8" fillId="0" borderId="1" xfId="0" applyNumberFormat="1" applyFont="1" applyFill="1" applyBorder="1" applyAlignment="1"/>
    <xf numFmtId="0" fontId="5" fillId="0" borderId="1" xfId="22" applyNumberFormat="1" applyFont="1" applyFill="1" applyBorder="1" applyAlignment="1">
      <alignment horizontal="left" vertical="top" wrapText="1"/>
    </xf>
    <xf numFmtId="49" fontId="24" fillId="0" borderId="1" xfId="0" applyNumberFormat="1" applyFont="1" applyFill="1" applyBorder="1" applyAlignment="1"/>
    <xf numFmtId="0" fontId="5" fillId="0" borderId="1" xfId="0" applyFont="1" applyFill="1" applyBorder="1" applyAlignment="1"/>
    <xf numFmtId="0" fontId="8" fillId="0" borderId="1" xfId="0" applyFont="1" applyFill="1" applyBorder="1" applyAlignment="1"/>
    <xf numFmtId="0" fontId="39" fillId="0" borderId="1" xfId="0" applyFont="1" applyBorder="1" applyAlignment="1">
      <alignment horizontal="justify" vertical="top" wrapText="1"/>
    </xf>
    <xf numFmtId="0" fontId="5" fillId="0" borderId="1" xfId="0" applyFont="1" applyBorder="1" applyAlignment="1">
      <alignment horizontal="justify" vertical="top" wrapText="1"/>
    </xf>
    <xf numFmtId="0" fontId="13" fillId="0" borderId="1" xfId="22" applyNumberFormat="1" applyFont="1" applyFill="1" applyBorder="1" applyAlignment="1">
      <alignment horizontal="left" vertical="top" wrapText="1"/>
    </xf>
    <xf numFmtId="4" fontId="5" fillId="0" borderId="1" xfId="0" applyNumberFormat="1" applyFont="1" applyFill="1" applyBorder="1"/>
    <xf numFmtId="49" fontId="5" fillId="0" borderId="1" xfId="0" applyNumberFormat="1" applyFont="1" applyFill="1" applyBorder="1" applyAlignment="1">
      <alignment horizontal="center" vertical="center" wrapText="1"/>
    </xf>
    <xf numFmtId="165" fontId="8" fillId="0" borderId="1" xfId="20" applyNumberFormat="1" applyFont="1" applyBorder="1" applyAlignment="1">
      <alignment horizontal="right" vertical="center"/>
    </xf>
    <xf numFmtId="49" fontId="5" fillId="0" borderId="1" xfId="0" applyNumberFormat="1" applyFont="1" applyFill="1" applyBorder="1" applyAlignment="1">
      <alignment horizontal="left" wrapText="1"/>
    </xf>
    <xf numFmtId="0" fontId="5" fillId="0" borderId="1" xfId="0" applyNumberFormat="1" applyFont="1" applyBorder="1" applyAlignment="1">
      <alignment horizontal="left" vertical="top" wrapText="1"/>
    </xf>
    <xf numFmtId="2" fontId="5" fillId="0" borderId="1" xfId="0" applyNumberFormat="1" applyFont="1" applyBorder="1" applyAlignment="1">
      <alignment wrapText="1"/>
    </xf>
    <xf numFmtId="49" fontId="5" fillId="0" borderId="1" xfId="0" applyNumberFormat="1" applyFont="1" applyBorder="1" applyAlignment="1">
      <alignment horizontal="left" vertical="top" wrapText="1"/>
    </xf>
    <xf numFmtId="0" fontId="5" fillId="0" borderId="1" xfId="0" applyFont="1" applyBorder="1" applyAlignment="1">
      <alignment horizontal="left" vertical="top" wrapText="1"/>
    </xf>
    <xf numFmtId="4" fontId="5" fillId="0" borderId="1" xfId="0" applyNumberFormat="1" applyFont="1" applyBorder="1" applyAlignment="1">
      <alignment horizontal="right" vertical="top" wrapText="1"/>
    </xf>
    <xf numFmtId="169" fontId="5" fillId="0" borderId="1" xfId="17" applyNumberFormat="1" applyFont="1" applyBorder="1" applyAlignment="1">
      <alignment horizontal="right" vertical="top" wrapText="1"/>
    </xf>
    <xf numFmtId="43" fontId="5" fillId="0" borderId="1" xfId="17" applyFont="1" applyBorder="1" applyAlignment="1">
      <alignment horizontal="right" vertical="top" wrapText="1"/>
    </xf>
    <xf numFmtId="0" fontId="5" fillId="0" borderId="1" xfId="0" applyFont="1" applyBorder="1" applyAlignment="1">
      <alignment horizontal="right" vertical="top" wrapText="1"/>
    </xf>
    <xf numFmtId="0" fontId="5" fillId="0" borderId="1" xfId="0" applyFont="1" applyBorder="1" applyAlignment="1">
      <alignment horizontal="right" wrapText="1"/>
    </xf>
    <xf numFmtId="4" fontId="5" fillId="0" borderId="1" xfId="0" applyNumberFormat="1" applyFont="1" applyFill="1" applyBorder="1" applyAlignment="1">
      <alignment horizontal="right" wrapText="1"/>
    </xf>
    <xf numFmtId="4" fontId="5" fillId="0" borderId="1" xfId="0" applyNumberFormat="1" applyFont="1" applyBorder="1" applyAlignment="1"/>
    <xf numFmtId="0" fontId="5" fillId="0" borderId="1" xfId="0" applyFont="1" applyBorder="1" applyAlignment="1"/>
    <xf numFmtId="4" fontId="8" fillId="0" borderId="1" xfId="19" applyNumberFormat="1" applyFont="1" applyBorder="1" applyAlignment="1">
      <alignment horizontal="right" vertical="center"/>
    </xf>
    <xf numFmtId="3" fontId="9" fillId="0" borderId="1" xfId="0" applyNumberFormat="1" applyFont="1" applyBorder="1" applyAlignment="1">
      <alignment horizontal="right" vertical="center" wrapText="1"/>
    </xf>
    <xf numFmtId="2" fontId="5" fillId="0" borderId="1" xfId="0" applyNumberFormat="1" applyFont="1" applyBorder="1" applyAlignment="1"/>
    <xf numFmtId="2" fontId="5" fillId="0" borderId="1" xfId="0" applyNumberFormat="1" applyFont="1" applyFill="1" applyBorder="1" applyAlignment="1">
      <alignment horizontal="left" vertical="top" wrapText="1"/>
    </xf>
    <xf numFmtId="4" fontId="5" fillId="0" borderId="5" xfId="0" applyNumberFormat="1" applyFont="1" applyBorder="1" applyAlignment="1">
      <alignment horizontal="right" wrapText="1"/>
    </xf>
    <xf numFmtId="43" fontId="5" fillId="0" borderId="1" xfId="17" applyFont="1" applyBorder="1"/>
    <xf numFmtId="4" fontId="5" fillId="0" borderId="1" xfId="0" applyNumberFormat="1" applyFont="1" applyBorder="1"/>
    <xf numFmtId="4" fontId="5" fillId="0" borderId="1" xfId="17" applyNumberFormat="1" applyFont="1" applyBorder="1"/>
    <xf numFmtId="2" fontId="5" fillId="0" borderId="1" xfId="0" applyNumberFormat="1" applyFont="1" applyBorder="1"/>
    <xf numFmtId="0" fontId="16" fillId="0" borderId="0" xfId="0" applyFont="1" applyBorder="1" applyAlignment="1">
      <alignment horizontal="center" wrapText="1"/>
    </xf>
    <xf numFmtId="0" fontId="5" fillId="0" borderId="0" xfId="0" applyFont="1" applyAlignment="1">
      <alignment horizontal="right" wrapText="1"/>
    </xf>
    <xf numFmtId="0" fontId="14" fillId="0" borderId="7"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13" fillId="0" borderId="0" xfId="0" applyFont="1" applyAlignment="1">
      <alignment horizontal="right" vertical="center" wrapText="1"/>
    </xf>
    <xf numFmtId="0" fontId="23" fillId="0" borderId="8" xfId="0" applyFont="1" applyBorder="1" applyAlignment="1">
      <alignment horizontal="center" vertical="center" wrapText="1"/>
    </xf>
    <xf numFmtId="0" fontId="8" fillId="0" borderId="1" xfId="0" applyFont="1" applyFill="1" applyBorder="1" applyAlignment="1">
      <alignment horizontal="left" vertical="center" wrapText="1"/>
    </xf>
    <xf numFmtId="49" fontId="14" fillId="0" borderId="7" xfId="0" applyNumberFormat="1" applyFont="1" applyFill="1" applyBorder="1" applyAlignment="1">
      <alignment horizontal="left" vertical="center" wrapText="1"/>
    </xf>
    <xf numFmtId="49" fontId="14" fillId="0" borderId="9" xfId="0" applyNumberFormat="1" applyFont="1" applyFill="1" applyBorder="1" applyAlignment="1">
      <alignment horizontal="left" vertical="center" wrapText="1"/>
    </xf>
    <xf numFmtId="49" fontId="14" fillId="0" borderId="5" xfId="0" applyNumberFormat="1" applyFont="1" applyFill="1" applyBorder="1" applyAlignment="1">
      <alignment horizontal="left" vertical="center" wrapText="1"/>
    </xf>
    <xf numFmtId="0" fontId="14" fillId="0" borderId="7" xfId="0" applyFont="1" applyFill="1" applyBorder="1" applyAlignment="1">
      <alignment horizontal="left" vertical="center"/>
    </xf>
    <xf numFmtId="0" fontId="14" fillId="0" borderId="9" xfId="0" applyFont="1" applyFill="1" applyBorder="1" applyAlignment="1">
      <alignment horizontal="left" vertical="center"/>
    </xf>
    <xf numFmtId="0" fontId="14" fillId="0" borderId="5" xfId="0" applyFont="1" applyFill="1" applyBorder="1" applyAlignment="1">
      <alignment horizontal="left" vertical="center"/>
    </xf>
    <xf numFmtId="166" fontId="16" fillId="0" borderId="0" xfId="0" applyNumberFormat="1" applyFont="1" applyFill="1" applyAlignment="1">
      <alignment horizontal="center" wrapText="1"/>
    </xf>
    <xf numFmtId="4" fontId="5" fillId="0" borderId="1" xfId="0" applyNumberFormat="1" applyFont="1" applyBorder="1" applyAlignment="1">
      <alignment horizontal="center" vertical="center" wrapText="1"/>
    </xf>
    <xf numFmtId="0" fontId="16" fillId="0" borderId="0" xfId="0" applyFont="1" applyFill="1" applyBorder="1" applyAlignment="1">
      <alignment horizontal="center" wrapText="1"/>
    </xf>
    <xf numFmtId="0" fontId="5" fillId="0" borderId="0" xfId="0" applyFont="1" applyFill="1" applyAlignment="1">
      <alignment horizontal="right" wrapText="1"/>
    </xf>
    <xf numFmtId="0" fontId="24"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xf>
    <xf numFmtId="49" fontId="8" fillId="0" borderId="7" xfId="0" applyNumberFormat="1" applyFont="1" applyBorder="1" applyAlignment="1">
      <alignment horizontal="center" vertical="center"/>
    </xf>
    <xf numFmtId="49" fontId="8" fillId="0" borderId="9" xfId="0" applyNumberFormat="1" applyFont="1" applyBorder="1" applyAlignment="1">
      <alignment horizontal="center" vertical="center"/>
    </xf>
    <xf numFmtId="49" fontId="8" fillId="0" borderId="5" xfId="0" applyNumberFormat="1" applyFont="1" applyBorder="1" applyAlignment="1">
      <alignment horizontal="center" vertical="center"/>
    </xf>
    <xf numFmtId="0" fontId="16" fillId="0" borderId="0" xfId="0" applyFont="1" applyBorder="1" applyAlignment="1">
      <alignment horizontal="center" vertical="center" wrapText="1"/>
    </xf>
    <xf numFmtId="49" fontId="5" fillId="0" borderId="4"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8" fillId="0" borderId="1" xfId="0" applyNumberFormat="1" applyFont="1" applyBorder="1" applyAlignment="1">
      <alignment horizontal="center" vertical="center" wrapText="1"/>
    </xf>
    <xf numFmtId="49" fontId="5" fillId="0" borderId="1" xfId="0" applyNumberFormat="1"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49" fontId="8" fillId="0" borderId="7" xfId="0" applyNumberFormat="1" applyFont="1" applyFill="1" applyBorder="1" applyAlignment="1">
      <alignment horizontal="center" vertical="center" wrapText="1"/>
    </xf>
    <xf numFmtId="49" fontId="8" fillId="0" borderId="9" xfId="0" applyNumberFormat="1" applyFont="1" applyFill="1" applyBorder="1" applyAlignment="1">
      <alignment horizontal="center" vertical="center" wrapText="1"/>
    </xf>
    <xf numFmtId="49" fontId="8" fillId="0" borderId="5" xfId="0" applyNumberFormat="1" applyFont="1" applyFill="1" applyBorder="1" applyAlignment="1">
      <alignment horizontal="center" vertical="center" wrapText="1"/>
    </xf>
    <xf numFmtId="0" fontId="5" fillId="0" borderId="1" xfId="0" applyFont="1" applyBorder="1" applyAlignment="1">
      <alignment horizontal="center"/>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6" fillId="0" borderId="0" xfId="0" applyFont="1" applyAlignment="1">
      <alignment horizontal="center" vertical="center" wrapText="1"/>
    </xf>
    <xf numFmtId="0" fontId="10" fillId="0" borderId="1" xfId="0" applyFont="1" applyBorder="1" applyAlignment="1">
      <alignment horizontal="center"/>
    </xf>
    <xf numFmtId="0" fontId="27" fillId="0" borderId="0" xfId="0" applyFont="1" applyBorder="1" applyAlignment="1">
      <alignment horizontal="center" wrapText="1"/>
    </xf>
    <xf numFmtId="49" fontId="9" fillId="0" borderId="1" xfId="0" applyNumberFormat="1" applyFont="1" applyBorder="1" applyAlignment="1">
      <alignment horizontal="center" vertical="center"/>
    </xf>
    <xf numFmtId="49" fontId="9" fillId="0" borderId="7" xfId="0" applyNumberFormat="1" applyFont="1" applyBorder="1" applyAlignment="1">
      <alignment horizontal="center" vertical="center"/>
    </xf>
    <xf numFmtId="0" fontId="16" fillId="0" borderId="0" xfId="0" applyFont="1" applyAlignment="1">
      <alignment horizontal="center" wrapText="1"/>
    </xf>
  </cellXfs>
  <cellStyles count="23">
    <cellStyle name="Обычный" xfId="0" builtinId="0"/>
    <cellStyle name="Обычный 10" xfId="1"/>
    <cellStyle name="Обычный 11" xfId="2"/>
    <cellStyle name="Обычный 12" xfId="3"/>
    <cellStyle name="Обычный 2" xfId="4"/>
    <cellStyle name="Обычный 22" xfId="5"/>
    <cellStyle name="Обычный 23" xfId="6"/>
    <cellStyle name="Обычный 29" xfId="7"/>
    <cellStyle name="Обычный 30" xfId="8"/>
    <cellStyle name="Обычный 4" xfId="21"/>
    <cellStyle name="Обычный 43" xfId="9"/>
    <cellStyle name="Обычный 44" xfId="10"/>
    <cellStyle name="Обычный 45" xfId="11"/>
    <cellStyle name="Обычный 46" xfId="12"/>
    <cellStyle name="Обычный 47" xfId="13"/>
    <cellStyle name="Обычный 48" xfId="14"/>
    <cellStyle name="Обычный_Лист1" xfId="22"/>
    <cellStyle name="Тысячи [0]_Лист1" xfId="15"/>
    <cellStyle name="Тысячи_Лист1" xfId="16"/>
    <cellStyle name="Финансовый" xfId="17" builtinId="3"/>
    <cellStyle name="Финансовый 2" xfId="18"/>
    <cellStyle name="Финансовый 3" xfId="19"/>
    <cellStyle name="Финансовый 3 2" xfId="2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Лист2"/>
  <dimension ref="A1:E24"/>
  <sheetViews>
    <sheetView topLeftCell="A4" workbookViewId="0">
      <selection activeCell="D11" sqref="D11"/>
    </sheetView>
  </sheetViews>
  <sheetFormatPr defaultRowHeight="12.75"/>
  <cols>
    <col min="1" max="1" width="28.5703125" style="62" customWidth="1"/>
    <col min="2" max="2" width="54.28515625" style="62" customWidth="1"/>
    <col min="3" max="3" width="17.7109375" style="62" customWidth="1"/>
    <col min="4" max="4" width="18" style="62" bestFit="1" customWidth="1"/>
    <col min="5" max="5" width="17.5703125" style="62" customWidth="1"/>
    <col min="6" max="16384" width="9.140625" style="62"/>
  </cols>
  <sheetData>
    <row r="1" spans="1:5" ht="44.25" customHeight="1">
      <c r="A1" s="298" t="str">
        <f>"Приложение №"&amp;Н1деф&amp;" к решению
Богучанского районного Совета депутатов
от "&amp;Р1дата&amp;" года №"&amp;Р1номер</f>
        <v>Приложение №1 к решению
Богучанского районного Совета депутатов
от "    "  ___________ 2015 г. года №</v>
      </c>
      <c r="B1" s="298"/>
      <c r="C1" s="298"/>
      <c r="D1" s="298"/>
      <c r="E1" s="298"/>
    </row>
    <row r="2" spans="1:5" ht="57" customHeight="1">
      <c r="A2" s="297" t="str">
        <f>"Источники внутреннего финансирования дефицита районного бюджета на "&amp;год&amp;" год и плановый период "&amp;ПлПер&amp;" годов"</f>
        <v>Источники внутреннего финансирования дефицита районного бюджета на 2016 год и плановый период 2017-2018 годов</v>
      </c>
      <c r="B2" s="297"/>
      <c r="C2" s="297"/>
      <c r="D2" s="297"/>
      <c r="E2" s="297"/>
    </row>
    <row r="3" spans="1:5" ht="15.75">
      <c r="B3" s="135"/>
      <c r="C3" s="135"/>
      <c r="E3" s="136" t="s">
        <v>107</v>
      </c>
    </row>
    <row r="4" spans="1:5" ht="15">
      <c r="A4" s="89" t="s">
        <v>164</v>
      </c>
      <c r="B4" s="89" t="s">
        <v>165</v>
      </c>
      <c r="C4" s="90" t="s">
        <v>938</v>
      </c>
      <c r="D4" s="90" t="s">
        <v>1061</v>
      </c>
      <c r="E4" s="90" t="s">
        <v>1060</v>
      </c>
    </row>
    <row r="5" spans="1:5" ht="30">
      <c r="A5" s="55" t="s">
        <v>166</v>
      </c>
      <c r="B5" s="91" t="s">
        <v>167</v>
      </c>
      <c r="C5" s="34">
        <f>SUM(C6+C11)</f>
        <v>45765636.980000019</v>
      </c>
      <c r="D5" s="34">
        <f>SUM(D6+D11)</f>
        <v>-20000000.001100063</v>
      </c>
      <c r="E5" s="34">
        <f>SUM(E6+E11)</f>
        <v>-1.1000633239746094E-3</v>
      </c>
    </row>
    <row r="6" spans="1:5" ht="30">
      <c r="A6" s="200" t="s">
        <v>718</v>
      </c>
      <c r="B6" s="91" t="s">
        <v>168</v>
      </c>
      <c r="C6" s="34">
        <f>C7-C9</f>
        <v>20000000</v>
      </c>
      <c r="D6" s="34">
        <f>D7-D9</f>
        <v>-20000000</v>
      </c>
      <c r="E6" s="34">
        <f>E7-E9</f>
        <v>0</v>
      </c>
    </row>
    <row r="7" spans="1:5" ht="42.75">
      <c r="A7" s="55" t="s">
        <v>169</v>
      </c>
      <c r="B7" s="21" t="s">
        <v>170</v>
      </c>
      <c r="C7" s="92">
        <f>C8</f>
        <v>40000000</v>
      </c>
      <c r="D7" s="92">
        <f>D8</f>
        <v>20000000</v>
      </c>
      <c r="E7" s="92">
        <f>E8</f>
        <v>20000000</v>
      </c>
    </row>
    <row r="8" spans="1:5" ht="57">
      <c r="A8" s="55" t="s">
        <v>171</v>
      </c>
      <c r="B8" s="21" t="s">
        <v>233</v>
      </c>
      <c r="C8" s="92">
        <v>40000000</v>
      </c>
      <c r="D8" s="92">
        <v>20000000</v>
      </c>
      <c r="E8" s="92">
        <v>20000000</v>
      </c>
    </row>
    <row r="9" spans="1:5" ht="42.75">
      <c r="A9" s="55" t="s">
        <v>234</v>
      </c>
      <c r="B9" s="21" t="s">
        <v>235</v>
      </c>
      <c r="C9" s="92">
        <v>20000000</v>
      </c>
      <c r="D9" s="92">
        <v>40000000</v>
      </c>
      <c r="E9" s="92">
        <v>20000000</v>
      </c>
    </row>
    <row r="10" spans="1:5" ht="57">
      <c r="A10" s="55" t="s">
        <v>236</v>
      </c>
      <c r="B10" s="21" t="s">
        <v>52</v>
      </c>
      <c r="C10" s="92">
        <v>20000000</v>
      </c>
      <c r="D10" s="92">
        <v>40000000</v>
      </c>
      <c r="E10" s="92">
        <v>20000000</v>
      </c>
    </row>
    <row r="11" spans="1:5" ht="28.5">
      <c r="A11" s="55" t="s">
        <v>237</v>
      </c>
      <c r="B11" s="21" t="s">
        <v>205</v>
      </c>
      <c r="C11" s="92">
        <f>-C12+C16</f>
        <v>25765636.980000019</v>
      </c>
      <c r="D11" s="92">
        <f>-D12+D16</f>
        <v>-1.1000633239746094E-3</v>
      </c>
      <c r="E11" s="92">
        <f>-E12+E16</f>
        <v>-1.1000633239746094E-3</v>
      </c>
    </row>
    <row r="12" spans="1:5" ht="14.25">
      <c r="A12" s="55" t="s">
        <v>206</v>
      </c>
      <c r="B12" s="21" t="s">
        <v>137</v>
      </c>
      <c r="C12" s="92">
        <f>C13</f>
        <v>1896487214.4200001</v>
      </c>
      <c r="D12" s="92">
        <f t="shared" ref="D12:E14" si="0">D13</f>
        <v>1705322453.3099999</v>
      </c>
      <c r="E12" s="92">
        <f t="shared" si="0"/>
        <v>1681580453.3099999</v>
      </c>
    </row>
    <row r="13" spans="1:5" ht="14.25">
      <c r="A13" s="55" t="s">
        <v>207</v>
      </c>
      <c r="B13" s="21" t="s">
        <v>138</v>
      </c>
      <c r="C13" s="93">
        <f>C14</f>
        <v>1896487214.4200001</v>
      </c>
      <c r="D13" s="93">
        <f t="shared" si="0"/>
        <v>1705322453.3099999</v>
      </c>
      <c r="E13" s="93">
        <f t="shared" si="0"/>
        <v>1681580453.3099999</v>
      </c>
    </row>
    <row r="14" spans="1:5" ht="28.5">
      <c r="A14" s="55" t="s">
        <v>208</v>
      </c>
      <c r="B14" s="21" t="s">
        <v>260</v>
      </c>
      <c r="C14" s="92">
        <f>C15</f>
        <v>1896487214.4200001</v>
      </c>
      <c r="D14" s="92">
        <f t="shared" si="0"/>
        <v>1705322453.3099999</v>
      </c>
      <c r="E14" s="92">
        <f t="shared" si="0"/>
        <v>1681580453.3099999</v>
      </c>
    </row>
    <row r="15" spans="1:5" ht="28.5">
      <c r="A15" s="55" t="s">
        <v>261</v>
      </c>
      <c r="B15" s="21" t="s">
        <v>212</v>
      </c>
      <c r="C15" s="92">
        <f>'Дох '!I146+C7</f>
        <v>1896487214.4200001</v>
      </c>
      <c r="D15" s="92">
        <f>'Дох '!J146+D7</f>
        <v>1705322453.3099999</v>
      </c>
      <c r="E15" s="92">
        <f>'Дох '!K146+E7</f>
        <v>1681580453.3099999</v>
      </c>
    </row>
    <row r="16" spans="1:5" ht="14.25">
      <c r="A16" s="55" t="s">
        <v>213</v>
      </c>
      <c r="B16" s="21" t="s">
        <v>139</v>
      </c>
      <c r="C16" s="92">
        <f>C17</f>
        <v>1922252851.4000001</v>
      </c>
      <c r="D16" s="92">
        <f t="shared" ref="D16:E18" si="1">D17</f>
        <v>1705322453.3088999</v>
      </c>
      <c r="E16" s="92">
        <f t="shared" si="1"/>
        <v>1681580453.3088999</v>
      </c>
    </row>
    <row r="17" spans="1:5" ht="14.25">
      <c r="A17" s="21" t="s">
        <v>214</v>
      </c>
      <c r="B17" s="21" t="s">
        <v>140</v>
      </c>
      <c r="C17" s="94">
        <f>C18</f>
        <v>1922252851.4000001</v>
      </c>
      <c r="D17" s="94">
        <f t="shared" si="1"/>
        <v>1705322453.3088999</v>
      </c>
      <c r="E17" s="94">
        <f t="shared" si="1"/>
        <v>1681580453.3088999</v>
      </c>
    </row>
    <row r="18" spans="1:5" ht="28.5">
      <c r="A18" s="21" t="s">
        <v>215</v>
      </c>
      <c r="B18" s="21" t="s">
        <v>216</v>
      </c>
      <c r="C18" s="94">
        <f>C19</f>
        <v>1922252851.4000001</v>
      </c>
      <c r="D18" s="94">
        <f t="shared" si="1"/>
        <v>1705322453.3088999</v>
      </c>
      <c r="E18" s="94">
        <f t="shared" si="1"/>
        <v>1681580453.3088999</v>
      </c>
    </row>
    <row r="19" spans="1:5" ht="28.5">
      <c r="A19" s="55" t="s">
        <v>217</v>
      </c>
      <c r="B19" s="21" t="s">
        <v>218</v>
      </c>
      <c r="C19" s="92">
        <f>Вед16!F6+C9</f>
        <v>1922252851.4000001</v>
      </c>
      <c r="D19" s="92">
        <f>'вед 17-18'!F6+D9</f>
        <v>1705322453.3088999</v>
      </c>
      <c r="E19" s="92">
        <f>'вед 17-18'!G6+E9</f>
        <v>1681580453.3088999</v>
      </c>
    </row>
    <row r="20" spans="1:5" ht="47.25" hidden="1">
      <c r="A20" s="95" t="s">
        <v>282</v>
      </c>
      <c r="B20" s="96" t="s">
        <v>283</v>
      </c>
      <c r="C20" s="97">
        <v>0</v>
      </c>
    </row>
    <row r="21" spans="1:5" ht="30" hidden="1">
      <c r="A21" s="95" t="s">
        <v>284</v>
      </c>
      <c r="B21" s="95" t="s">
        <v>250</v>
      </c>
      <c r="C21" s="98"/>
    </row>
    <row r="22" spans="1:5" ht="75" hidden="1">
      <c r="A22" s="99" t="s">
        <v>251</v>
      </c>
      <c r="B22" s="95" t="s">
        <v>252</v>
      </c>
      <c r="C22" s="100"/>
    </row>
    <row r="23" spans="1:5" ht="30" hidden="1">
      <c r="A23" s="101" t="s">
        <v>253</v>
      </c>
      <c r="B23" s="102" t="s">
        <v>254</v>
      </c>
      <c r="C23" s="103"/>
    </row>
    <row r="24" spans="1:5" ht="60" hidden="1">
      <c r="A24" s="101" t="s">
        <v>255</v>
      </c>
      <c r="B24" s="102" t="s">
        <v>130</v>
      </c>
      <c r="C24" s="103"/>
    </row>
  </sheetData>
  <mergeCells count="2">
    <mergeCell ref="A2:E2"/>
    <mergeCell ref="A1:E1"/>
  </mergeCells>
  <phoneticPr fontId="3" type="noConversion"/>
  <pageMargins left="0.98425196850393704" right="0.23622047244094491" top="0.74803149606299213" bottom="0.74803149606299213" header="0.31496062992125984" footer="0.31496062992125984"/>
  <pageSetup paperSize="9" fitToHeight="0" orientation="landscape" r:id="rId1"/>
  <headerFooter alignWithMargins="0"/>
</worksheet>
</file>

<file path=xl/worksheets/sheet10.xml><?xml version="1.0" encoding="utf-8"?>
<worksheet xmlns="http://schemas.openxmlformats.org/spreadsheetml/2006/main" xmlns:r="http://schemas.openxmlformats.org/officeDocument/2006/relationships">
  <dimension ref="A1:F674"/>
  <sheetViews>
    <sheetView workbookViewId="0">
      <selection activeCell="C675" sqref="C675"/>
    </sheetView>
  </sheetViews>
  <sheetFormatPr defaultRowHeight="12.75"/>
  <cols>
    <col min="1" max="1" width="38.28515625" style="5" customWidth="1"/>
    <col min="2" max="2" width="11.5703125" style="174" customWidth="1"/>
    <col min="3" max="3" width="5.140625" style="5" customWidth="1"/>
    <col min="4" max="4" width="6.85546875" style="5" customWidth="1"/>
    <col min="5" max="5" width="15.28515625" style="5" customWidth="1"/>
    <col min="6" max="6" width="15.7109375" style="25" customWidth="1"/>
    <col min="7" max="16384" width="9.140625" style="5"/>
  </cols>
  <sheetData>
    <row r="1" spans="1:6" ht="47.25" customHeight="1">
      <c r="A1" s="298" t="str">
        <f>"Приложение №"&amp;Н1цср1&amp;" к решению
Богучанского районного Совета депутатов
от "&amp;Р1дата&amp;" года №"&amp;Р1номер</f>
        <v>Приложение №10 к решению
Богучанского районного Совета депутатов
от "    "  ___________ 2015 г. года №</v>
      </c>
      <c r="B1" s="298"/>
      <c r="C1" s="298"/>
      <c r="D1" s="298"/>
      <c r="E1" s="298"/>
      <c r="F1" s="298"/>
    </row>
    <row r="2" spans="1:6" ht="124.5" customHeight="1">
      <c r="A2" s="297" t="str">
        <f>"Распределение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подразделам классификации расходов районного бюджета на плановый период "&amp;ПлПер&amp;" годов"</f>
        <v>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подразделам классификации расходов районного бюджета на плановый период 2017-2018 годов</v>
      </c>
      <c r="B2" s="297"/>
      <c r="C2" s="297"/>
      <c r="D2" s="297"/>
      <c r="E2" s="297"/>
      <c r="F2" s="297"/>
    </row>
    <row r="3" spans="1:6">
      <c r="F3" s="13" t="s">
        <v>107</v>
      </c>
    </row>
    <row r="4" spans="1:6" ht="12.75" customHeight="1">
      <c r="A4" s="328" t="s">
        <v>309</v>
      </c>
      <c r="B4" s="333" t="s">
        <v>239</v>
      </c>
      <c r="C4" s="333"/>
      <c r="D4" s="333"/>
      <c r="E4" s="328" t="s">
        <v>939</v>
      </c>
      <c r="F4" s="328" t="s">
        <v>1060</v>
      </c>
    </row>
    <row r="5" spans="1:6" ht="25.5">
      <c r="A5" s="328"/>
      <c r="B5" s="175" t="s">
        <v>240</v>
      </c>
      <c r="C5" s="158" t="s">
        <v>241</v>
      </c>
      <c r="D5" s="158" t="s">
        <v>310</v>
      </c>
      <c r="E5" s="328"/>
      <c r="F5" s="328"/>
    </row>
    <row r="6" spans="1:6" s="16" customFormat="1">
      <c r="A6" s="330" t="s">
        <v>718</v>
      </c>
      <c r="B6" s="331"/>
      <c r="C6" s="331"/>
      <c r="D6" s="331"/>
      <c r="E6" s="63">
        <v>1665322453.3088996</v>
      </c>
      <c r="F6" s="63">
        <v>1661580453.3088999</v>
      </c>
    </row>
    <row r="7" spans="1:6" ht="25.5">
      <c r="A7" s="61" t="s">
        <v>728</v>
      </c>
      <c r="B7" s="176" t="s">
        <v>183</v>
      </c>
      <c r="C7" s="154" t="s">
        <v>944</v>
      </c>
      <c r="D7" s="154"/>
      <c r="E7" s="292">
        <v>1045253814</v>
      </c>
      <c r="F7" s="152">
        <v>1045253814</v>
      </c>
    </row>
    <row r="8" spans="1:6" ht="38.25">
      <c r="A8" s="61" t="s">
        <v>729</v>
      </c>
      <c r="B8" s="176" t="s">
        <v>730</v>
      </c>
      <c r="C8" s="154" t="s">
        <v>944</v>
      </c>
      <c r="D8" s="154"/>
      <c r="E8" s="292">
        <v>1001384718</v>
      </c>
      <c r="F8" s="152">
        <v>1001384718</v>
      </c>
    </row>
    <row r="9" spans="1:6" ht="153">
      <c r="A9" s="61" t="s">
        <v>682</v>
      </c>
      <c r="B9" s="176" t="s">
        <v>1244</v>
      </c>
      <c r="C9" s="154" t="s">
        <v>944</v>
      </c>
      <c r="D9" s="154"/>
      <c r="E9" s="292">
        <v>43440505</v>
      </c>
      <c r="F9" s="152">
        <v>43440505</v>
      </c>
    </row>
    <row r="10" spans="1:6" ht="38.25">
      <c r="A10" s="61" t="s">
        <v>604</v>
      </c>
      <c r="B10" s="176" t="s">
        <v>1244</v>
      </c>
      <c r="C10" s="154" t="s">
        <v>605</v>
      </c>
      <c r="D10" s="155"/>
      <c r="E10" s="292">
        <v>30644325</v>
      </c>
      <c r="F10" s="152">
        <v>30644325</v>
      </c>
    </row>
    <row r="11" spans="1:6">
      <c r="A11" s="61" t="s">
        <v>210</v>
      </c>
      <c r="B11" s="176" t="s">
        <v>1244</v>
      </c>
      <c r="C11" s="154" t="s">
        <v>605</v>
      </c>
      <c r="D11" s="154" t="s">
        <v>680</v>
      </c>
      <c r="E11" s="292">
        <v>30644325</v>
      </c>
      <c r="F11" s="152">
        <v>30644325</v>
      </c>
    </row>
    <row r="12" spans="1:6" ht="38.25">
      <c r="A12" s="61" t="s">
        <v>589</v>
      </c>
      <c r="B12" s="176" t="s">
        <v>1244</v>
      </c>
      <c r="C12" s="154" t="s">
        <v>590</v>
      </c>
      <c r="D12" s="154"/>
      <c r="E12" s="292">
        <v>12796180</v>
      </c>
      <c r="F12" s="152">
        <v>12796180</v>
      </c>
    </row>
    <row r="13" spans="1:6">
      <c r="A13" s="61" t="s">
        <v>210</v>
      </c>
      <c r="B13" s="176" t="s">
        <v>1244</v>
      </c>
      <c r="C13" s="154" t="s">
        <v>590</v>
      </c>
      <c r="D13" s="154" t="s">
        <v>680</v>
      </c>
      <c r="E13" s="292">
        <v>12796180</v>
      </c>
      <c r="F13" s="152">
        <v>12796180</v>
      </c>
    </row>
    <row r="14" spans="1:6" ht="165.75">
      <c r="A14" s="61" t="s">
        <v>685</v>
      </c>
      <c r="B14" s="176" t="s">
        <v>1252</v>
      </c>
      <c r="C14" s="154" t="s">
        <v>944</v>
      </c>
      <c r="D14" s="154"/>
      <c r="E14" s="292">
        <v>74086535</v>
      </c>
      <c r="F14" s="152">
        <v>74086535</v>
      </c>
    </row>
    <row r="15" spans="1:6" ht="38.25">
      <c r="A15" s="61" t="s">
        <v>604</v>
      </c>
      <c r="B15" s="176" t="s">
        <v>1252</v>
      </c>
      <c r="C15" s="154" t="s">
        <v>605</v>
      </c>
      <c r="D15" s="154"/>
      <c r="E15" s="292">
        <v>48868275</v>
      </c>
      <c r="F15" s="152">
        <v>48868275</v>
      </c>
    </row>
    <row r="16" spans="1:6">
      <c r="A16" s="61" t="s">
        <v>211</v>
      </c>
      <c r="B16" s="176" t="s">
        <v>1252</v>
      </c>
      <c r="C16" s="154" t="s">
        <v>605</v>
      </c>
      <c r="D16" s="155" t="s">
        <v>667</v>
      </c>
      <c r="E16" s="292">
        <v>48868275</v>
      </c>
      <c r="F16" s="152">
        <v>48868275</v>
      </c>
    </row>
    <row r="17" spans="1:6" ht="38.25">
      <c r="A17" s="61" t="s">
        <v>660</v>
      </c>
      <c r="B17" s="176" t="s">
        <v>1252</v>
      </c>
      <c r="C17" s="154" t="s">
        <v>661</v>
      </c>
      <c r="D17" s="154"/>
      <c r="E17" s="292">
        <v>1957000</v>
      </c>
      <c r="F17" s="152">
        <v>1957000</v>
      </c>
    </row>
    <row r="18" spans="1:6">
      <c r="A18" s="61" t="s">
        <v>211</v>
      </c>
      <c r="B18" s="176" t="s">
        <v>1252</v>
      </c>
      <c r="C18" s="154" t="s">
        <v>661</v>
      </c>
      <c r="D18" s="154" t="s">
        <v>667</v>
      </c>
      <c r="E18" s="292">
        <v>1957000</v>
      </c>
      <c r="F18" s="152">
        <v>1957000</v>
      </c>
    </row>
    <row r="19" spans="1:6" ht="38.25">
      <c r="A19" s="61" t="s">
        <v>589</v>
      </c>
      <c r="B19" s="176" t="s">
        <v>1252</v>
      </c>
      <c r="C19" s="154" t="s">
        <v>590</v>
      </c>
      <c r="D19" s="154"/>
      <c r="E19" s="292">
        <v>19950416</v>
      </c>
      <c r="F19" s="152">
        <v>19950416</v>
      </c>
    </row>
    <row r="20" spans="1:6">
      <c r="A20" s="61" t="s">
        <v>211</v>
      </c>
      <c r="B20" s="176" t="s">
        <v>1252</v>
      </c>
      <c r="C20" s="154" t="s">
        <v>590</v>
      </c>
      <c r="D20" s="154" t="s">
        <v>667</v>
      </c>
      <c r="E20" s="292">
        <v>19950416</v>
      </c>
      <c r="F20" s="152">
        <v>19950416</v>
      </c>
    </row>
    <row r="21" spans="1:6" ht="76.5">
      <c r="A21" s="61" t="s">
        <v>612</v>
      </c>
      <c r="B21" s="176" t="s">
        <v>1252</v>
      </c>
      <c r="C21" s="154" t="s">
        <v>613</v>
      </c>
      <c r="D21" s="154"/>
      <c r="E21" s="292">
        <v>3310844</v>
      </c>
      <c r="F21" s="152">
        <v>3310844</v>
      </c>
    </row>
    <row r="22" spans="1:6">
      <c r="A22" s="61" t="s">
        <v>211</v>
      </c>
      <c r="B22" s="176" t="s">
        <v>1252</v>
      </c>
      <c r="C22" s="154" t="s">
        <v>613</v>
      </c>
      <c r="D22" s="154" t="s">
        <v>667</v>
      </c>
      <c r="E22" s="292">
        <v>3310844</v>
      </c>
      <c r="F22" s="152">
        <v>3310844</v>
      </c>
    </row>
    <row r="23" spans="1:6" ht="153">
      <c r="A23" s="61" t="s">
        <v>686</v>
      </c>
      <c r="B23" s="176" t="s">
        <v>1256</v>
      </c>
      <c r="C23" s="154" t="s">
        <v>944</v>
      </c>
      <c r="D23" s="154"/>
      <c r="E23" s="292">
        <v>30540759</v>
      </c>
      <c r="F23" s="152">
        <v>30540759</v>
      </c>
    </row>
    <row r="24" spans="1:6" ht="38.25">
      <c r="A24" s="61" t="s">
        <v>604</v>
      </c>
      <c r="B24" s="176" t="s">
        <v>1256</v>
      </c>
      <c r="C24" s="154" t="s">
        <v>605</v>
      </c>
      <c r="D24" s="154"/>
      <c r="E24" s="292">
        <v>27862590</v>
      </c>
      <c r="F24" s="152">
        <v>27862590</v>
      </c>
    </row>
    <row r="25" spans="1:6">
      <c r="A25" s="61" t="s">
        <v>211</v>
      </c>
      <c r="B25" s="176" t="s">
        <v>1256</v>
      </c>
      <c r="C25" s="154" t="s">
        <v>605</v>
      </c>
      <c r="D25" s="154" t="s">
        <v>667</v>
      </c>
      <c r="E25" s="292">
        <v>27862590</v>
      </c>
      <c r="F25" s="152">
        <v>27862590</v>
      </c>
    </row>
    <row r="26" spans="1:6" ht="38.25">
      <c r="A26" s="61" t="s">
        <v>660</v>
      </c>
      <c r="B26" s="176" t="s">
        <v>1256</v>
      </c>
      <c r="C26" s="154" t="s">
        <v>661</v>
      </c>
      <c r="D26" s="154"/>
      <c r="E26" s="292">
        <v>312600</v>
      </c>
      <c r="F26" s="152">
        <v>312600</v>
      </c>
    </row>
    <row r="27" spans="1:6">
      <c r="A27" s="61" t="s">
        <v>211</v>
      </c>
      <c r="B27" s="176" t="s">
        <v>1256</v>
      </c>
      <c r="C27" s="154" t="s">
        <v>661</v>
      </c>
      <c r="D27" s="154" t="s">
        <v>667</v>
      </c>
      <c r="E27" s="292">
        <v>312600</v>
      </c>
      <c r="F27" s="152">
        <v>312600</v>
      </c>
    </row>
    <row r="28" spans="1:6" ht="38.25">
      <c r="A28" s="61" t="s">
        <v>589</v>
      </c>
      <c r="B28" s="176" t="s">
        <v>1256</v>
      </c>
      <c r="C28" s="154" t="s">
        <v>590</v>
      </c>
      <c r="D28" s="154"/>
      <c r="E28" s="292">
        <v>2365569</v>
      </c>
      <c r="F28" s="152">
        <v>2365569</v>
      </c>
    </row>
    <row r="29" spans="1:6">
      <c r="A29" s="61" t="s">
        <v>211</v>
      </c>
      <c r="B29" s="176" t="s">
        <v>1256</v>
      </c>
      <c r="C29" s="154" t="s">
        <v>590</v>
      </c>
      <c r="D29" s="154" t="s">
        <v>667</v>
      </c>
      <c r="E29" s="292">
        <v>2365569</v>
      </c>
      <c r="F29" s="152">
        <v>2365569</v>
      </c>
    </row>
    <row r="30" spans="1:6" ht="153">
      <c r="A30" s="61" t="s">
        <v>689</v>
      </c>
      <c r="B30" s="176" t="s">
        <v>1269</v>
      </c>
      <c r="C30" s="154" t="s">
        <v>944</v>
      </c>
      <c r="D30" s="154"/>
      <c r="E30" s="292">
        <v>1036964.9999999999</v>
      </c>
      <c r="F30" s="152">
        <v>1036964.9999999999</v>
      </c>
    </row>
    <row r="31" spans="1:6" ht="76.5">
      <c r="A31" s="61" t="s">
        <v>612</v>
      </c>
      <c r="B31" s="176" t="s">
        <v>1269</v>
      </c>
      <c r="C31" s="154" t="s">
        <v>613</v>
      </c>
      <c r="D31" s="154"/>
      <c r="E31" s="292">
        <v>1036964.9999999999</v>
      </c>
      <c r="F31" s="152">
        <v>1036964.9999999999</v>
      </c>
    </row>
    <row r="32" spans="1:6" ht="25.5">
      <c r="A32" s="61" t="s">
        <v>54</v>
      </c>
      <c r="B32" s="176" t="s">
        <v>1269</v>
      </c>
      <c r="C32" s="154" t="s">
        <v>613</v>
      </c>
      <c r="D32" s="154" t="s">
        <v>632</v>
      </c>
      <c r="E32" s="292">
        <v>1036964.9999999999</v>
      </c>
      <c r="F32" s="152">
        <v>1036964.9999999999</v>
      </c>
    </row>
    <row r="33" spans="1:6" ht="204">
      <c r="A33" s="61" t="s">
        <v>959</v>
      </c>
      <c r="B33" s="176" t="s">
        <v>1245</v>
      </c>
      <c r="C33" s="154" t="s">
        <v>944</v>
      </c>
      <c r="D33" s="154"/>
      <c r="E33" s="292">
        <v>29670200</v>
      </c>
      <c r="F33" s="152">
        <v>29670200</v>
      </c>
    </row>
    <row r="34" spans="1:6" ht="38.25">
      <c r="A34" s="61" t="s">
        <v>604</v>
      </c>
      <c r="B34" s="176" t="s">
        <v>1245</v>
      </c>
      <c r="C34" s="154" t="s">
        <v>605</v>
      </c>
      <c r="D34" s="154"/>
      <c r="E34" s="292">
        <v>29670200</v>
      </c>
      <c r="F34" s="152">
        <v>29670200</v>
      </c>
    </row>
    <row r="35" spans="1:6">
      <c r="A35" s="61" t="s">
        <v>210</v>
      </c>
      <c r="B35" s="176" t="s">
        <v>1245</v>
      </c>
      <c r="C35" s="154" t="s">
        <v>605</v>
      </c>
      <c r="D35" s="154" t="s">
        <v>680</v>
      </c>
      <c r="E35" s="292">
        <v>29670200</v>
      </c>
      <c r="F35" s="152">
        <v>29670200</v>
      </c>
    </row>
    <row r="36" spans="1:6" ht="216.75">
      <c r="A36" s="61" t="s">
        <v>687</v>
      </c>
      <c r="B36" s="176" t="s">
        <v>1253</v>
      </c>
      <c r="C36" s="154" t="s">
        <v>944</v>
      </c>
      <c r="D36" s="154"/>
      <c r="E36" s="292">
        <v>44949200</v>
      </c>
      <c r="F36" s="152">
        <v>44949200</v>
      </c>
    </row>
    <row r="37" spans="1:6" ht="38.25">
      <c r="A37" s="61" t="s">
        <v>604</v>
      </c>
      <c r="B37" s="176" t="s">
        <v>1253</v>
      </c>
      <c r="C37" s="154" t="s">
        <v>605</v>
      </c>
      <c r="D37" s="154"/>
      <c r="E37" s="292">
        <v>42999200</v>
      </c>
      <c r="F37" s="152">
        <v>42999200</v>
      </c>
    </row>
    <row r="38" spans="1:6">
      <c r="A38" s="61" t="s">
        <v>211</v>
      </c>
      <c r="B38" s="176" t="s">
        <v>1253</v>
      </c>
      <c r="C38" s="154" t="s">
        <v>605</v>
      </c>
      <c r="D38" s="154" t="s">
        <v>667</v>
      </c>
      <c r="E38" s="292">
        <v>42999200</v>
      </c>
      <c r="F38" s="152">
        <v>42999200</v>
      </c>
    </row>
    <row r="39" spans="1:6" ht="76.5">
      <c r="A39" s="61" t="s">
        <v>612</v>
      </c>
      <c r="B39" s="176" t="s">
        <v>1253</v>
      </c>
      <c r="C39" s="154" t="s">
        <v>613</v>
      </c>
      <c r="D39" s="154"/>
      <c r="E39" s="292">
        <v>1950000</v>
      </c>
      <c r="F39" s="152">
        <v>1950000</v>
      </c>
    </row>
    <row r="40" spans="1:6">
      <c r="A40" s="61" t="s">
        <v>211</v>
      </c>
      <c r="B40" s="176" t="s">
        <v>1253</v>
      </c>
      <c r="C40" s="154" t="s">
        <v>613</v>
      </c>
      <c r="D40" s="154" t="s">
        <v>667</v>
      </c>
      <c r="E40" s="292">
        <v>1950000</v>
      </c>
      <c r="F40" s="152">
        <v>1950000</v>
      </c>
    </row>
    <row r="41" spans="1:6" ht="204">
      <c r="A41" s="61" t="s">
        <v>963</v>
      </c>
      <c r="B41" s="176" t="s">
        <v>1257</v>
      </c>
      <c r="C41" s="154" t="s">
        <v>944</v>
      </c>
      <c r="D41" s="154"/>
      <c r="E41" s="292">
        <v>4190300</v>
      </c>
      <c r="F41" s="152">
        <v>4190300</v>
      </c>
    </row>
    <row r="42" spans="1:6" ht="38.25">
      <c r="A42" s="61" t="s">
        <v>604</v>
      </c>
      <c r="B42" s="176" t="s">
        <v>1257</v>
      </c>
      <c r="C42" s="155" t="s">
        <v>605</v>
      </c>
      <c r="D42" s="155"/>
      <c r="E42" s="292">
        <v>4190300</v>
      </c>
      <c r="F42" s="152">
        <v>4190300</v>
      </c>
    </row>
    <row r="43" spans="1:6">
      <c r="A43" s="61" t="s">
        <v>211</v>
      </c>
      <c r="B43" s="176" t="s">
        <v>1257</v>
      </c>
      <c r="C43" s="154" t="s">
        <v>605</v>
      </c>
      <c r="D43" s="154" t="s">
        <v>667</v>
      </c>
      <c r="E43" s="292">
        <v>4190300</v>
      </c>
      <c r="F43" s="156">
        <v>4190300</v>
      </c>
    </row>
    <row r="44" spans="1:6" ht="204">
      <c r="A44" s="61" t="s">
        <v>690</v>
      </c>
      <c r="B44" s="176" t="s">
        <v>1270</v>
      </c>
      <c r="C44" s="154" t="s">
        <v>944</v>
      </c>
      <c r="D44" s="154"/>
      <c r="E44" s="292">
        <v>622500</v>
      </c>
      <c r="F44" s="156">
        <v>622500</v>
      </c>
    </row>
    <row r="45" spans="1:6" ht="76.5">
      <c r="A45" s="61" t="s">
        <v>612</v>
      </c>
      <c r="B45" s="176" t="s">
        <v>1270</v>
      </c>
      <c r="C45" s="154" t="s">
        <v>613</v>
      </c>
      <c r="D45" s="154"/>
      <c r="E45" s="292">
        <v>622500</v>
      </c>
      <c r="F45" s="156">
        <v>622500</v>
      </c>
    </row>
    <row r="46" spans="1:6" ht="25.5">
      <c r="A46" s="61" t="s">
        <v>54</v>
      </c>
      <c r="B46" s="176" t="s">
        <v>1270</v>
      </c>
      <c r="C46" s="154" t="s">
        <v>613</v>
      </c>
      <c r="D46" s="154" t="s">
        <v>632</v>
      </c>
      <c r="E46" s="292">
        <v>622500</v>
      </c>
      <c r="F46" s="156">
        <v>622500</v>
      </c>
    </row>
    <row r="47" spans="1:6" ht="191.25">
      <c r="A47" s="61" t="s">
        <v>823</v>
      </c>
      <c r="B47" s="176" t="s">
        <v>1259</v>
      </c>
      <c r="C47" s="154" t="s">
        <v>944</v>
      </c>
      <c r="D47" s="154"/>
      <c r="E47" s="292">
        <v>1800000</v>
      </c>
      <c r="F47" s="156">
        <v>1800000</v>
      </c>
    </row>
    <row r="48" spans="1:6" ht="38.25">
      <c r="A48" s="61" t="s">
        <v>660</v>
      </c>
      <c r="B48" s="176" t="s">
        <v>1259</v>
      </c>
      <c r="C48" s="154" t="s">
        <v>661</v>
      </c>
      <c r="D48" s="154"/>
      <c r="E48" s="292">
        <v>200000</v>
      </c>
      <c r="F48" s="156">
        <v>200000</v>
      </c>
    </row>
    <row r="49" spans="1:6">
      <c r="A49" s="61" t="s">
        <v>211</v>
      </c>
      <c r="B49" s="176" t="s">
        <v>1259</v>
      </c>
      <c r="C49" s="154" t="s">
        <v>661</v>
      </c>
      <c r="D49" s="154" t="s">
        <v>667</v>
      </c>
      <c r="E49" s="292">
        <v>200000</v>
      </c>
      <c r="F49" s="156">
        <v>200000</v>
      </c>
    </row>
    <row r="50" spans="1:6" ht="38.25">
      <c r="A50" s="61" t="s">
        <v>589</v>
      </c>
      <c r="B50" s="176" t="s">
        <v>1259</v>
      </c>
      <c r="C50" s="154" t="s">
        <v>590</v>
      </c>
      <c r="D50" s="154"/>
      <c r="E50" s="292">
        <v>1160000</v>
      </c>
      <c r="F50" s="156">
        <v>1160000</v>
      </c>
    </row>
    <row r="51" spans="1:6">
      <c r="A51" s="61" t="s">
        <v>211</v>
      </c>
      <c r="B51" s="176" t="s">
        <v>1259</v>
      </c>
      <c r="C51" s="154" t="s">
        <v>590</v>
      </c>
      <c r="D51" s="154" t="s">
        <v>667</v>
      </c>
      <c r="E51" s="292">
        <v>1160000</v>
      </c>
      <c r="F51" s="156">
        <v>1160000</v>
      </c>
    </row>
    <row r="52" spans="1:6">
      <c r="A52" s="61" t="s">
        <v>824</v>
      </c>
      <c r="B52" s="176" t="s">
        <v>1259</v>
      </c>
      <c r="C52" s="154" t="s">
        <v>825</v>
      </c>
      <c r="D52" s="154"/>
      <c r="E52" s="292">
        <v>440000</v>
      </c>
      <c r="F52" s="156">
        <v>440000</v>
      </c>
    </row>
    <row r="53" spans="1:6">
      <c r="A53" s="61" t="s">
        <v>211</v>
      </c>
      <c r="B53" s="176" t="s">
        <v>1259</v>
      </c>
      <c r="C53" s="154" t="s">
        <v>825</v>
      </c>
      <c r="D53" s="154" t="s">
        <v>667</v>
      </c>
      <c r="E53" s="292">
        <v>440000</v>
      </c>
      <c r="F53" s="156">
        <v>440000</v>
      </c>
    </row>
    <row r="54" spans="1:6" ht="178.5">
      <c r="A54" s="61" t="s">
        <v>964</v>
      </c>
      <c r="B54" s="176" t="s">
        <v>1258</v>
      </c>
      <c r="C54" s="154" t="s">
        <v>944</v>
      </c>
      <c r="D54" s="154"/>
      <c r="E54" s="292">
        <v>52080</v>
      </c>
      <c r="F54" s="156">
        <v>52080</v>
      </c>
    </row>
    <row r="55" spans="1:6" ht="38.25">
      <c r="A55" s="61" t="s">
        <v>604</v>
      </c>
      <c r="B55" s="176" t="s">
        <v>1258</v>
      </c>
      <c r="C55" s="154" t="s">
        <v>605</v>
      </c>
      <c r="D55" s="154"/>
      <c r="E55" s="292">
        <v>52080</v>
      </c>
      <c r="F55" s="156">
        <v>52080</v>
      </c>
    </row>
    <row r="56" spans="1:6">
      <c r="A56" s="61" t="s">
        <v>211</v>
      </c>
      <c r="B56" s="176" t="s">
        <v>1258</v>
      </c>
      <c r="C56" s="154" t="s">
        <v>605</v>
      </c>
      <c r="D56" s="154" t="s">
        <v>667</v>
      </c>
      <c r="E56" s="292">
        <v>52080</v>
      </c>
      <c r="F56" s="156">
        <v>52080</v>
      </c>
    </row>
    <row r="57" spans="1:6" ht="140.25">
      <c r="A57" s="61" t="s">
        <v>960</v>
      </c>
      <c r="B57" s="176" t="s">
        <v>1246</v>
      </c>
      <c r="C57" s="154" t="s">
        <v>944</v>
      </c>
      <c r="D57" s="154"/>
      <c r="E57" s="292">
        <v>1732100</v>
      </c>
      <c r="F57" s="156">
        <v>1732100</v>
      </c>
    </row>
    <row r="58" spans="1:6" ht="38.25">
      <c r="A58" s="61" t="s">
        <v>660</v>
      </c>
      <c r="B58" s="176" t="s">
        <v>1246</v>
      </c>
      <c r="C58" s="154" t="s">
        <v>661</v>
      </c>
      <c r="D58" s="154"/>
      <c r="E58" s="292">
        <v>1732100</v>
      </c>
      <c r="F58" s="156">
        <v>1732100</v>
      </c>
    </row>
    <row r="59" spans="1:6">
      <c r="A59" s="61" t="s">
        <v>210</v>
      </c>
      <c r="B59" s="176" t="s">
        <v>1246</v>
      </c>
      <c r="C59" s="154" t="s">
        <v>661</v>
      </c>
      <c r="D59" s="154" t="s">
        <v>680</v>
      </c>
      <c r="E59" s="292">
        <v>1732100</v>
      </c>
      <c r="F59" s="156">
        <v>1732100</v>
      </c>
    </row>
    <row r="60" spans="1:6" ht="165.75">
      <c r="A60" s="61" t="s">
        <v>965</v>
      </c>
      <c r="B60" s="176" t="s">
        <v>1254</v>
      </c>
      <c r="C60" s="154" t="s">
        <v>944</v>
      </c>
      <c r="D60" s="154"/>
      <c r="E60" s="292">
        <v>190000</v>
      </c>
      <c r="F60" s="156">
        <v>190000</v>
      </c>
    </row>
    <row r="61" spans="1:6" ht="25.5">
      <c r="A61" s="61" t="s">
        <v>633</v>
      </c>
      <c r="B61" s="176" t="s">
        <v>1254</v>
      </c>
      <c r="C61" s="154" t="s">
        <v>634</v>
      </c>
      <c r="D61" s="154"/>
      <c r="E61" s="292">
        <v>190000</v>
      </c>
      <c r="F61" s="156">
        <v>190000</v>
      </c>
    </row>
    <row r="62" spans="1:6">
      <c r="A62" s="61" t="s">
        <v>211</v>
      </c>
      <c r="B62" s="176" t="s">
        <v>1254</v>
      </c>
      <c r="C62" s="154" t="s">
        <v>634</v>
      </c>
      <c r="D62" s="154" t="s">
        <v>667</v>
      </c>
      <c r="E62" s="292">
        <v>190000</v>
      </c>
      <c r="F62" s="156">
        <v>190000</v>
      </c>
    </row>
    <row r="63" spans="1:6" ht="153">
      <c r="A63" s="61" t="s">
        <v>966</v>
      </c>
      <c r="B63" s="176" t="s">
        <v>1261</v>
      </c>
      <c r="C63" s="154" t="s">
        <v>944</v>
      </c>
      <c r="D63" s="154"/>
      <c r="E63" s="292">
        <v>280000</v>
      </c>
      <c r="F63" s="156">
        <v>280000</v>
      </c>
    </row>
    <row r="64" spans="1:6" ht="38.25">
      <c r="A64" s="61" t="s">
        <v>660</v>
      </c>
      <c r="B64" s="176" t="s">
        <v>1261</v>
      </c>
      <c r="C64" s="154" t="s">
        <v>661</v>
      </c>
      <c r="D64" s="154"/>
      <c r="E64" s="292">
        <v>280000</v>
      </c>
      <c r="F64" s="156">
        <v>280000</v>
      </c>
    </row>
    <row r="65" spans="1:6">
      <c r="A65" s="61" t="s">
        <v>211</v>
      </c>
      <c r="B65" s="176" t="s">
        <v>1261</v>
      </c>
      <c r="C65" s="154" t="s">
        <v>661</v>
      </c>
      <c r="D65" s="154" t="s">
        <v>667</v>
      </c>
      <c r="E65" s="292">
        <v>280000</v>
      </c>
      <c r="F65" s="156">
        <v>280000</v>
      </c>
    </row>
    <row r="66" spans="1:6" ht="153">
      <c r="A66" s="61" t="s">
        <v>1271</v>
      </c>
      <c r="B66" s="176" t="s">
        <v>1272</v>
      </c>
      <c r="C66" s="154" t="s">
        <v>944</v>
      </c>
      <c r="D66" s="154"/>
      <c r="E66" s="292">
        <v>30000</v>
      </c>
      <c r="F66" s="156">
        <v>30000</v>
      </c>
    </row>
    <row r="67" spans="1:6" ht="25.5">
      <c r="A67" s="61" t="s">
        <v>633</v>
      </c>
      <c r="B67" s="176" t="s">
        <v>1272</v>
      </c>
      <c r="C67" s="154" t="s">
        <v>634</v>
      </c>
      <c r="D67" s="154"/>
      <c r="E67" s="292">
        <v>30000</v>
      </c>
      <c r="F67" s="156">
        <v>30000</v>
      </c>
    </row>
    <row r="68" spans="1:6" ht="25.5">
      <c r="A68" s="61" t="s">
        <v>54</v>
      </c>
      <c r="B68" s="176" t="s">
        <v>1272</v>
      </c>
      <c r="C68" s="154" t="s">
        <v>634</v>
      </c>
      <c r="D68" s="154" t="s">
        <v>632</v>
      </c>
      <c r="E68" s="292">
        <v>30000</v>
      </c>
      <c r="F68" s="156">
        <v>30000</v>
      </c>
    </row>
    <row r="69" spans="1:6" ht="153">
      <c r="A69" s="61" t="s">
        <v>961</v>
      </c>
      <c r="B69" s="176" t="s">
        <v>1247</v>
      </c>
      <c r="C69" s="154" t="s">
        <v>944</v>
      </c>
      <c r="D69" s="154"/>
      <c r="E69" s="292">
        <v>27983658</v>
      </c>
      <c r="F69" s="156">
        <v>27983658</v>
      </c>
    </row>
    <row r="70" spans="1:6" ht="38.25">
      <c r="A70" s="61" t="s">
        <v>589</v>
      </c>
      <c r="B70" s="176" t="s">
        <v>1247</v>
      </c>
      <c r="C70" s="154" t="s">
        <v>590</v>
      </c>
      <c r="D70" s="154"/>
      <c r="E70" s="292">
        <v>27983658</v>
      </c>
      <c r="F70" s="156">
        <v>27983658</v>
      </c>
    </row>
    <row r="71" spans="1:6">
      <c r="A71" s="61" t="s">
        <v>210</v>
      </c>
      <c r="B71" s="176" t="s">
        <v>1247</v>
      </c>
      <c r="C71" s="154" t="s">
        <v>590</v>
      </c>
      <c r="D71" s="154" t="s">
        <v>680</v>
      </c>
      <c r="E71" s="292">
        <v>27983658</v>
      </c>
      <c r="F71" s="156">
        <v>27983658</v>
      </c>
    </row>
    <row r="72" spans="1:6" ht="178.5">
      <c r="A72" s="61" t="s">
        <v>967</v>
      </c>
      <c r="B72" s="176" t="s">
        <v>1255</v>
      </c>
      <c r="C72" s="154" t="s">
        <v>944</v>
      </c>
      <c r="D72" s="154"/>
      <c r="E72" s="292">
        <v>72377916</v>
      </c>
      <c r="F72" s="156">
        <v>72377916</v>
      </c>
    </row>
    <row r="73" spans="1:6" ht="38.25">
      <c r="A73" s="61" t="s">
        <v>589</v>
      </c>
      <c r="B73" s="176" t="s">
        <v>1255</v>
      </c>
      <c r="C73" s="154" t="s">
        <v>590</v>
      </c>
      <c r="D73" s="154"/>
      <c r="E73" s="292">
        <v>69814427</v>
      </c>
      <c r="F73" s="156">
        <v>69814427</v>
      </c>
    </row>
    <row r="74" spans="1:6">
      <c r="A74" s="61" t="s">
        <v>211</v>
      </c>
      <c r="B74" s="176" t="s">
        <v>1255</v>
      </c>
      <c r="C74" s="154" t="s">
        <v>590</v>
      </c>
      <c r="D74" s="154" t="s">
        <v>667</v>
      </c>
      <c r="E74" s="292">
        <v>69814427</v>
      </c>
      <c r="F74" s="156">
        <v>69814427</v>
      </c>
    </row>
    <row r="75" spans="1:6" ht="76.5">
      <c r="A75" s="61" t="s">
        <v>612</v>
      </c>
      <c r="B75" s="176" t="s">
        <v>1255</v>
      </c>
      <c r="C75" s="154" t="s">
        <v>613</v>
      </c>
      <c r="D75" s="154"/>
      <c r="E75" s="292">
        <v>2563489</v>
      </c>
      <c r="F75" s="156">
        <v>2563489</v>
      </c>
    </row>
    <row r="76" spans="1:6">
      <c r="A76" s="61" t="s">
        <v>211</v>
      </c>
      <c r="B76" s="176" t="s">
        <v>1255</v>
      </c>
      <c r="C76" s="154" t="s">
        <v>613</v>
      </c>
      <c r="D76" s="154" t="s">
        <v>667</v>
      </c>
      <c r="E76" s="292">
        <v>2563489</v>
      </c>
      <c r="F76" s="156">
        <v>2563489</v>
      </c>
    </row>
    <row r="77" spans="1:6" ht="165.75">
      <c r="A77" s="61" t="s">
        <v>968</v>
      </c>
      <c r="B77" s="176" t="s">
        <v>1262</v>
      </c>
      <c r="C77" s="154" t="s">
        <v>944</v>
      </c>
      <c r="D77" s="154"/>
      <c r="E77" s="292">
        <v>2226543</v>
      </c>
      <c r="F77" s="156">
        <v>2226543</v>
      </c>
    </row>
    <row r="78" spans="1:6" ht="38.25">
      <c r="A78" s="61" t="s">
        <v>589</v>
      </c>
      <c r="B78" s="176" t="s">
        <v>1262</v>
      </c>
      <c r="C78" s="154" t="s">
        <v>590</v>
      </c>
      <c r="D78" s="154"/>
      <c r="E78" s="292">
        <v>2226543</v>
      </c>
      <c r="F78" s="156">
        <v>2226543</v>
      </c>
    </row>
    <row r="79" spans="1:6">
      <c r="A79" s="61" t="s">
        <v>211</v>
      </c>
      <c r="B79" s="176" t="s">
        <v>1262</v>
      </c>
      <c r="C79" s="154" t="s">
        <v>590</v>
      </c>
      <c r="D79" s="154" t="s">
        <v>667</v>
      </c>
      <c r="E79" s="292">
        <v>2226543</v>
      </c>
      <c r="F79" s="156">
        <v>2226543</v>
      </c>
    </row>
    <row r="80" spans="1:6" ht="140.25">
      <c r="A80" s="61" t="s">
        <v>962</v>
      </c>
      <c r="B80" s="176" t="s">
        <v>1248</v>
      </c>
      <c r="C80" s="154" t="s">
        <v>944</v>
      </c>
      <c r="D80" s="154"/>
      <c r="E80" s="292">
        <v>29811069</v>
      </c>
      <c r="F80" s="156">
        <v>29811069</v>
      </c>
    </row>
    <row r="81" spans="1:6" ht="38.25">
      <c r="A81" s="61" t="s">
        <v>589</v>
      </c>
      <c r="B81" s="176" t="s">
        <v>1248</v>
      </c>
      <c r="C81" s="154" t="s">
        <v>590</v>
      </c>
      <c r="D81" s="154"/>
      <c r="E81" s="292">
        <v>29811069</v>
      </c>
      <c r="F81" s="156">
        <v>29811069</v>
      </c>
    </row>
    <row r="82" spans="1:6">
      <c r="A82" s="61" t="s">
        <v>210</v>
      </c>
      <c r="B82" s="176" t="s">
        <v>1248</v>
      </c>
      <c r="C82" s="154" t="s">
        <v>590</v>
      </c>
      <c r="D82" s="154" t="s">
        <v>680</v>
      </c>
      <c r="E82" s="292">
        <v>29811069</v>
      </c>
      <c r="F82" s="156">
        <v>29811069</v>
      </c>
    </row>
    <row r="83" spans="1:6" ht="153">
      <c r="A83" s="61" t="s">
        <v>969</v>
      </c>
      <c r="B83" s="176" t="s">
        <v>1260</v>
      </c>
      <c r="C83" s="154" t="s">
        <v>944</v>
      </c>
      <c r="D83" s="154"/>
      <c r="E83" s="292">
        <v>6351087</v>
      </c>
      <c r="F83" s="156">
        <v>6351087</v>
      </c>
    </row>
    <row r="84" spans="1:6" ht="38.25">
      <c r="A84" s="61" t="s">
        <v>589</v>
      </c>
      <c r="B84" s="176" t="s">
        <v>1260</v>
      </c>
      <c r="C84" s="154" t="s">
        <v>590</v>
      </c>
      <c r="D84" s="154"/>
      <c r="E84" s="292">
        <v>6057686</v>
      </c>
      <c r="F84" s="156">
        <v>6057686</v>
      </c>
    </row>
    <row r="85" spans="1:6">
      <c r="A85" s="61" t="s">
        <v>211</v>
      </c>
      <c r="B85" s="176" t="s">
        <v>1260</v>
      </c>
      <c r="C85" s="154" t="s">
        <v>590</v>
      </c>
      <c r="D85" s="154" t="s">
        <v>667</v>
      </c>
      <c r="E85" s="292">
        <v>6057686</v>
      </c>
      <c r="F85" s="156">
        <v>6057686</v>
      </c>
    </row>
    <row r="86" spans="1:6" ht="76.5">
      <c r="A86" s="61" t="s">
        <v>612</v>
      </c>
      <c r="B86" s="176" t="s">
        <v>1260</v>
      </c>
      <c r="C86" s="154" t="s">
        <v>613</v>
      </c>
      <c r="D86" s="154"/>
      <c r="E86" s="292">
        <v>293401</v>
      </c>
      <c r="F86" s="156">
        <v>293401</v>
      </c>
    </row>
    <row r="87" spans="1:6">
      <c r="A87" s="61" t="s">
        <v>211</v>
      </c>
      <c r="B87" s="176" t="s">
        <v>1260</v>
      </c>
      <c r="C87" s="154" t="s">
        <v>613</v>
      </c>
      <c r="D87" s="154" t="s">
        <v>667</v>
      </c>
      <c r="E87" s="292">
        <v>293401</v>
      </c>
      <c r="F87" s="156">
        <v>293401</v>
      </c>
    </row>
    <row r="88" spans="1:6" ht="216.75">
      <c r="A88" s="61" t="s">
        <v>827</v>
      </c>
      <c r="B88" s="176" t="s">
        <v>1287</v>
      </c>
      <c r="C88" s="154" t="s">
        <v>944</v>
      </c>
      <c r="D88" s="154"/>
      <c r="E88" s="292">
        <v>981100</v>
      </c>
      <c r="F88" s="156">
        <v>981100</v>
      </c>
    </row>
    <row r="89" spans="1:6" ht="38.25">
      <c r="A89" s="61" t="s">
        <v>589</v>
      </c>
      <c r="B89" s="176" t="s">
        <v>1287</v>
      </c>
      <c r="C89" s="154" t="s">
        <v>590</v>
      </c>
      <c r="D89" s="154"/>
      <c r="E89" s="292">
        <v>981100</v>
      </c>
      <c r="F89" s="156">
        <v>981100</v>
      </c>
    </row>
    <row r="90" spans="1:6">
      <c r="A90" s="61" t="s">
        <v>143</v>
      </c>
      <c r="B90" s="176" t="s">
        <v>1287</v>
      </c>
      <c r="C90" s="154" t="s">
        <v>590</v>
      </c>
      <c r="D90" s="154" t="s">
        <v>646</v>
      </c>
      <c r="E90" s="292">
        <v>981100</v>
      </c>
      <c r="F90" s="156">
        <v>981100</v>
      </c>
    </row>
    <row r="91" spans="1:6" ht="153">
      <c r="A91" s="61" t="s">
        <v>696</v>
      </c>
      <c r="B91" s="176" t="s">
        <v>1289</v>
      </c>
      <c r="C91" s="154" t="s">
        <v>944</v>
      </c>
      <c r="D91" s="154"/>
      <c r="E91" s="292">
        <v>15165700</v>
      </c>
      <c r="F91" s="156">
        <v>15165700</v>
      </c>
    </row>
    <row r="92" spans="1:6" ht="38.25">
      <c r="A92" s="61" t="s">
        <v>647</v>
      </c>
      <c r="B92" s="176" t="s">
        <v>1289</v>
      </c>
      <c r="C92" s="154" t="s">
        <v>648</v>
      </c>
      <c r="D92" s="154"/>
      <c r="E92" s="292">
        <v>15015700</v>
      </c>
      <c r="F92" s="156">
        <v>15015700</v>
      </c>
    </row>
    <row r="93" spans="1:6">
      <c r="A93" s="60" t="s">
        <v>27</v>
      </c>
      <c r="B93" s="155" t="s">
        <v>1289</v>
      </c>
      <c r="C93" s="155" t="s">
        <v>648</v>
      </c>
      <c r="D93" s="155" t="s">
        <v>695</v>
      </c>
      <c r="E93" s="292">
        <v>15015700</v>
      </c>
      <c r="F93" s="156">
        <v>15015700</v>
      </c>
    </row>
    <row r="94" spans="1:6" ht="38.25">
      <c r="A94" s="60" t="s">
        <v>589</v>
      </c>
      <c r="B94" s="155" t="s">
        <v>1289</v>
      </c>
      <c r="C94" s="155" t="s">
        <v>590</v>
      </c>
      <c r="D94" s="155"/>
      <c r="E94" s="292">
        <v>150000</v>
      </c>
      <c r="F94" s="156">
        <v>150000</v>
      </c>
    </row>
    <row r="95" spans="1:6">
      <c r="A95" s="61" t="s">
        <v>27</v>
      </c>
      <c r="B95" s="155" t="s">
        <v>1289</v>
      </c>
      <c r="C95" s="155" t="s">
        <v>590</v>
      </c>
      <c r="D95" s="155" t="s">
        <v>695</v>
      </c>
      <c r="E95" s="292">
        <v>150000</v>
      </c>
      <c r="F95" s="156">
        <v>150000</v>
      </c>
    </row>
    <row r="96" spans="1:6" ht="204">
      <c r="A96" s="61" t="s">
        <v>684</v>
      </c>
      <c r="B96" s="176" t="s">
        <v>1249</v>
      </c>
      <c r="C96" s="154" t="s">
        <v>944</v>
      </c>
      <c r="D96" s="154"/>
      <c r="E96" s="292">
        <v>352770000</v>
      </c>
      <c r="F96" s="156">
        <v>352770000</v>
      </c>
    </row>
    <row r="97" spans="1:6" ht="38.25">
      <c r="A97" s="61" t="s">
        <v>604</v>
      </c>
      <c r="B97" s="176" t="s">
        <v>1249</v>
      </c>
      <c r="C97" s="154" t="s">
        <v>605</v>
      </c>
      <c r="D97" s="154"/>
      <c r="E97" s="292">
        <v>313552146</v>
      </c>
      <c r="F97" s="156">
        <v>313552146</v>
      </c>
    </row>
    <row r="98" spans="1:6">
      <c r="A98" s="61" t="s">
        <v>211</v>
      </c>
      <c r="B98" s="176" t="s">
        <v>1249</v>
      </c>
      <c r="C98" s="154" t="s">
        <v>605</v>
      </c>
      <c r="D98" s="154" t="s">
        <v>667</v>
      </c>
      <c r="E98" s="292">
        <v>313552146</v>
      </c>
      <c r="F98" s="156">
        <v>313552146</v>
      </c>
    </row>
    <row r="99" spans="1:6" ht="38.25">
      <c r="A99" s="61" t="s">
        <v>660</v>
      </c>
      <c r="B99" s="176" t="s">
        <v>1249</v>
      </c>
      <c r="C99" s="154" t="s">
        <v>661</v>
      </c>
      <c r="D99" s="154"/>
      <c r="E99" s="292">
        <v>1711100</v>
      </c>
      <c r="F99" s="156">
        <v>1711100</v>
      </c>
    </row>
    <row r="100" spans="1:6">
      <c r="A100" s="61" t="s">
        <v>211</v>
      </c>
      <c r="B100" s="176" t="s">
        <v>1249</v>
      </c>
      <c r="C100" s="154" t="s">
        <v>661</v>
      </c>
      <c r="D100" s="154" t="s">
        <v>667</v>
      </c>
      <c r="E100" s="292">
        <v>1711100</v>
      </c>
      <c r="F100" s="156">
        <v>1711100</v>
      </c>
    </row>
    <row r="101" spans="1:6" ht="38.25">
      <c r="A101" s="61" t="s">
        <v>589</v>
      </c>
      <c r="B101" s="176" t="s">
        <v>1249</v>
      </c>
      <c r="C101" s="154" t="s">
        <v>590</v>
      </c>
      <c r="D101" s="154"/>
      <c r="E101" s="292">
        <v>18383575</v>
      </c>
      <c r="F101" s="156">
        <v>18383575</v>
      </c>
    </row>
    <row r="102" spans="1:6">
      <c r="A102" s="61" t="s">
        <v>211</v>
      </c>
      <c r="B102" s="176" t="s">
        <v>1249</v>
      </c>
      <c r="C102" s="154" t="s">
        <v>590</v>
      </c>
      <c r="D102" s="154" t="s">
        <v>667</v>
      </c>
      <c r="E102" s="292">
        <v>18383575</v>
      </c>
      <c r="F102" s="156">
        <v>18383575</v>
      </c>
    </row>
    <row r="103" spans="1:6" ht="76.5">
      <c r="A103" s="61" t="s">
        <v>612</v>
      </c>
      <c r="B103" s="176" t="s">
        <v>1249</v>
      </c>
      <c r="C103" s="154" t="s">
        <v>613</v>
      </c>
      <c r="D103" s="154"/>
      <c r="E103" s="292">
        <v>18580979</v>
      </c>
      <c r="F103" s="156">
        <v>18580979</v>
      </c>
    </row>
    <row r="104" spans="1:6">
      <c r="A104" s="61" t="s">
        <v>211</v>
      </c>
      <c r="B104" s="176" t="s">
        <v>1249</v>
      </c>
      <c r="C104" s="154" t="s">
        <v>613</v>
      </c>
      <c r="D104" s="154" t="s">
        <v>667</v>
      </c>
      <c r="E104" s="292">
        <v>18580979</v>
      </c>
      <c r="F104" s="156">
        <v>18580979</v>
      </c>
    </row>
    <row r="105" spans="1:6" ht="25.5">
      <c r="A105" s="61" t="s">
        <v>633</v>
      </c>
      <c r="B105" s="176" t="s">
        <v>1249</v>
      </c>
      <c r="C105" s="154" t="s">
        <v>634</v>
      </c>
      <c r="D105" s="154"/>
      <c r="E105" s="292">
        <v>542200</v>
      </c>
      <c r="F105" s="156">
        <v>542200</v>
      </c>
    </row>
    <row r="106" spans="1:6">
      <c r="A106" s="61" t="s">
        <v>211</v>
      </c>
      <c r="B106" s="176" t="s">
        <v>1249</v>
      </c>
      <c r="C106" s="154" t="s">
        <v>634</v>
      </c>
      <c r="D106" s="154" t="s">
        <v>667</v>
      </c>
      <c r="E106" s="292">
        <v>542200</v>
      </c>
      <c r="F106" s="156">
        <v>542200</v>
      </c>
    </row>
    <row r="107" spans="1:6">
      <c r="A107" s="61" t="e">
        <v>#N/A</v>
      </c>
      <c r="B107" s="176" t="s">
        <v>1251</v>
      </c>
      <c r="C107" s="154"/>
      <c r="D107" s="154"/>
      <c r="E107" s="292">
        <v>67149000</v>
      </c>
      <c r="F107" s="156">
        <v>67149000</v>
      </c>
    </row>
    <row r="108" spans="1:6" ht="38.25">
      <c r="A108" s="61" t="s">
        <v>604</v>
      </c>
      <c r="B108" s="176" t="s">
        <v>1251</v>
      </c>
      <c r="C108" s="154" t="s">
        <v>605</v>
      </c>
      <c r="D108" s="154"/>
      <c r="E108" s="292">
        <v>60994679</v>
      </c>
      <c r="F108" s="156">
        <v>60994679</v>
      </c>
    </row>
    <row r="109" spans="1:6">
      <c r="A109" s="61" t="s">
        <v>211</v>
      </c>
      <c r="B109" s="176" t="s">
        <v>1251</v>
      </c>
      <c r="C109" s="154" t="s">
        <v>605</v>
      </c>
      <c r="D109" s="154" t="s">
        <v>667</v>
      </c>
      <c r="E109" s="292">
        <v>60994679</v>
      </c>
      <c r="F109" s="156">
        <v>60994679</v>
      </c>
    </row>
    <row r="110" spans="1:6" ht="38.25">
      <c r="A110" s="61" t="s">
        <v>660</v>
      </c>
      <c r="B110" s="176" t="s">
        <v>1251</v>
      </c>
      <c r="C110" s="154" t="s">
        <v>661</v>
      </c>
      <c r="D110" s="154"/>
      <c r="E110" s="292">
        <v>280000</v>
      </c>
      <c r="F110" s="156">
        <v>280000</v>
      </c>
    </row>
    <row r="111" spans="1:6">
      <c r="A111" s="61" t="s">
        <v>211</v>
      </c>
      <c r="B111" s="176" t="s">
        <v>1251</v>
      </c>
      <c r="C111" s="154" t="s">
        <v>661</v>
      </c>
      <c r="D111" s="154" t="s">
        <v>667</v>
      </c>
      <c r="E111" s="292">
        <v>280000</v>
      </c>
      <c r="F111" s="156">
        <v>280000</v>
      </c>
    </row>
    <row r="112" spans="1:6" ht="38.25">
      <c r="A112" s="61" t="s">
        <v>589</v>
      </c>
      <c r="B112" s="176" t="s">
        <v>1251</v>
      </c>
      <c r="C112" s="154" t="s">
        <v>590</v>
      </c>
      <c r="D112" s="154"/>
      <c r="E112" s="292">
        <v>3600000</v>
      </c>
      <c r="F112" s="156">
        <v>3600000</v>
      </c>
    </row>
    <row r="113" spans="1:6">
      <c r="A113" s="61" t="s">
        <v>211</v>
      </c>
      <c r="B113" s="176" t="s">
        <v>1251</v>
      </c>
      <c r="C113" s="154" t="s">
        <v>590</v>
      </c>
      <c r="D113" s="154" t="s">
        <v>667</v>
      </c>
      <c r="E113" s="292">
        <v>3600000</v>
      </c>
      <c r="F113" s="156">
        <v>3600000</v>
      </c>
    </row>
    <row r="114" spans="1:6" ht="76.5">
      <c r="A114" s="61" t="s">
        <v>612</v>
      </c>
      <c r="B114" s="176" t="s">
        <v>1251</v>
      </c>
      <c r="C114" s="154" t="s">
        <v>613</v>
      </c>
      <c r="D114" s="154"/>
      <c r="E114" s="292">
        <v>2274321</v>
      </c>
      <c r="F114" s="156">
        <v>2274321</v>
      </c>
    </row>
    <row r="115" spans="1:6">
      <c r="A115" s="61" t="s">
        <v>211</v>
      </c>
      <c r="B115" s="176" t="s">
        <v>1251</v>
      </c>
      <c r="C115" s="154" t="s">
        <v>613</v>
      </c>
      <c r="D115" s="154" t="s">
        <v>667</v>
      </c>
      <c r="E115" s="292">
        <v>2274321</v>
      </c>
      <c r="F115" s="156">
        <v>2274321</v>
      </c>
    </row>
    <row r="116" spans="1:6" ht="140.25">
      <c r="A116" s="61" t="s">
        <v>694</v>
      </c>
      <c r="B116" s="176" t="s">
        <v>1288</v>
      </c>
      <c r="C116" s="154" t="s">
        <v>944</v>
      </c>
      <c r="D116" s="154"/>
      <c r="E116" s="292">
        <v>30278400</v>
      </c>
      <c r="F116" s="156">
        <v>30278400</v>
      </c>
    </row>
    <row r="117" spans="1:6" ht="38.25">
      <c r="A117" s="61" t="s">
        <v>589</v>
      </c>
      <c r="B117" s="176" t="s">
        <v>1288</v>
      </c>
      <c r="C117" s="154" t="s">
        <v>590</v>
      </c>
      <c r="D117" s="154"/>
      <c r="E117" s="292">
        <v>29351190.23</v>
      </c>
      <c r="F117" s="156">
        <v>29351190.23</v>
      </c>
    </row>
    <row r="118" spans="1:6">
      <c r="A118" s="61" t="s">
        <v>143</v>
      </c>
      <c r="B118" s="176" t="s">
        <v>1288</v>
      </c>
      <c r="C118" s="154" t="s">
        <v>590</v>
      </c>
      <c r="D118" s="154" t="s">
        <v>646</v>
      </c>
      <c r="E118" s="292">
        <v>29351190.23</v>
      </c>
      <c r="F118" s="156">
        <v>29351190.23</v>
      </c>
    </row>
    <row r="119" spans="1:6" ht="25.5">
      <c r="A119" s="61" t="s">
        <v>633</v>
      </c>
      <c r="B119" s="176" t="s">
        <v>1288</v>
      </c>
      <c r="C119" s="154" t="s">
        <v>634</v>
      </c>
      <c r="D119" s="154"/>
      <c r="E119" s="292">
        <v>927209.77</v>
      </c>
      <c r="F119" s="156">
        <v>927209.77</v>
      </c>
    </row>
    <row r="120" spans="1:6">
      <c r="A120" s="61" t="s">
        <v>143</v>
      </c>
      <c r="B120" s="176" t="s">
        <v>1288</v>
      </c>
      <c r="C120" s="154" t="s">
        <v>634</v>
      </c>
      <c r="D120" s="154" t="s">
        <v>646</v>
      </c>
      <c r="E120" s="292">
        <v>927209.77</v>
      </c>
      <c r="F120" s="156">
        <v>927209.77</v>
      </c>
    </row>
    <row r="121" spans="1:6">
      <c r="A121" s="61" t="e">
        <v>#N/A</v>
      </c>
      <c r="B121" s="176" t="s">
        <v>1276</v>
      </c>
      <c r="C121" s="154" t="s">
        <v>944</v>
      </c>
      <c r="D121" s="154"/>
      <c r="E121" s="292">
        <v>977770</v>
      </c>
      <c r="F121" s="156">
        <v>977770</v>
      </c>
    </row>
    <row r="122" spans="1:6" ht="76.5">
      <c r="A122" s="61" t="s">
        <v>612</v>
      </c>
      <c r="B122" s="176" t="s">
        <v>1276</v>
      </c>
      <c r="C122" s="154" t="s">
        <v>613</v>
      </c>
      <c r="D122" s="154"/>
      <c r="E122" s="292">
        <v>727770</v>
      </c>
      <c r="F122" s="156">
        <v>727770</v>
      </c>
    </row>
    <row r="123" spans="1:6" ht="25.5">
      <c r="A123" s="61" t="s">
        <v>54</v>
      </c>
      <c r="B123" s="176" t="s">
        <v>1276</v>
      </c>
      <c r="C123" s="154" t="s">
        <v>613</v>
      </c>
      <c r="D123" s="154" t="s">
        <v>632</v>
      </c>
      <c r="E123" s="292">
        <v>727770</v>
      </c>
      <c r="F123" s="156">
        <v>727770</v>
      </c>
    </row>
    <row r="124" spans="1:6" ht="25.5">
      <c r="A124" s="61" t="s">
        <v>633</v>
      </c>
      <c r="B124" s="176" t="s">
        <v>1276</v>
      </c>
      <c r="C124" s="154" t="s">
        <v>634</v>
      </c>
      <c r="D124" s="154"/>
      <c r="E124" s="292">
        <v>250000</v>
      </c>
      <c r="F124" s="156">
        <v>250000</v>
      </c>
    </row>
    <row r="125" spans="1:6" ht="25.5">
      <c r="A125" s="61" t="s">
        <v>54</v>
      </c>
      <c r="B125" s="176" t="s">
        <v>1276</v>
      </c>
      <c r="C125" s="154" t="s">
        <v>634</v>
      </c>
      <c r="D125" s="154" t="s">
        <v>632</v>
      </c>
      <c r="E125" s="292">
        <v>250000</v>
      </c>
      <c r="F125" s="156">
        <v>250000</v>
      </c>
    </row>
    <row r="126" spans="1:6" ht="204">
      <c r="A126" s="61" t="s">
        <v>681</v>
      </c>
      <c r="B126" s="176" t="s">
        <v>1241</v>
      </c>
      <c r="C126" s="154" t="s">
        <v>944</v>
      </c>
      <c r="D126" s="154"/>
      <c r="E126" s="292">
        <v>118442400</v>
      </c>
      <c r="F126" s="156">
        <v>118442400</v>
      </c>
    </row>
    <row r="127" spans="1:6" ht="38.25">
      <c r="A127" s="61" t="s">
        <v>604</v>
      </c>
      <c r="B127" s="176" t="s">
        <v>1241</v>
      </c>
      <c r="C127" s="154" t="s">
        <v>605</v>
      </c>
      <c r="D127" s="154"/>
      <c r="E127" s="292">
        <v>103349675.67</v>
      </c>
      <c r="F127" s="156">
        <v>103349675.67</v>
      </c>
    </row>
    <row r="128" spans="1:6">
      <c r="A128" s="61" t="s">
        <v>210</v>
      </c>
      <c r="B128" s="176" t="s">
        <v>1241</v>
      </c>
      <c r="C128" s="154" t="s">
        <v>605</v>
      </c>
      <c r="D128" s="154" t="s">
        <v>680</v>
      </c>
      <c r="E128" s="292">
        <v>103349675.67</v>
      </c>
      <c r="F128" s="156">
        <v>103349675.67</v>
      </c>
    </row>
    <row r="129" spans="1:6" ht="38.25">
      <c r="A129" s="61" t="s">
        <v>660</v>
      </c>
      <c r="B129" s="176" t="s">
        <v>1241</v>
      </c>
      <c r="C129" s="154" t="s">
        <v>661</v>
      </c>
      <c r="D129" s="154"/>
      <c r="E129" s="292">
        <v>500530</v>
      </c>
      <c r="F129" s="156">
        <v>500530</v>
      </c>
    </row>
    <row r="130" spans="1:6">
      <c r="A130" s="61" t="s">
        <v>210</v>
      </c>
      <c r="B130" s="176" t="s">
        <v>1241</v>
      </c>
      <c r="C130" s="154" t="s">
        <v>661</v>
      </c>
      <c r="D130" s="154" t="s">
        <v>680</v>
      </c>
      <c r="E130" s="292">
        <v>500530</v>
      </c>
      <c r="F130" s="156">
        <v>500530</v>
      </c>
    </row>
    <row r="131" spans="1:6" ht="38.25">
      <c r="A131" s="61" t="s">
        <v>589</v>
      </c>
      <c r="B131" s="176" t="s">
        <v>1241</v>
      </c>
      <c r="C131" s="154" t="s">
        <v>590</v>
      </c>
      <c r="D131" s="154"/>
      <c r="E131" s="292">
        <v>14592194.33</v>
      </c>
      <c r="F131" s="156">
        <v>14592194.33</v>
      </c>
    </row>
    <row r="132" spans="1:6">
      <c r="A132" s="61" t="s">
        <v>210</v>
      </c>
      <c r="B132" s="176" t="s">
        <v>1241</v>
      </c>
      <c r="C132" s="154" t="s">
        <v>590</v>
      </c>
      <c r="D132" s="154" t="s">
        <v>680</v>
      </c>
      <c r="E132" s="292">
        <v>14592194.33</v>
      </c>
      <c r="F132" s="156">
        <v>14592194.33</v>
      </c>
    </row>
    <row r="133" spans="1:6">
      <c r="A133" s="61" t="e">
        <v>#N/A</v>
      </c>
      <c r="B133" s="176" t="s">
        <v>1243</v>
      </c>
      <c r="C133" s="154"/>
      <c r="D133" s="154"/>
      <c r="E133" s="292">
        <v>42114500</v>
      </c>
      <c r="F133" s="156">
        <v>42114500</v>
      </c>
    </row>
    <row r="134" spans="1:6" ht="38.25">
      <c r="A134" s="61" t="s">
        <v>604</v>
      </c>
      <c r="B134" s="176" t="s">
        <v>1243</v>
      </c>
      <c r="C134" s="154" t="s">
        <v>605</v>
      </c>
      <c r="D134" s="154"/>
      <c r="E134" s="292">
        <v>38814500</v>
      </c>
      <c r="F134" s="156">
        <v>38814500</v>
      </c>
    </row>
    <row r="135" spans="1:6">
      <c r="A135" s="61" t="s">
        <v>210</v>
      </c>
      <c r="B135" s="176" t="s">
        <v>1243</v>
      </c>
      <c r="C135" s="154" t="s">
        <v>605</v>
      </c>
      <c r="D135" s="154" t="s">
        <v>680</v>
      </c>
      <c r="E135" s="292">
        <v>38814500</v>
      </c>
      <c r="F135" s="156">
        <v>38814500</v>
      </c>
    </row>
    <row r="136" spans="1:6" ht="38.25">
      <c r="A136" s="61" t="s">
        <v>660</v>
      </c>
      <c r="B136" s="176" t="s">
        <v>1243</v>
      </c>
      <c r="C136" s="154" t="s">
        <v>661</v>
      </c>
      <c r="D136" s="154"/>
      <c r="E136" s="292">
        <v>300000</v>
      </c>
      <c r="F136" s="156">
        <v>300000</v>
      </c>
    </row>
    <row r="137" spans="1:6">
      <c r="A137" s="61" t="s">
        <v>210</v>
      </c>
      <c r="B137" s="176" t="s">
        <v>1243</v>
      </c>
      <c r="C137" s="154" t="s">
        <v>661</v>
      </c>
      <c r="D137" s="154" t="s">
        <v>680</v>
      </c>
      <c r="E137" s="292">
        <v>300000</v>
      </c>
      <c r="F137" s="156">
        <v>300000</v>
      </c>
    </row>
    <row r="138" spans="1:6" ht="38.25">
      <c r="A138" s="61" t="s">
        <v>589</v>
      </c>
      <c r="B138" s="176" t="s">
        <v>1243</v>
      </c>
      <c r="C138" s="154" t="s">
        <v>590</v>
      </c>
      <c r="D138" s="154"/>
      <c r="E138" s="292">
        <v>3000000</v>
      </c>
      <c r="F138" s="156">
        <v>3000000</v>
      </c>
    </row>
    <row r="139" spans="1:6">
      <c r="A139" s="61" t="s">
        <v>210</v>
      </c>
      <c r="B139" s="176" t="s">
        <v>1243</v>
      </c>
      <c r="C139" s="154" t="s">
        <v>590</v>
      </c>
      <c r="D139" s="154" t="s">
        <v>680</v>
      </c>
      <c r="E139" s="292">
        <v>3000000</v>
      </c>
      <c r="F139" s="156">
        <v>3000000</v>
      </c>
    </row>
    <row r="140" spans="1:6" ht="89.25">
      <c r="A140" s="61" t="s">
        <v>664</v>
      </c>
      <c r="B140" s="176" t="s">
        <v>1278</v>
      </c>
      <c r="C140" s="154" t="s">
        <v>944</v>
      </c>
      <c r="D140" s="154"/>
      <c r="E140" s="292">
        <v>425431</v>
      </c>
      <c r="F140" s="156">
        <v>425431</v>
      </c>
    </row>
    <row r="141" spans="1:6" ht="76.5">
      <c r="A141" s="61" t="s">
        <v>612</v>
      </c>
      <c r="B141" s="176" t="s">
        <v>1278</v>
      </c>
      <c r="C141" s="154" t="s">
        <v>613</v>
      </c>
      <c r="D141" s="154"/>
      <c r="E141" s="292">
        <v>425431</v>
      </c>
      <c r="F141" s="156">
        <v>425431</v>
      </c>
    </row>
    <row r="142" spans="1:6" ht="25.5">
      <c r="A142" s="61" t="s">
        <v>54</v>
      </c>
      <c r="B142" s="176" t="s">
        <v>1278</v>
      </c>
      <c r="C142" s="154" t="s">
        <v>613</v>
      </c>
      <c r="D142" s="154" t="s">
        <v>632</v>
      </c>
      <c r="E142" s="292">
        <v>425431</v>
      </c>
      <c r="F142" s="156">
        <v>425431</v>
      </c>
    </row>
    <row r="143" spans="1:6" ht="89.25">
      <c r="A143" s="61" t="s">
        <v>683</v>
      </c>
      <c r="B143" s="176" t="s">
        <v>1263</v>
      </c>
      <c r="C143" s="154" t="s">
        <v>944</v>
      </c>
      <c r="D143" s="154"/>
      <c r="E143" s="292">
        <v>1035500</v>
      </c>
      <c r="F143" s="156">
        <v>1035500</v>
      </c>
    </row>
    <row r="144" spans="1:6" ht="38.25">
      <c r="A144" s="61" t="s">
        <v>589</v>
      </c>
      <c r="B144" s="176" t="s">
        <v>1263</v>
      </c>
      <c r="C144" s="154" t="s">
        <v>590</v>
      </c>
      <c r="D144" s="154"/>
      <c r="E144" s="292">
        <v>930500</v>
      </c>
      <c r="F144" s="156">
        <v>930500</v>
      </c>
    </row>
    <row r="145" spans="1:6">
      <c r="A145" s="61" t="s">
        <v>211</v>
      </c>
      <c r="B145" s="176" t="s">
        <v>1263</v>
      </c>
      <c r="C145" s="154" t="s">
        <v>590</v>
      </c>
      <c r="D145" s="154" t="s">
        <v>667</v>
      </c>
      <c r="E145" s="292">
        <v>710500</v>
      </c>
      <c r="F145" s="156">
        <v>710500</v>
      </c>
    </row>
    <row r="146" spans="1:6">
      <c r="A146" s="61" t="s">
        <v>4</v>
      </c>
      <c r="B146" s="176" t="s">
        <v>1263</v>
      </c>
      <c r="C146" s="154" t="s">
        <v>590</v>
      </c>
      <c r="D146" s="154" t="s">
        <v>692</v>
      </c>
      <c r="E146" s="292">
        <v>220000</v>
      </c>
      <c r="F146" s="156">
        <v>220000</v>
      </c>
    </row>
    <row r="147" spans="1:6">
      <c r="A147" s="61" t="s">
        <v>824</v>
      </c>
      <c r="B147" s="176" t="s">
        <v>1263</v>
      </c>
      <c r="C147" s="154" t="s">
        <v>825</v>
      </c>
      <c r="D147" s="154"/>
      <c r="E147" s="292">
        <v>105000</v>
      </c>
      <c r="F147" s="156">
        <v>105000</v>
      </c>
    </row>
    <row r="148" spans="1:6">
      <c r="A148" s="61" t="s">
        <v>211</v>
      </c>
      <c r="B148" s="176" t="s">
        <v>1263</v>
      </c>
      <c r="C148" s="154" t="s">
        <v>825</v>
      </c>
      <c r="D148" s="154" t="s">
        <v>667</v>
      </c>
      <c r="E148" s="292">
        <v>105000</v>
      </c>
      <c r="F148" s="156">
        <v>105000</v>
      </c>
    </row>
    <row r="149" spans="1:6">
      <c r="A149" s="61" t="e">
        <v>#N/A</v>
      </c>
      <c r="B149" s="176" t="s">
        <v>1266</v>
      </c>
      <c r="C149" s="154" t="s">
        <v>944</v>
      </c>
      <c r="D149" s="154"/>
      <c r="E149" s="292">
        <v>172000</v>
      </c>
      <c r="F149" s="156">
        <v>172000</v>
      </c>
    </row>
    <row r="150" spans="1:6" ht="25.5">
      <c r="A150" s="61" t="s">
        <v>600</v>
      </c>
      <c r="B150" s="176" t="s">
        <v>1266</v>
      </c>
      <c r="C150" s="154" t="s">
        <v>601</v>
      </c>
      <c r="D150" s="154"/>
      <c r="E150" s="292">
        <v>172000</v>
      </c>
      <c r="F150" s="156">
        <v>172000</v>
      </c>
    </row>
    <row r="151" spans="1:6">
      <c r="A151" s="61" t="s">
        <v>211</v>
      </c>
      <c r="B151" s="176" t="s">
        <v>1266</v>
      </c>
      <c r="C151" s="154" t="s">
        <v>601</v>
      </c>
      <c r="D151" s="154" t="s">
        <v>667</v>
      </c>
      <c r="E151" s="292">
        <v>172000</v>
      </c>
      <c r="F151" s="156">
        <v>172000</v>
      </c>
    </row>
    <row r="152" spans="1:6">
      <c r="A152" s="61" t="e">
        <v>#N/A</v>
      </c>
      <c r="B152" s="176" t="s">
        <v>1264</v>
      </c>
      <c r="C152" s="154" t="s">
        <v>944</v>
      </c>
      <c r="D152" s="154"/>
      <c r="E152" s="292">
        <v>200000</v>
      </c>
      <c r="F152" s="156">
        <v>200000</v>
      </c>
    </row>
    <row r="153" spans="1:6" ht="38.25">
      <c r="A153" s="61" t="s">
        <v>589</v>
      </c>
      <c r="B153" s="176" t="s">
        <v>1264</v>
      </c>
      <c r="C153" s="154" t="s">
        <v>590</v>
      </c>
      <c r="D153" s="154"/>
      <c r="E153" s="292">
        <v>200000</v>
      </c>
      <c r="F153" s="156">
        <v>200000</v>
      </c>
    </row>
    <row r="154" spans="1:6">
      <c r="A154" s="61" t="s">
        <v>211</v>
      </c>
      <c r="B154" s="176" t="s">
        <v>1264</v>
      </c>
      <c r="C154" s="154" t="s">
        <v>590</v>
      </c>
      <c r="D154" s="154" t="s">
        <v>667</v>
      </c>
      <c r="E154" s="292">
        <v>200000</v>
      </c>
      <c r="F154" s="156">
        <v>200000</v>
      </c>
    </row>
    <row r="155" spans="1:6" ht="76.5">
      <c r="A155" s="61" t="s">
        <v>971</v>
      </c>
      <c r="B155" s="176" t="s">
        <v>1265</v>
      </c>
      <c r="C155" s="154" t="s">
        <v>944</v>
      </c>
      <c r="D155" s="154"/>
      <c r="E155" s="292">
        <v>31500</v>
      </c>
      <c r="F155" s="156">
        <v>31500</v>
      </c>
    </row>
    <row r="156" spans="1:6" ht="38.25">
      <c r="A156" s="61" t="s">
        <v>589</v>
      </c>
      <c r="B156" s="176" t="s">
        <v>1265</v>
      </c>
      <c r="C156" s="154" t="s">
        <v>590</v>
      </c>
      <c r="D156" s="154"/>
      <c r="E156" s="292">
        <v>31500</v>
      </c>
      <c r="F156" s="156">
        <v>31500</v>
      </c>
    </row>
    <row r="157" spans="1:6">
      <c r="A157" s="61" t="s">
        <v>211</v>
      </c>
      <c r="B157" s="176" t="s">
        <v>1265</v>
      </c>
      <c r="C157" s="154" t="s">
        <v>590</v>
      </c>
      <c r="D157" s="154" t="s">
        <v>667</v>
      </c>
      <c r="E157" s="292">
        <v>31500</v>
      </c>
      <c r="F157" s="156">
        <v>31500</v>
      </c>
    </row>
    <row r="158" spans="1:6" ht="114.75">
      <c r="A158" s="61" t="s">
        <v>691</v>
      </c>
      <c r="B158" s="176" t="s">
        <v>1273</v>
      </c>
      <c r="C158" s="154" t="s">
        <v>944</v>
      </c>
      <c r="D158" s="154"/>
      <c r="E158" s="292">
        <v>120000</v>
      </c>
      <c r="F158" s="156">
        <v>120000</v>
      </c>
    </row>
    <row r="159" spans="1:6" ht="25.5">
      <c r="A159" s="61" t="s">
        <v>633</v>
      </c>
      <c r="B159" s="176" t="s">
        <v>1273</v>
      </c>
      <c r="C159" s="154" t="s">
        <v>634</v>
      </c>
      <c r="D159" s="154"/>
      <c r="E159" s="292">
        <v>120000</v>
      </c>
      <c r="F159" s="156">
        <v>120000</v>
      </c>
    </row>
    <row r="160" spans="1:6" ht="25.5">
      <c r="A160" s="61" t="s">
        <v>54</v>
      </c>
      <c r="B160" s="176" t="s">
        <v>1273</v>
      </c>
      <c r="C160" s="154" t="s">
        <v>634</v>
      </c>
      <c r="D160" s="154" t="s">
        <v>632</v>
      </c>
      <c r="E160" s="292">
        <v>120000</v>
      </c>
      <c r="F160" s="156">
        <v>120000</v>
      </c>
    </row>
    <row r="161" spans="1:6" ht="127.5">
      <c r="A161" s="61" t="s">
        <v>688</v>
      </c>
      <c r="B161" s="176" t="s">
        <v>1274</v>
      </c>
      <c r="C161" s="154" t="s">
        <v>944</v>
      </c>
      <c r="D161" s="154"/>
      <c r="E161" s="292">
        <v>150000</v>
      </c>
      <c r="F161" s="156">
        <v>150000</v>
      </c>
    </row>
    <row r="162" spans="1:6" ht="25.5">
      <c r="A162" s="61" t="s">
        <v>633</v>
      </c>
      <c r="B162" s="176" t="s">
        <v>1274</v>
      </c>
      <c r="C162" s="154" t="s">
        <v>634</v>
      </c>
      <c r="D162" s="154"/>
      <c r="E162" s="292">
        <v>150000</v>
      </c>
      <c r="F162" s="156">
        <v>150000</v>
      </c>
    </row>
    <row r="163" spans="1:6" ht="25.5">
      <c r="A163" s="61" t="s">
        <v>54</v>
      </c>
      <c r="B163" s="176" t="s">
        <v>1274</v>
      </c>
      <c r="C163" s="154" t="s">
        <v>634</v>
      </c>
      <c r="D163" s="154" t="s">
        <v>632</v>
      </c>
      <c r="E163" s="292">
        <v>150000</v>
      </c>
      <c r="F163" s="156">
        <v>150000</v>
      </c>
    </row>
    <row r="164" spans="1:6" ht="51">
      <c r="A164" s="61" t="s">
        <v>731</v>
      </c>
      <c r="B164" s="176" t="s">
        <v>732</v>
      </c>
      <c r="C164" s="154" t="s">
        <v>944</v>
      </c>
      <c r="D164" s="154"/>
      <c r="E164" s="292">
        <v>1362700</v>
      </c>
      <c r="F164" s="156">
        <v>1362700</v>
      </c>
    </row>
    <row r="165" spans="1:6" ht="140.25">
      <c r="A165" s="61" t="s">
        <v>693</v>
      </c>
      <c r="B165" s="176" t="s">
        <v>1279</v>
      </c>
      <c r="C165" s="154" t="s">
        <v>944</v>
      </c>
      <c r="D165" s="154"/>
      <c r="E165" s="292">
        <v>1362700</v>
      </c>
      <c r="F165" s="156">
        <v>1362700</v>
      </c>
    </row>
    <row r="166" spans="1:6" ht="51">
      <c r="A166" s="61" t="s">
        <v>583</v>
      </c>
      <c r="B166" s="176" t="s">
        <v>1279</v>
      </c>
      <c r="C166" s="154" t="s">
        <v>584</v>
      </c>
      <c r="D166" s="154"/>
      <c r="E166" s="292">
        <v>965990</v>
      </c>
      <c r="F166" s="156">
        <v>965990</v>
      </c>
    </row>
    <row r="167" spans="1:6">
      <c r="A167" s="61" t="s">
        <v>4</v>
      </c>
      <c r="B167" s="176" t="s">
        <v>1279</v>
      </c>
      <c r="C167" s="154" t="s">
        <v>584</v>
      </c>
      <c r="D167" s="154" t="s">
        <v>692</v>
      </c>
      <c r="E167" s="292">
        <v>965990</v>
      </c>
      <c r="F167" s="156">
        <v>965990</v>
      </c>
    </row>
    <row r="168" spans="1:6" ht="51">
      <c r="A168" s="61" t="s">
        <v>585</v>
      </c>
      <c r="B168" s="176" t="s">
        <v>1279</v>
      </c>
      <c r="C168" s="154" t="s">
        <v>586</v>
      </c>
      <c r="D168" s="154"/>
      <c r="E168" s="292">
        <v>145000</v>
      </c>
      <c r="F168" s="156">
        <v>145000</v>
      </c>
    </row>
    <row r="169" spans="1:6">
      <c r="A169" s="61" t="s">
        <v>4</v>
      </c>
      <c r="B169" s="176" t="s">
        <v>1279</v>
      </c>
      <c r="C169" s="154" t="s">
        <v>586</v>
      </c>
      <c r="D169" s="154" t="s">
        <v>692</v>
      </c>
      <c r="E169" s="292">
        <v>145000</v>
      </c>
      <c r="F169" s="156">
        <v>145000</v>
      </c>
    </row>
    <row r="170" spans="1:6" ht="38.25">
      <c r="A170" s="61" t="s">
        <v>589</v>
      </c>
      <c r="B170" s="176" t="s">
        <v>1279</v>
      </c>
      <c r="C170" s="154" t="s">
        <v>590</v>
      </c>
      <c r="D170" s="154"/>
      <c r="E170" s="292">
        <v>251710.00000000003</v>
      </c>
      <c r="F170" s="156">
        <v>251710.00000000003</v>
      </c>
    </row>
    <row r="171" spans="1:6">
      <c r="A171" s="61" t="s">
        <v>4</v>
      </c>
      <c r="B171" s="176" t="s">
        <v>1279</v>
      </c>
      <c r="C171" s="154" t="s">
        <v>590</v>
      </c>
      <c r="D171" s="154" t="s">
        <v>692</v>
      </c>
      <c r="E171" s="292">
        <v>251710.00000000003</v>
      </c>
      <c r="F171" s="156">
        <v>251710.00000000003</v>
      </c>
    </row>
    <row r="172" spans="1:6" ht="38.25">
      <c r="A172" s="61" t="s">
        <v>1019</v>
      </c>
      <c r="B172" s="176" t="s">
        <v>734</v>
      </c>
      <c r="C172" s="154" t="s">
        <v>944</v>
      </c>
      <c r="D172" s="154"/>
      <c r="E172" s="292">
        <v>42506396</v>
      </c>
      <c r="F172" s="156">
        <v>42506396</v>
      </c>
    </row>
    <row r="173" spans="1:6" ht="102">
      <c r="A173" s="61" t="s">
        <v>1013</v>
      </c>
      <c r="B173" s="176" t="s">
        <v>1280</v>
      </c>
      <c r="C173" s="154" t="s">
        <v>944</v>
      </c>
      <c r="D173" s="154"/>
      <c r="E173" s="292">
        <v>35453248</v>
      </c>
      <c r="F173" s="156">
        <v>35453248</v>
      </c>
    </row>
    <row r="174" spans="1:6" ht="38.25">
      <c r="A174" s="61" t="s">
        <v>604</v>
      </c>
      <c r="B174" s="176" t="s">
        <v>1280</v>
      </c>
      <c r="C174" s="154" t="s">
        <v>605</v>
      </c>
      <c r="D174" s="154"/>
      <c r="E174" s="292">
        <v>28160700</v>
      </c>
      <c r="F174" s="156">
        <v>28160700</v>
      </c>
    </row>
    <row r="175" spans="1:6">
      <c r="A175" s="61" t="s">
        <v>4</v>
      </c>
      <c r="B175" s="176" t="s">
        <v>1280</v>
      </c>
      <c r="C175" s="154" t="s">
        <v>605</v>
      </c>
      <c r="D175" s="154" t="s">
        <v>692</v>
      </c>
      <c r="E175" s="292">
        <v>28160700</v>
      </c>
      <c r="F175" s="156">
        <v>28160700</v>
      </c>
    </row>
    <row r="176" spans="1:6" ht="38.25">
      <c r="A176" s="61" t="s">
        <v>589</v>
      </c>
      <c r="B176" s="176" t="s">
        <v>1280</v>
      </c>
      <c r="C176" s="154" t="s">
        <v>590</v>
      </c>
      <c r="D176" s="154"/>
      <c r="E176" s="292">
        <v>6967548</v>
      </c>
      <c r="F176" s="156">
        <v>6967548</v>
      </c>
    </row>
    <row r="177" spans="1:6">
      <c r="A177" s="61" t="s">
        <v>4</v>
      </c>
      <c r="B177" s="176" t="s">
        <v>1280</v>
      </c>
      <c r="C177" s="154" t="s">
        <v>590</v>
      </c>
      <c r="D177" s="154" t="s">
        <v>692</v>
      </c>
      <c r="E177" s="292">
        <v>6967548</v>
      </c>
      <c r="F177" s="156">
        <v>6967548</v>
      </c>
    </row>
    <row r="178" spans="1:6" ht="38.25">
      <c r="A178" s="61" t="s">
        <v>660</v>
      </c>
      <c r="B178" s="176" t="s">
        <v>1280</v>
      </c>
      <c r="C178" s="154" t="s">
        <v>661</v>
      </c>
      <c r="D178" s="154"/>
      <c r="E178" s="292">
        <v>325000</v>
      </c>
      <c r="F178" s="156">
        <v>325000</v>
      </c>
    </row>
    <row r="179" spans="1:6">
      <c r="A179" s="61" t="s">
        <v>4</v>
      </c>
      <c r="B179" s="176" t="s">
        <v>1280</v>
      </c>
      <c r="C179" s="154" t="s">
        <v>661</v>
      </c>
      <c r="D179" s="154" t="s">
        <v>692</v>
      </c>
      <c r="E179" s="292">
        <v>325000</v>
      </c>
      <c r="F179" s="156">
        <v>325000</v>
      </c>
    </row>
    <row r="180" spans="1:6" ht="140.25">
      <c r="A180" s="61" t="s">
        <v>1030</v>
      </c>
      <c r="B180" s="176" t="s">
        <v>1281</v>
      </c>
      <c r="C180" s="154" t="s">
        <v>944</v>
      </c>
      <c r="D180" s="154"/>
      <c r="E180" s="292">
        <v>1060000</v>
      </c>
      <c r="F180" s="156">
        <v>1060000</v>
      </c>
    </row>
    <row r="181" spans="1:6" ht="38.25">
      <c r="A181" s="61" t="s">
        <v>604</v>
      </c>
      <c r="B181" s="176" t="s">
        <v>1281</v>
      </c>
      <c r="C181" s="154" t="s">
        <v>605</v>
      </c>
      <c r="D181" s="154"/>
      <c r="E181" s="292">
        <v>1060000</v>
      </c>
      <c r="F181" s="156">
        <v>1060000</v>
      </c>
    </row>
    <row r="182" spans="1:6">
      <c r="A182" s="61" t="s">
        <v>4</v>
      </c>
      <c r="B182" s="176" t="s">
        <v>1281</v>
      </c>
      <c r="C182" s="154" t="s">
        <v>605</v>
      </c>
      <c r="D182" s="154" t="s">
        <v>692</v>
      </c>
      <c r="E182" s="292">
        <v>1060000</v>
      </c>
      <c r="F182" s="156">
        <v>1060000</v>
      </c>
    </row>
    <row r="183" spans="1:6">
      <c r="A183" s="61" t="e">
        <v>#N/A</v>
      </c>
      <c r="B183" s="176" t="s">
        <v>1283</v>
      </c>
      <c r="C183" s="154" t="s">
        <v>944</v>
      </c>
      <c r="D183" s="154"/>
      <c r="E183" s="292">
        <v>283118</v>
      </c>
      <c r="F183" s="156">
        <v>283118</v>
      </c>
    </row>
    <row r="184" spans="1:6" ht="38.25">
      <c r="A184" s="61" t="s">
        <v>589</v>
      </c>
      <c r="B184" s="176" t="s">
        <v>1283</v>
      </c>
      <c r="C184" s="154" t="s">
        <v>590</v>
      </c>
      <c r="D184" s="154"/>
      <c r="E184" s="292">
        <v>283118</v>
      </c>
      <c r="F184" s="156">
        <v>283118</v>
      </c>
    </row>
    <row r="185" spans="1:6">
      <c r="A185" s="61" t="s">
        <v>4</v>
      </c>
      <c r="B185" s="176" t="s">
        <v>1283</v>
      </c>
      <c r="C185" s="154" t="s">
        <v>590</v>
      </c>
      <c r="D185" s="154" t="s">
        <v>692</v>
      </c>
      <c r="E185" s="292">
        <v>283118</v>
      </c>
      <c r="F185" s="156">
        <v>283118</v>
      </c>
    </row>
    <row r="186" spans="1:6">
      <c r="A186" s="61" t="e">
        <v>#N/A</v>
      </c>
      <c r="B186" s="176" t="s">
        <v>1284</v>
      </c>
      <c r="C186" s="154" t="s">
        <v>944</v>
      </c>
      <c r="D186" s="154"/>
      <c r="E186" s="292">
        <v>4450930</v>
      </c>
      <c r="F186" s="156">
        <v>4450930</v>
      </c>
    </row>
    <row r="187" spans="1:6" ht="51">
      <c r="A187" s="61" t="s">
        <v>583</v>
      </c>
      <c r="B187" s="176" t="s">
        <v>1284</v>
      </c>
      <c r="C187" s="154" t="s">
        <v>584</v>
      </c>
      <c r="D187" s="154"/>
      <c r="E187" s="292">
        <v>4164330</v>
      </c>
      <c r="F187" s="156">
        <v>4164330</v>
      </c>
    </row>
    <row r="188" spans="1:6">
      <c r="A188" s="61" t="s">
        <v>4</v>
      </c>
      <c r="B188" s="176" t="s">
        <v>1284</v>
      </c>
      <c r="C188" s="154" t="s">
        <v>584</v>
      </c>
      <c r="D188" s="154" t="s">
        <v>692</v>
      </c>
      <c r="E188" s="292">
        <v>4164330</v>
      </c>
      <c r="F188" s="156">
        <v>4164330</v>
      </c>
    </row>
    <row r="189" spans="1:6" ht="51">
      <c r="A189" s="61" t="s">
        <v>585</v>
      </c>
      <c r="B189" s="176" t="s">
        <v>1284</v>
      </c>
      <c r="C189" s="154" t="s">
        <v>586</v>
      </c>
      <c r="D189" s="154"/>
      <c r="E189" s="292">
        <v>140000</v>
      </c>
      <c r="F189" s="156">
        <v>140000</v>
      </c>
    </row>
    <row r="190" spans="1:6">
      <c r="A190" s="61" t="s">
        <v>4</v>
      </c>
      <c r="B190" s="176" t="s">
        <v>1284</v>
      </c>
      <c r="C190" s="154" t="s">
        <v>586</v>
      </c>
      <c r="D190" s="154" t="s">
        <v>692</v>
      </c>
      <c r="E190" s="292">
        <v>140000</v>
      </c>
      <c r="F190" s="156">
        <v>140000</v>
      </c>
    </row>
    <row r="191" spans="1:6" ht="38.25">
      <c r="A191" s="61" t="s">
        <v>589</v>
      </c>
      <c r="B191" s="176" t="s">
        <v>1284</v>
      </c>
      <c r="C191" s="154" t="s">
        <v>590</v>
      </c>
      <c r="D191" s="154"/>
      <c r="E191" s="292">
        <v>146600</v>
      </c>
      <c r="F191" s="156">
        <v>146600</v>
      </c>
    </row>
    <row r="192" spans="1:6">
      <c r="A192" s="61" t="s">
        <v>4</v>
      </c>
      <c r="B192" s="176" t="s">
        <v>1284</v>
      </c>
      <c r="C192" s="154" t="s">
        <v>590</v>
      </c>
      <c r="D192" s="154" t="s">
        <v>692</v>
      </c>
      <c r="E192" s="292">
        <v>146600</v>
      </c>
      <c r="F192" s="156">
        <v>146600</v>
      </c>
    </row>
    <row r="193" spans="1:6">
      <c r="A193" s="61" t="e">
        <v>#N/A</v>
      </c>
      <c r="B193" s="176" t="s">
        <v>1285</v>
      </c>
      <c r="C193" s="154" t="s">
        <v>944</v>
      </c>
      <c r="D193" s="154"/>
      <c r="E193" s="292">
        <v>207300</v>
      </c>
      <c r="F193" s="156">
        <v>207300</v>
      </c>
    </row>
    <row r="194" spans="1:6" ht="51">
      <c r="A194" s="61" t="s">
        <v>585</v>
      </c>
      <c r="B194" s="176" t="s">
        <v>1285</v>
      </c>
      <c r="C194" s="154" t="s">
        <v>586</v>
      </c>
      <c r="D194" s="154"/>
      <c r="E194" s="292">
        <v>207300</v>
      </c>
      <c r="F194" s="156">
        <v>207300</v>
      </c>
    </row>
    <row r="195" spans="1:6">
      <c r="A195" s="61" t="s">
        <v>4</v>
      </c>
      <c r="B195" s="176" t="s">
        <v>1285</v>
      </c>
      <c r="C195" s="154" t="s">
        <v>586</v>
      </c>
      <c r="D195" s="154" t="s">
        <v>692</v>
      </c>
      <c r="E195" s="292">
        <v>207300</v>
      </c>
      <c r="F195" s="156">
        <v>207300</v>
      </c>
    </row>
    <row r="196" spans="1:6" ht="89.25">
      <c r="A196" s="61" t="s">
        <v>1011</v>
      </c>
      <c r="B196" s="176" t="s">
        <v>1277</v>
      </c>
      <c r="C196" s="154" t="s">
        <v>944</v>
      </c>
      <c r="D196" s="154"/>
      <c r="E196" s="292">
        <v>256800</v>
      </c>
      <c r="F196" s="156">
        <v>256800</v>
      </c>
    </row>
    <row r="197" spans="1:6" ht="38.25">
      <c r="A197" s="61" t="s">
        <v>604</v>
      </c>
      <c r="B197" s="176" t="s">
        <v>1277</v>
      </c>
      <c r="C197" s="154" t="s">
        <v>605</v>
      </c>
      <c r="D197" s="154"/>
      <c r="E197" s="292">
        <v>59000</v>
      </c>
      <c r="F197" s="156">
        <v>59000</v>
      </c>
    </row>
    <row r="198" spans="1:6" ht="25.5">
      <c r="A198" s="61" t="s">
        <v>54</v>
      </c>
      <c r="B198" s="176" t="s">
        <v>1277</v>
      </c>
      <c r="C198" s="154" t="s">
        <v>605</v>
      </c>
      <c r="D198" s="154" t="s">
        <v>632</v>
      </c>
      <c r="E198" s="292">
        <v>59000</v>
      </c>
      <c r="F198" s="156">
        <v>59000</v>
      </c>
    </row>
    <row r="199" spans="1:6" ht="38.25">
      <c r="A199" s="61" t="s">
        <v>589</v>
      </c>
      <c r="B199" s="176" t="s">
        <v>1277</v>
      </c>
      <c r="C199" s="154" t="s">
        <v>590</v>
      </c>
      <c r="D199" s="154"/>
      <c r="E199" s="292">
        <v>197800</v>
      </c>
      <c r="F199" s="156">
        <v>197800</v>
      </c>
    </row>
    <row r="200" spans="1:6" ht="25.5">
      <c r="A200" s="61" t="s">
        <v>54</v>
      </c>
      <c r="B200" s="176" t="s">
        <v>1277</v>
      </c>
      <c r="C200" s="154" t="s">
        <v>590</v>
      </c>
      <c r="D200" s="154" t="s">
        <v>632</v>
      </c>
      <c r="E200" s="292">
        <v>197800</v>
      </c>
      <c r="F200" s="156">
        <v>197800</v>
      </c>
    </row>
    <row r="201" spans="1:6">
      <c r="A201" s="61" t="e">
        <v>#N/A</v>
      </c>
      <c r="B201" s="176" t="s">
        <v>1282</v>
      </c>
      <c r="C201" s="154" t="s">
        <v>944</v>
      </c>
      <c r="D201" s="154"/>
      <c r="E201" s="292">
        <v>245000</v>
      </c>
      <c r="F201" s="156">
        <v>245000</v>
      </c>
    </row>
    <row r="202" spans="1:6" ht="38.25">
      <c r="A202" s="61" t="s">
        <v>660</v>
      </c>
      <c r="B202" s="176" t="s">
        <v>1282</v>
      </c>
      <c r="C202" s="154" t="s">
        <v>661</v>
      </c>
      <c r="D202" s="154"/>
      <c r="E202" s="292">
        <v>245000</v>
      </c>
      <c r="F202" s="156">
        <v>245000</v>
      </c>
    </row>
    <row r="203" spans="1:6">
      <c r="A203" s="61" t="s">
        <v>4</v>
      </c>
      <c r="B203" s="176" t="s">
        <v>1282</v>
      </c>
      <c r="C203" s="154" t="s">
        <v>661</v>
      </c>
      <c r="D203" s="154" t="s">
        <v>692</v>
      </c>
      <c r="E203" s="292">
        <v>245000</v>
      </c>
      <c r="F203" s="156">
        <v>245000</v>
      </c>
    </row>
    <row r="204" spans="1:6">
      <c r="A204" s="61" t="e">
        <v>#N/A</v>
      </c>
      <c r="B204" s="176" t="s">
        <v>1286</v>
      </c>
      <c r="C204" s="154" t="s">
        <v>944</v>
      </c>
      <c r="D204" s="154"/>
      <c r="E204" s="292">
        <v>550000</v>
      </c>
      <c r="F204" s="156">
        <v>550000</v>
      </c>
    </row>
    <row r="205" spans="1:6" ht="38.25">
      <c r="A205" s="61" t="s">
        <v>604</v>
      </c>
      <c r="B205" s="176" t="s">
        <v>1286</v>
      </c>
      <c r="C205" s="154" t="s">
        <v>605</v>
      </c>
      <c r="D205" s="154"/>
      <c r="E205" s="292">
        <v>550000</v>
      </c>
      <c r="F205" s="156">
        <v>550000</v>
      </c>
    </row>
    <row r="206" spans="1:6">
      <c r="A206" s="61" t="s">
        <v>4</v>
      </c>
      <c r="B206" s="176" t="s">
        <v>1286</v>
      </c>
      <c r="C206" s="154" t="s">
        <v>605</v>
      </c>
      <c r="D206" s="154" t="s">
        <v>692</v>
      </c>
      <c r="E206" s="292">
        <v>550000</v>
      </c>
      <c r="F206" s="156">
        <v>550000</v>
      </c>
    </row>
    <row r="207" spans="1:6" ht="38.25">
      <c r="A207" s="61" t="s">
        <v>974</v>
      </c>
      <c r="B207" s="176" t="s">
        <v>299</v>
      </c>
      <c r="C207" s="154" t="s">
        <v>944</v>
      </c>
      <c r="D207" s="154"/>
      <c r="E207" s="292">
        <v>56980227</v>
      </c>
      <c r="F207" s="156">
        <v>56980227</v>
      </c>
    </row>
    <row r="208" spans="1:6">
      <c r="A208" s="61" t="e">
        <v>#N/A</v>
      </c>
      <c r="B208" s="176" t="s">
        <v>735</v>
      </c>
      <c r="C208" s="154" t="s">
        <v>944</v>
      </c>
      <c r="D208" s="154"/>
      <c r="E208" s="292">
        <v>1065327</v>
      </c>
      <c r="F208" s="156">
        <v>1065327</v>
      </c>
    </row>
    <row r="209" spans="1:6">
      <c r="A209" s="61" t="e">
        <v>#N/A</v>
      </c>
      <c r="B209" s="176" t="s">
        <v>1189</v>
      </c>
      <c r="C209" s="154" t="s">
        <v>944</v>
      </c>
      <c r="D209" s="154"/>
      <c r="E209" s="292">
        <v>1065327</v>
      </c>
      <c r="F209" s="156">
        <v>1065327</v>
      </c>
    </row>
    <row r="210" spans="1:6" ht="25.5">
      <c r="A210" s="61" t="s">
        <v>644</v>
      </c>
      <c r="B210" s="176" t="s">
        <v>1189</v>
      </c>
      <c r="C210" s="154" t="s">
        <v>645</v>
      </c>
      <c r="D210" s="154"/>
      <c r="E210" s="292">
        <v>1065327</v>
      </c>
      <c r="F210" s="156">
        <v>1065327</v>
      </c>
    </row>
    <row r="211" spans="1:6">
      <c r="A211" s="61" t="s">
        <v>141</v>
      </c>
      <c r="B211" s="176" t="s">
        <v>1189</v>
      </c>
      <c r="C211" s="154" t="s">
        <v>645</v>
      </c>
      <c r="D211" s="154" t="s">
        <v>643</v>
      </c>
      <c r="E211" s="292">
        <v>1065327</v>
      </c>
      <c r="F211" s="156">
        <v>1065327</v>
      </c>
    </row>
    <row r="212" spans="1:6" ht="25.5">
      <c r="A212" s="61" t="s">
        <v>976</v>
      </c>
      <c r="B212" s="176" t="s">
        <v>1313</v>
      </c>
      <c r="C212" s="154" t="s">
        <v>944</v>
      </c>
      <c r="D212" s="154"/>
      <c r="E212" s="292">
        <v>337500</v>
      </c>
      <c r="F212" s="156">
        <v>337500</v>
      </c>
    </row>
    <row r="213" spans="1:6" ht="102">
      <c r="A213" s="61" t="s">
        <v>951</v>
      </c>
      <c r="B213" s="176" t="s">
        <v>1200</v>
      </c>
      <c r="C213" s="154" t="s">
        <v>944</v>
      </c>
      <c r="D213" s="154"/>
      <c r="E213" s="292">
        <v>337500</v>
      </c>
      <c r="F213" s="156">
        <v>337500</v>
      </c>
    </row>
    <row r="214" spans="1:6" ht="38.25">
      <c r="A214" s="61" t="s">
        <v>589</v>
      </c>
      <c r="B214" s="176" t="s">
        <v>1200</v>
      </c>
      <c r="C214" s="154" t="s">
        <v>590</v>
      </c>
      <c r="D214" s="154"/>
      <c r="E214" s="292">
        <v>337500</v>
      </c>
      <c r="F214" s="156">
        <v>337500</v>
      </c>
    </row>
    <row r="215" spans="1:6">
      <c r="A215" s="61" t="s">
        <v>143</v>
      </c>
      <c r="B215" s="176" t="s">
        <v>1200</v>
      </c>
      <c r="C215" s="154" t="s">
        <v>590</v>
      </c>
      <c r="D215" s="154" t="s">
        <v>646</v>
      </c>
      <c r="E215" s="292">
        <v>337500</v>
      </c>
      <c r="F215" s="156">
        <v>337500</v>
      </c>
    </row>
    <row r="216" spans="1:6">
      <c r="A216" s="61" t="e">
        <v>#N/A</v>
      </c>
      <c r="B216" s="176" t="s">
        <v>737</v>
      </c>
      <c r="C216" s="154" t="s">
        <v>944</v>
      </c>
      <c r="D216" s="154"/>
      <c r="E216" s="292">
        <v>38038500</v>
      </c>
      <c r="F216" s="156">
        <v>38038500</v>
      </c>
    </row>
    <row r="217" spans="1:6">
      <c r="A217" s="61" t="e">
        <v>#N/A</v>
      </c>
      <c r="B217" s="176" t="s">
        <v>1201</v>
      </c>
      <c r="C217" s="154" t="s">
        <v>944</v>
      </c>
      <c r="D217" s="154"/>
      <c r="E217" s="292">
        <v>38038500</v>
      </c>
      <c r="F217" s="156">
        <v>38038500</v>
      </c>
    </row>
    <row r="218" spans="1:6" ht="76.5">
      <c r="A218" s="61" t="s">
        <v>612</v>
      </c>
      <c r="B218" s="176" t="s">
        <v>1201</v>
      </c>
      <c r="C218" s="154" t="s">
        <v>613</v>
      </c>
      <c r="D218" s="154"/>
      <c r="E218" s="292">
        <v>38038500</v>
      </c>
      <c r="F218" s="156">
        <v>38038500</v>
      </c>
    </row>
    <row r="219" spans="1:6">
      <c r="A219" s="61" t="s">
        <v>142</v>
      </c>
      <c r="B219" s="176" t="s">
        <v>1201</v>
      </c>
      <c r="C219" s="154" t="s">
        <v>613</v>
      </c>
      <c r="D219" s="154" t="s">
        <v>665</v>
      </c>
      <c r="E219" s="292">
        <v>38038500</v>
      </c>
      <c r="F219" s="156">
        <v>38038500</v>
      </c>
    </row>
    <row r="220" spans="1:6" ht="102">
      <c r="A220" s="61" t="s">
        <v>977</v>
      </c>
      <c r="B220" s="176" t="s">
        <v>1314</v>
      </c>
      <c r="C220" s="154" t="s">
        <v>944</v>
      </c>
      <c r="D220" s="154"/>
      <c r="E220" s="292">
        <v>17538900</v>
      </c>
      <c r="F220" s="156">
        <v>17538900</v>
      </c>
    </row>
    <row r="221" spans="1:6" ht="178.5">
      <c r="A221" s="61" t="s">
        <v>952</v>
      </c>
      <c r="B221" s="176" t="s">
        <v>1203</v>
      </c>
      <c r="C221" s="154" t="s">
        <v>944</v>
      </c>
      <c r="D221" s="154"/>
      <c r="E221" s="292">
        <v>17538900</v>
      </c>
      <c r="F221" s="156">
        <v>17538900</v>
      </c>
    </row>
    <row r="222" spans="1:6" ht="51">
      <c r="A222" s="61" t="s">
        <v>583</v>
      </c>
      <c r="B222" s="176" t="s">
        <v>1203</v>
      </c>
      <c r="C222" s="154" t="s">
        <v>584</v>
      </c>
      <c r="D222" s="154"/>
      <c r="E222" s="292">
        <v>15113700</v>
      </c>
      <c r="F222" s="156">
        <v>15113700</v>
      </c>
    </row>
    <row r="223" spans="1:6" ht="25.5">
      <c r="A223" s="61" t="s">
        <v>91</v>
      </c>
      <c r="B223" s="176" t="s">
        <v>1203</v>
      </c>
      <c r="C223" s="154" t="s">
        <v>584</v>
      </c>
      <c r="D223" s="154" t="s">
        <v>666</v>
      </c>
      <c r="E223" s="292">
        <v>15113700</v>
      </c>
      <c r="F223" s="156">
        <v>15113700</v>
      </c>
    </row>
    <row r="224" spans="1:6" ht="51">
      <c r="A224" s="61" t="s">
        <v>585</v>
      </c>
      <c r="B224" s="176" t="s">
        <v>1203</v>
      </c>
      <c r="C224" s="154" t="s">
        <v>586</v>
      </c>
      <c r="D224" s="154"/>
      <c r="E224" s="292">
        <v>161900</v>
      </c>
      <c r="F224" s="156">
        <v>161900</v>
      </c>
    </row>
    <row r="225" spans="1:6" ht="25.5">
      <c r="A225" s="61" t="s">
        <v>91</v>
      </c>
      <c r="B225" s="176" t="s">
        <v>1203</v>
      </c>
      <c r="C225" s="154" t="s">
        <v>586</v>
      </c>
      <c r="D225" s="154" t="s">
        <v>666</v>
      </c>
      <c r="E225" s="292">
        <v>161900</v>
      </c>
      <c r="F225" s="156">
        <v>161900</v>
      </c>
    </row>
    <row r="226" spans="1:6" ht="38.25">
      <c r="A226" s="61" t="s">
        <v>589</v>
      </c>
      <c r="B226" s="176" t="s">
        <v>1203</v>
      </c>
      <c r="C226" s="154" t="s">
        <v>590</v>
      </c>
      <c r="D226" s="154"/>
      <c r="E226" s="292">
        <v>2259300</v>
      </c>
      <c r="F226" s="156">
        <v>2259300</v>
      </c>
    </row>
    <row r="227" spans="1:6" ht="25.5">
      <c r="A227" s="61" t="s">
        <v>91</v>
      </c>
      <c r="B227" s="176" t="s">
        <v>1203</v>
      </c>
      <c r="C227" s="154" t="s">
        <v>590</v>
      </c>
      <c r="D227" s="154" t="s">
        <v>666</v>
      </c>
      <c r="E227" s="292">
        <v>2259300</v>
      </c>
      <c r="F227" s="156">
        <v>2259300</v>
      </c>
    </row>
    <row r="228" spans="1:6" ht="25.5">
      <c r="A228" s="61" t="s">
        <v>787</v>
      </c>
      <c r="B228" s="176" t="s">
        <v>1203</v>
      </c>
      <c r="C228" s="154" t="s">
        <v>788</v>
      </c>
      <c r="D228" s="154"/>
      <c r="E228" s="292">
        <v>4000</v>
      </c>
      <c r="F228" s="156">
        <v>4000</v>
      </c>
    </row>
    <row r="229" spans="1:6" ht="25.5">
      <c r="A229" s="61" t="s">
        <v>91</v>
      </c>
      <c r="B229" s="176" t="s">
        <v>1203</v>
      </c>
      <c r="C229" s="154" t="s">
        <v>788</v>
      </c>
      <c r="D229" s="154" t="s">
        <v>666</v>
      </c>
      <c r="E229" s="292">
        <v>4000</v>
      </c>
      <c r="F229" s="156">
        <v>4000</v>
      </c>
    </row>
    <row r="230" spans="1:6" ht="63.75">
      <c r="A230" s="61" t="s">
        <v>738</v>
      </c>
      <c r="B230" s="176" t="s">
        <v>312</v>
      </c>
      <c r="C230" s="154" t="s">
        <v>944</v>
      </c>
      <c r="D230" s="154"/>
      <c r="E230" s="292">
        <v>184868900</v>
      </c>
      <c r="F230" s="156">
        <v>185518900</v>
      </c>
    </row>
    <row r="231" spans="1:6" ht="38.25">
      <c r="A231" s="61" t="s">
        <v>1329</v>
      </c>
      <c r="B231" s="176" t="s">
        <v>1330</v>
      </c>
      <c r="C231" s="154" t="s">
        <v>944</v>
      </c>
      <c r="D231" s="154"/>
      <c r="E231" s="292">
        <v>0</v>
      </c>
      <c r="F231" s="156">
        <v>150000</v>
      </c>
    </row>
    <row r="232" spans="1:6" ht="293.25">
      <c r="A232" s="61" t="s">
        <v>798</v>
      </c>
      <c r="B232" s="176" t="s">
        <v>1309</v>
      </c>
      <c r="C232" s="154" t="s">
        <v>944</v>
      </c>
      <c r="D232" s="154"/>
      <c r="E232" s="292">
        <v>0</v>
      </c>
      <c r="F232" s="156">
        <v>150000</v>
      </c>
    </row>
    <row r="233" spans="1:6" ht="38.25">
      <c r="A233" s="61" t="s">
        <v>606</v>
      </c>
      <c r="B233" s="176" t="s">
        <v>1309</v>
      </c>
      <c r="C233" s="154" t="s">
        <v>607</v>
      </c>
      <c r="D233" s="154"/>
      <c r="E233" s="292">
        <v>0</v>
      </c>
      <c r="F233" s="156">
        <v>150000</v>
      </c>
    </row>
    <row r="234" spans="1:6" ht="25.5">
      <c r="A234" s="61" t="s">
        <v>209</v>
      </c>
      <c r="B234" s="176" t="s">
        <v>1309</v>
      </c>
      <c r="C234" s="154" t="s">
        <v>607</v>
      </c>
      <c r="D234" s="154" t="s">
        <v>658</v>
      </c>
      <c r="E234" s="292">
        <v>0</v>
      </c>
      <c r="F234" s="156">
        <v>150000</v>
      </c>
    </row>
    <row r="235" spans="1:6" ht="51">
      <c r="A235" s="61" t="s">
        <v>978</v>
      </c>
      <c r="B235" s="176" t="s">
        <v>739</v>
      </c>
      <c r="C235" s="154" t="s">
        <v>944</v>
      </c>
      <c r="D235" s="154"/>
      <c r="E235" s="292">
        <v>169816800</v>
      </c>
      <c r="F235" s="156">
        <v>169816800</v>
      </c>
    </row>
    <row r="236" spans="1:6" ht="191.25">
      <c r="A236" s="61" t="s">
        <v>949</v>
      </c>
      <c r="B236" s="176" t="s">
        <v>1181</v>
      </c>
      <c r="C236" s="154" t="s">
        <v>944</v>
      </c>
      <c r="D236" s="154"/>
      <c r="E236" s="292">
        <v>149926800</v>
      </c>
      <c r="F236" s="156">
        <v>149926800</v>
      </c>
    </row>
    <row r="237" spans="1:6" ht="51">
      <c r="A237" s="61" t="s">
        <v>620</v>
      </c>
      <c r="B237" s="176" t="s">
        <v>1181</v>
      </c>
      <c r="C237" s="154" t="s">
        <v>621</v>
      </c>
      <c r="D237" s="154"/>
      <c r="E237" s="292">
        <v>149926800</v>
      </c>
      <c r="F237" s="156">
        <v>149926800</v>
      </c>
    </row>
    <row r="238" spans="1:6">
      <c r="A238" s="61" t="s">
        <v>204</v>
      </c>
      <c r="B238" s="176" t="s">
        <v>1181</v>
      </c>
      <c r="C238" s="154" t="s">
        <v>621</v>
      </c>
      <c r="D238" s="154" t="s">
        <v>631</v>
      </c>
      <c r="E238" s="292">
        <v>149926800</v>
      </c>
      <c r="F238" s="156">
        <v>149926800</v>
      </c>
    </row>
    <row r="239" spans="1:6" ht="242.25">
      <c r="A239" s="61" t="s">
        <v>795</v>
      </c>
      <c r="B239" s="176" t="s">
        <v>1180</v>
      </c>
      <c r="C239" s="154" t="s">
        <v>944</v>
      </c>
      <c r="D239" s="154"/>
      <c r="E239" s="292">
        <v>19890000</v>
      </c>
      <c r="F239" s="156">
        <v>19890000</v>
      </c>
    </row>
    <row r="240" spans="1:6" ht="51">
      <c r="A240" s="61" t="s">
        <v>620</v>
      </c>
      <c r="B240" s="176" t="s">
        <v>1180</v>
      </c>
      <c r="C240" s="154" t="s">
        <v>621</v>
      </c>
      <c r="D240" s="154"/>
      <c r="E240" s="292">
        <v>19890000</v>
      </c>
      <c r="F240" s="156">
        <v>19890000</v>
      </c>
    </row>
    <row r="241" spans="1:6">
      <c r="A241" s="61" t="s">
        <v>204</v>
      </c>
      <c r="B241" s="176" t="s">
        <v>1180</v>
      </c>
      <c r="C241" s="154" t="s">
        <v>621</v>
      </c>
      <c r="D241" s="154" t="s">
        <v>631</v>
      </c>
      <c r="E241" s="292">
        <v>19890000</v>
      </c>
      <c r="F241" s="156">
        <v>19890000</v>
      </c>
    </row>
    <row r="242" spans="1:6" ht="63.75">
      <c r="A242" s="61" t="s">
        <v>979</v>
      </c>
      <c r="B242" s="176" t="s">
        <v>836</v>
      </c>
      <c r="C242" s="154" t="s">
        <v>944</v>
      </c>
      <c r="D242" s="154"/>
      <c r="E242" s="292">
        <v>52100</v>
      </c>
      <c r="F242" s="156">
        <v>52100</v>
      </c>
    </row>
    <row r="243" spans="1:6" ht="127.5">
      <c r="A243" s="61" t="s">
        <v>822</v>
      </c>
      <c r="B243" s="176" t="s">
        <v>1239</v>
      </c>
      <c r="C243" s="154" t="s">
        <v>944</v>
      </c>
      <c r="D243" s="154"/>
      <c r="E243" s="292">
        <v>52100</v>
      </c>
      <c r="F243" s="156">
        <v>52100</v>
      </c>
    </row>
    <row r="244" spans="1:6" ht="38.25">
      <c r="A244" s="61" t="s">
        <v>589</v>
      </c>
      <c r="B244" s="176" t="s">
        <v>1239</v>
      </c>
      <c r="C244" s="154" t="s">
        <v>590</v>
      </c>
      <c r="D244" s="154"/>
      <c r="E244" s="292">
        <v>52100</v>
      </c>
      <c r="F244" s="156">
        <v>52100</v>
      </c>
    </row>
    <row r="245" spans="1:6">
      <c r="A245" s="61" t="s">
        <v>3</v>
      </c>
      <c r="B245" s="176" t="s">
        <v>1239</v>
      </c>
      <c r="C245" s="154" t="s">
        <v>590</v>
      </c>
      <c r="D245" s="154" t="s">
        <v>655</v>
      </c>
      <c r="E245" s="292">
        <v>52100</v>
      </c>
      <c r="F245" s="156">
        <v>52100</v>
      </c>
    </row>
    <row r="246" spans="1:6" ht="63.75">
      <c r="A246" s="61" t="s">
        <v>980</v>
      </c>
      <c r="B246" s="176" t="s">
        <v>1315</v>
      </c>
      <c r="C246" s="154" t="s">
        <v>944</v>
      </c>
      <c r="D246" s="154"/>
      <c r="E246" s="292">
        <v>15000000</v>
      </c>
      <c r="F246" s="156">
        <v>15000000</v>
      </c>
    </row>
    <row r="247" spans="1:6" ht="127.5">
      <c r="A247" s="61" t="s">
        <v>656</v>
      </c>
      <c r="B247" s="176" t="s">
        <v>1195</v>
      </c>
      <c r="C247" s="154" t="s">
        <v>944</v>
      </c>
      <c r="D247" s="154"/>
      <c r="E247" s="292">
        <v>15000000</v>
      </c>
      <c r="F247" s="156">
        <v>15000000</v>
      </c>
    </row>
    <row r="248" spans="1:6" ht="38.25">
      <c r="A248" s="61" t="s">
        <v>606</v>
      </c>
      <c r="B248" s="176" t="s">
        <v>1195</v>
      </c>
      <c r="C248" s="154" t="s">
        <v>607</v>
      </c>
      <c r="D248" s="154"/>
      <c r="E248" s="292">
        <v>15000000</v>
      </c>
      <c r="F248" s="156">
        <v>15000000</v>
      </c>
    </row>
    <row r="249" spans="1:6">
      <c r="A249" s="61" t="s">
        <v>204</v>
      </c>
      <c r="B249" s="176" t="s">
        <v>1195</v>
      </c>
      <c r="C249" s="154" t="s">
        <v>607</v>
      </c>
      <c r="D249" s="154" t="s">
        <v>631</v>
      </c>
      <c r="E249" s="292">
        <v>15000000</v>
      </c>
      <c r="F249" s="156">
        <v>15000000</v>
      </c>
    </row>
    <row r="250" spans="1:6" ht="25.5">
      <c r="A250" s="61" t="s">
        <v>1331</v>
      </c>
      <c r="B250" s="176" t="s">
        <v>1332</v>
      </c>
      <c r="C250" s="154" t="s">
        <v>944</v>
      </c>
      <c r="D250" s="154"/>
      <c r="E250" s="292">
        <v>0</v>
      </c>
      <c r="F250" s="156">
        <v>500000</v>
      </c>
    </row>
    <row r="251" spans="1:6">
      <c r="A251" s="61" t="e">
        <v>#N/A</v>
      </c>
      <c r="B251" s="176" t="s">
        <v>1310</v>
      </c>
      <c r="C251" s="154" t="s">
        <v>944</v>
      </c>
      <c r="D251" s="154"/>
      <c r="E251" s="292">
        <v>0</v>
      </c>
      <c r="F251" s="156">
        <v>500000</v>
      </c>
    </row>
    <row r="252" spans="1:6" ht="38.25">
      <c r="A252" s="61" t="s">
        <v>589</v>
      </c>
      <c r="B252" s="176" t="s">
        <v>1310</v>
      </c>
      <c r="C252" s="154" t="s">
        <v>590</v>
      </c>
      <c r="D252" s="154"/>
      <c r="E252" s="292">
        <v>0</v>
      </c>
      <c r="F252" s="156">
        <v>500000</v>
      </c>
    </row>
    <row r="253" spans="1:6">
      <c r="A253" s="61" t="s">
        <v>53</v>
      </c>
      <c r="B253" s="176" t="s">
        <v>1310</v>
      </c>
      <c r="C253" s="154" t="s">
        <v>590</v>
      </c>
      <c r="D253" s="154" t="s">
        <v>657</v>
      </c>
      <c r="E253" s="292">
        <v>0</v>
      </c>
      <c r="F253" s="156">
        <v>500000</v>
      </c>
    </row>
    <row r="254" spans="1:6" ht="51">
      <c r="A254" s="61" t="s">
        <v>742</v>
      </c>
      <c r="B254" s="176" t="s">
        <v>314</v>
      </c>
      <c r="C254" s="154" t="s">
        <v>944</v>
      </c>
      <c r="D254" s="154"/>
      <c r="E254" s="292">
        <v>24622378.16</v>
      </c>
      <c r="F254" s="156">
        <v>24622378.16</v>
      </c>
    </row>
    <row r="255" spans="1:6" ht="89.25">
      <c r="A255" s="61" t="s">
        <v>743</v>
      </c>
      <c r="B255" s="176" t="s">
        <v>744</v>
      </c>
      <c r="C255" s="154" t="s">
        <v>944</v>
      </c>
      <c r="D255" s="154"/>
      <c r="E255" s="292">
        <v>1899414.16</v>
      </c>
      <c r="F255" s="156">
        <v>1899414.16</v>
      </c>
    </row>
    <row r="256" spans="1:6" ht="165.75">
      <c r="A256" s="61" t="s">
        <v>603</v>
      </c>
      <c r="B256" s="176" t="s">
        <v>1158</v>
      </c>
      <c r="C256" s="154" t="s">
        <v>944</v>
      </c>
      <c r="D256" s="154"/>
      <c r="E256" s="292">
        <v>1177152</v>
      </c>
      <c r="F256" s="156">
        <v>1177152</v>
      </c>
    </row>
    <row r="257" spans="1:6" ht="38.25">
      <c r="A257" s="61" t="s">
        <v>604</v>
      </c>
      <c r="B257" s="176" t="s">
        <v>1158</v>
      </c>
      <c r="C257" s="154" t="s">
        <v>605</v>
      </c>
      <c r="D257" s="154"/>
      <c r="E257" s="292">
        <v>1170900</v>
      </c>
      <c r="F257" s="156">
        <v>1170900</v>
      </c>
    </row>
    <row r="258" spans="1:6" ht="51">
      <c r="A258" s="61" t="s">
        <v>344</v>
      </c>
      <c r="B258" s="176" t="s">
        <v>1158</v>
      </c>
      <c r="C258" s="154" t="s">
        <v>605</v>
      </c>
      <c r="D258" s="154" t="s">
        <v>602</v>
      </c>
      <c r="E258" s="292">
        <v>1170900</v>
      </c>
      <c r="F258" s="156">
        <v>1170900</v>
      </c>
    </row>
    <row r="259" spans="1:6" ht="38.25">
      <c r="A259" s="61" t="s">
        <v>589</v>
      </c>
      <c r="B259" s="176" t="s">
        <v>1158</v>
      </c>
      <c r="C259" s="154" t="s">
        <v>590</v>
      </c>
      <c r="D259" s="154"/>
      <c r="E259" s="292">
        <v>6252</v>
      </c>
      <c r="F259" s="156">
        <v>6252</v>
      </c>
    </row>
    <row r="260" spans="1:6" ht="51">
      <c r="A260" s="61" t="s">
        <v>344</v>
      </c>
      <c r="B260" s="176" t="s">
        <v>1158</v>
      </c>
      <c r="C260" s="154" t="s">
        <v>590</v>
      </c>
      <c r="D260" s="154" t="s">
        <v>602</v>
      </c>
      <c r="E260" s="292">
        <v>6252</v>
      </c>
      <c r="F260" s="156">
        <v>6252</v>
      </c>
    </row>
    <row r="261" spans="1:6" ht="204">
      <c r="A261" s="61" t="s">
        <v>1045</v>
      </c>
      <c r="B261" s="176" t="s">
        <v>1159</v>
      </c>
      <c r="C261" s="154" t="s">
        <v>944</v>
      </c>
      <c r="D261" s="154"/>
      <c r="E261" s="292">
        <v>66262.16</v>
      </c>
      <c r="F261" s="156">
        <v>66262.16</v>
      </c>
    </row>
    <row r="262" spans="1:6" ht="38.25">
      <c r="A262" s="61" t="s">
        <v>604</v>
      </c>
      <c r="B262" s="176" t="s">
        <v>1159</v>
      </c>
      <c r="C262" s="154" t="s">
        <v>605</v>
      </c>
      <c r="D262" s="154"/>
      <c r="E262" s="292">
        <v>66262.16</v>
      </c>
      <c r="F262" s="156">
        <v>66262.16</v>
      </c>
    </row>
    <row r="263" spans="1:6" ht="51">
      <c r="A263" s="61" t="s">
        <v>344</v>
      </c>
      <c r="B263" s="176" t="s">
        <v>1159</v>
      </c>
      <c r="C263" s="154" t="s">
        <v>605</v>
      </c>
      <c r="D263" s="154" t="s">
        <v>602</v>
      </c>
      <c r="E263" s="292">
        <v>66262.16</v>
      </c>
      <c r="F263" s="156">
        <v>66262.16</v>
      </c>
    </row>
    <row r="264" spans="1:6" ht="153">
      <c r="A264" s="61" t="s">
        <v>617</v>
      </c>
      <c r="B264" s="176" t="s">
        <v>1169</v>
      </c>
      <c r="C264" s="154" t="s">
        <v>944</v>
      </c>
      <c r="D264" s="154"/>
      <c r="E264" s="292">
        <v>656000</v>
      </c>
      <c r="F264" s="156">
        <v>656000</v>
      </c>
    </row>
    <row r="265" spans="1:6" ht="38.25">
      <c r="A265" s="61" t="s">
        <v>589</v>
      </c>
      <c r="B265" s="176" t="s">
        <v>1169</v>
      </c>
      <c r="C265" s="154" t="s">
        <v>590</v>
      </c>
      <c r="D265" s="154"/>
      <c r="E265" s="292">
        <v>656000</v>
      </c>
      <c r="F265" s="156">
        <v>656000</v>
      </c>
    </row>
    <row r="266" spans="1:6" ht="38.25">
      <c r="A266" s="61" t="s">
        <v>316</v>
      </c>
      <c r="B266" s="176" t="s">
        <v>1169</v>
      </c>
      <c r="C266" s="154" t="s">
        <v>590</v>
      </c>
      <c r="D266" s="154" t="s">
        <v>616</v>
      </c>
      <c r="E266" s="292">
        <v>656000</v>
      </c>
      <c r="F266" s="156">
        <v>656000</v>
      </c>
    </row>
    <row r="267" spans="1:6" ht="38.25">
      <c r="A267" s="61" t="s">
        <v>745</v>
      </c>
      <c r="B267" s="176" t="s">
        <v>746</v>
      </c>
      <c r="C267" s="154" t="s">
        <v>944</v>
      </c>
      <c r="D267" s="154"/>
      <c r="E267" s="292">
        <v>22722964</v>
      </c>
      <c r="F267" s="156">
        <v>22722964</v>
      </c>
    </row>
    <row r="268" spans="1:6" ht="165.75">
      <c r="A268" s="61" t="s">
        <v>611</v>
      </c>
      <c r="B268" s="176" t="s">
        <v>1160</v>
      </c>
      <c r="C268" s="154" t="s">
        <v>944</v>
      </c>
      <c r="D268" s="154"/>
      <c r="E268" s="292">
        <v>16779115</v>
      </c>
      <c r="F268" s="156">
        <v>16779115</v>
      </c>
    </row>
    <row r="269" spans="1:6" ht="38.25">
      <c r="A269" s="61" t="s">
        <v>604</v>
      </c>
      <c r="B269" s="176" t="s">
        <v>1160</v>
      </c>
      <c r="C269" s="154" t="s">
        <v>605</v>
      </c>
      <c r="D269" s="154"/>
      <c r="E269" s="292">
        <v>14925253</v>
      </c>
      <c r="F269" s="156">
        <v>14925253</v>
      </c>
    </row>
    <row r="270" spans="1:6">
      <c r="A270" s="61" t="s">
        <v>152</v>
      </c>
      <c r="B270" s="176" t="s">
        <v>1160</v>
      </c>
      <c r="C270" s="154" t="s">
        <v>605</v>
      </c>
      <c r="D270" s="154" t="s">
        <v>610</v>
      </c>
      <c r="E270" s="292">
        <v>14925253</v>
      </c>
      <c r="F270" s="156">
        <v>14925253</v>
      </c>
    </row>
    <row r="271" spans="1:6" ht="38.25">
      <c r="A271" s="61" t="s">
        <v>660</v>
      </c>
      <c r="B271" s="176" t="s">
        <v>1160</v>
      </c>
      <c r="C271" s="154" t="s">
        <v>661</v>
      </c>
      <c r="D271" s="154"/>
      <c r="E271" s="292">
        <v>16010.000000000002</v>
      </c>
      <c r="F271" s="156">
        <v>16010.000000000002</v>
      </c>
    </row>
    <row r="272" spans="1:6">
      <c r="A272" s="61" t="s">
        <v>152</v>
      </c>
      <c r="B272" s="176" t="s">
        <v>1160</v>
      </c>
      <c r="C272" s="154" t="s">
        <v>661</v>
      </c>
      <c r="D272" s="154" t="s">
        <v>610</v>
      </c>
      <c r="E272" s="292">
        <v>16010.000000000002</v>
      </c>
      <c r="F272" s="156">
        <v>16010.000000000002</v>
      </c>
    </row>
    <row r="273" spans="1:6" ht="38.25">
      <c r="A273" s="61" t="s">
        <v>589</v>
      </c>
      <c r="B273" s="176" t="s">
        <v>1160</v>
      </c>
      <c r="C273" s="154" t="s">
        <v>590</v>
      </c>
      <c r="D273" s="154"/>
      <c r="E273" s="292">
        <v>1837852</v>
      </c>
      <c r="F273" s="156">
        <v>1837852</v>
      </c>
    </row>
    <row r="274" spans="1:6">
      <c r="A274" s="61" t="s">
        <v>152</v>
      </c>
      <c r="B274" s="176" t="s">
        <v>1160</v>
      </c>
      <c r="C274" s="154" t="s">
        <v>590</v>
      </c>
      <c r="D274" s="154" t="s">
        <v>610</v>
      </c>
      <c r="E274" s="292">
        <v>1837852</v>
      </c>
      <c r="F274" s="156">
        <v>1837852</v>
      </c>
    </row>
    <row r="275" spans="1:6" ht="178.5">
      <c r="A275" s="61" t="s">
        <v>1161</v>
      </c>
      <c r="B275" s="176" t="s">
        <v>1162</v>
      </c>
      <c r="C275" s="154" t="s">
        <v>944</v>
      </c>
      <c r="D275" s="154"/>
      <c r="E275" s="292">
        <v>1400485</v>
      </c>
      <c r="F275" s="156">
        <v>1400485</v>
      </c>
    </row>
    <row r="276" spans="1:6" ht="38.25">
      <c r="A276" s="61" t="s">
        <v>589</v>
      </c>
      <c r="B276" s="176" t="s">
        <v>1162</v>
      </c>
      <c r="C276" s="154" t="s">
        <v>590</v>
      </c>
      <c r="D276" s="154"/>
      <c r="E276" s="292">
        <v>1400485</v>
      </c>
      <c r="F276" s="156">
        <v>1400485</v>
      </c>
    </row>
    <row r="277" spans="1:6">
      <c r="A277" s="61" t="s">
        <v>152</v>
      </c>
      <c r="B277" s="176" t="s">
        <v>1162</v>
      </c>
      <c r="C277" s="154" t="s">
        <v>590</v>
      </c>
      <c r="D277" s="154" t="s">
        <v>610</v>
      </c>
      <c r="E277" s="292">
        <v>1400485</v>
      </c>
      <c r="F277" s="156">
        <v>1400485</v>
      </c>
    </row>
    <row r="278" spans="1:6" ht="204">
      <c r="A278" s="61" t="s">
        <v>1165</v>
      </c>
      <c r="B278" s="176" t="s">
        <v>1166</v>
      </c>
      <c r="C278" s="154" t="s">
        <v>944</v>
      </c>
      <c r="D278" s="154"/>
      <c r="E278" s="292">
        <v>3719362</v>
      </c>
      <c r="F278" s="156">
        <v>3719362</v>
      </c>
    </row>
    <row r="279" spans="1:6" ht="38.25">
      <c r="A279" s="61" t="s">
        <v>604</v>
      </c>
      <c r="B279" s="176" t="s">
        <v>1166</v>
      </c>
      <c r="C279" s="154" t="s">
        <v>605</v>
      </c>
      <c r="D279" s="154"/>
      <c r="E279" s="292">
        <v>2812262</v>
      </c>
      <c r="F279" s="156">
        <v>2812262</v>
      </c>
    </row>
    <row r="280" spans="1:6">
      <c r="A280" s="61" t="s">
        <v>152</v>
      </c>
      <c r="B280" s="176" t="s">
        <v>1166</v>
      </c>
      <c r="C280" s="154" t="s">
        <v>605</v>
      </c>
      <c r="D280" s="154" t="s">
        <v>610</v>
      </c>
      <c r="E280" s="292">
        <v>2812262</v>
      </c>
      <c r="F280" s="156">
        <v>2812262</v>
      </c>
    </row>
    <row r="281" spans="1:6" ht="38.25">
      <c r="A281" s="61" t="s">
        <v>589</v>
      </c>
      <c r="B281" s="176" t="s">
        <v>1166</v>
      </c>
      <c r="C281" s="154" t="s">
        <v>590</v>
      </c>
      <c r="D281" s="154"/>
      <c r="E281" s="292">
        <v>907100</v>
      </c>
      <c r="F281" s="156">
        <v>907100</v>
      </c>
    </row>
    <row r="282" spans="1:6">
      <c r="A282" s="61" t="s">
        <v>152</v>
      </c>
      <c r="B282" s="176" t="s">
        <v>1166</v>
      </c>
      <c r="C282" s="154" t="s">
        <v>590</v>
      </c>
      <c r="D282" s="154" t="s">
        <v>610</v>
      </c>
      <c r="E282" s="292">
        <v>907100</v>
      </c>
      <c r="F282" s="156">
        <v>907100</v>
      </c>
    </row>
    <row r="283" spans="1:6" ht="204">
      <c r="A283" s="61" t="s">
        <v>1167</v>
      </c>
      <c r="B283" s="176" t="s">
        <v>1168</v>
      </c>
      <c r="C283" s="61" t="s">
        <v>944</v>
      </c>
      <c r="D283" s="61"/>
      <c r="E283" s="292">
        <v>636502</v>
      </c>
      <c r="F283" s="156">
        <v>636502</v>
      </c>
    </row>
    <row r="284" spans="1:6" ht="38.25">
      <c r="A284" s="61" t="s">
        <v>589</v>
      </c>
      <c r="B284" s="176" t="s">
        <v>1168</v>
      </c>
      <c r="C284" s="61" t="s">
        <v>590</v>
      </c>
      <c r="D284" s="61"/>
      <c r="E284" s="292">
        <v>636502</v>
      </c>
      <c r="F284" s="156">
        <v>636502</v>
      </c>
    </row>
    <row r="285" spans="1:6">
      <c r="A285" s="61" t="s">
        <v>152</v>
      </c>
      <c r="B285" s="176" t="s">
        <v>1168</v>
      </c>
      <c r="C285" s="61" t="s">
        <v>590</v>
      </c>
      <c r="D285" s="61" t="s">
        <v>610</v>
      </c>
      <c r="E285" s="292">
        <v>636502</v>
      </c>
      <c r="F285" s="156">
        <v>636502</v>
      </c>
    </row>
    <row r="286" spans="1:6" ht="127.5">
      <c r="A286" s="61" t="s">
        <v>614</v>
      </c>
      <c r="B286" s="176" t="s">
        <v>1163</v>
      </c>
      <c r="C286" s="61" t="s">
        <v>944</v>
      </c>
      <c r="D286" s="61"/>
      <c r="E286" s="292">
        <v>100000</v>
      </c>
      <c r="F286" s="156">
        <v>100000</v>
      </c>
    </row>
    <row r="287" spans="1:6" ht="38.25">
      <c r="A287" s="61" t="s">
        <v>589</v>
      </c>
      <c r="B287" s="176" t="s">
        <v>1163</v>
      </c>
      <c r="C287" s="61" t="s">
        <v>590</v>
      </c>
      <c r="D287" s="61"/>
      <c r="E287" s="292">
        <v>100000</v>
      </c>
      <c r="F287" s="156">
        <v>100000</v>
      </c>
    </row>
    <row r="288" spans="1:6">
      <c r="A288" s="61" t="s">
        <v>152</v>
      </c>
      <c r="B288" s="176" t="s">
        <v>1163</v>
      </c>
      <c r="C288" s="61" t="s">
        <v>590</v>
      </c>
      <c r="D288" s="61" t="s">
        <v>610</v>
      </c>
      <c r="E288" s="292">
        <v>100000</v>
      </c>
      <c r="F288" s="156">
        <v>100000</v>
      </c>
    </row>
    <row r="289" spans="1:6" ht="127.5">
      <c r="A289" s="61" t="s">
        <v>615</v>
      </c>
      <c r="B289" s="176" t="s">
        <v>1164</v>
      </c>
      <c r="C289" s="61" t="s">
        <v>944</v>
      </c>
      <c r="D289" s="61"/>
      <c r="E289" s="292">
        <v>12500</v>
      </c>
      <c r="F289" s="156">
        <v>12500</v>
      </c>
    </row>
    <row r="290" spans="1:6" ht="38.25">
      <c r="A290" s="61" t="s">
        <v>589</v>
      </c>
      <c r="B290" s="176" t="s">
        <v>1164</v>
      </c>
      <c r="C290" s="61" t="s">
        <v>590</v>
      </c>
      <c r="D290" s="61"/>
      <c r="E290" s="292">
        <v>12500</v>
      </c>
      <c r="F290" s="156">
        <v>12500</v>
      </c>
    </row>
    <row r="291" spans="1:6">
      <c r="A291" s="61" t="s">
        <v>152</v>
      </c>
      <c r="B291" s="176" t="s">
        <v>1164</v>
      </c>
      <c r="C291" s="61" t="s">
        <v>590</v>
      </c>
      <c r="D291" s="61" t="s">
        <v>610</v>
      </c>
      <c r="E291" s="292">
        <v>12500</v>
      </c>
      <c r="F291" s="156">
        <v>12500</v>
      </c>
    </row>
    <row r="292" spans="1:6" ht="114.75">
      <c r="A292" s="61" t="s">
        <v>595</v>
      </c>
      <c r="B292" s="176" t="s">
        <v>1147</v>
      </c>
      <c r="C292" s="61" t="s">
        <v>944</v>
      </c>
      <c r="D292" s="61"/>
      <c r="E292" s="292">
        <v>75000</v>
      </c>
      <c r="F292" s="156">
        <v>75000</v>
      </c>
    </row>
    <row r="293" spans="1:6" ht="38.25">
      <c r="A293" s="61" t="s">
        <v>589</v>
      </c>
      <c r="B293" s="176" t="s">
        <v>1147</v>
      </c>
      <c r="C293" s="61" t="s">
        <v>590</v>
      </c>
      <c r="D293" s="61"/>
      <c r="E293" s="292">
        <v>75000</v>
      </c>
      <c r="F293" s="156">
        <v>75000</v>
      </c>
    </row>
    <row r="294" spans="1:6" ht="76.5">
      <c r="A294" s="61" t="s">
        <v>313</v>
      </c>
      <c r="B294" s="176" t="s">
        <v>1147</v>
      </c>
      <c r="C294" s="61" t="s">
        <v>590</v>
      </c>
      <c r="D294" s="61" t="s">
        <v>594</v>
      </c>
      <c r="E294" s="292">
        <v>75000</v>
      </c>
      <c r="F294" s="156">
        <v>75000</v>
      </c>
    </row>
    <row r="295" spans="1:6" ht="25.5">
      <c r="A295" s="60" t="s">
        <v>747</v>
      </c>
      <c r="B295" s="155" t="s">
        <v>303</v>
      </c>
      <c r="C295" s="216" t="s">
        <v>944</v>
      </c>
      <c r="D295" s="216"/>
      <c r="E295" s="292">
        <v>177917100</v>
      </c>
      <c r="F295" s="156">
        <v>177896200</v>
      </c>
    </row>
    <row r="296" spans="1:6">
      <c r="A296" s="60" t="s">
        <v>748</v>
      </c>
      <c r="B296" s="155" t="s">
        <v>749</v>
      </c>
      <c r="C296" s="216" t="s">
        <v>944</v>
      </c>
      <c r="D296" s="216"/>
      <c r="E296" s="292">
        <v>38873161</v>
      </c>
      <c r="F296" s="156">
        <v>38873161</v>
      </c>
    </row>
    <row r="297" spans="1:6" ht="114.75">
      <c r="A297" s="61" t="s">
        <v>669</v>
      </c>
      <c r="B297" s="155" t="s">
        <v>1210</v>
      </c>
      <c r="C297" s="216" t="s">
        <v>944</v>
      </c>
      <c r="D297" s="216"/>
      <c r="E297" s="292">
        <v>27937418</v>
      </c>
      <c r="F297" s="156">
        <v>27937418</v>
      </c>
    </row>
    <row r="298" spans="1:6" ht="76.5">
      <c r="A298" s="180" t="s">
        <v>612</v>
      </c>
      <c r="B298" s="155" t="s">
        <v>1210</v>
      </c>
      <c r="C298" s="216" t="s">
        <v>613</v>
      </c>
      <c r="D298" s="216"/>
      <c r="E298" s="292">
        <v>27937418</v>
      </c>
      <c r="F298" s="156">
        <v>27937418</v>
      </c>
    </row>
    <row r="299" spans="1:6">
      <c r="A299" s="61" t="s">
        <v>281</v>
      </c>
      <c r="B299" s="155" t="s">
        <v>1210</v>
      </c>
      <c r="C299" s="216" t="s">
        <v>613</v>
      </c>
      <c r="D299" s="216" t="s">
        <v>662</v>
      </c>
      <c r="E299" s="292">
        <v>27937418</v>
      </c>
      <c r="F299" s="156">
        <v>27937418</v>
      </c>
    </row>
    <row r="300" spans="1:6" ht="165.75">
      <c r="A300" s="61" t="s">
        <v>670</v>
      </c>
      <c r="B300" s="155" t="s">
        <v>1211</v>
      </c>
      <c r="C300" s="216" t="s">
        <v>944</v>
      </c>
      <c r="D300" s="216"/>
      <c r="E300" s="292">
        <v>3675000</v>
      </c>
      <c r="F300" s="156">
        <v>3675000</v>
      </c>
    </row>
    <row r="301" spans="1:6" ht="76.5">
      <c r="A301" s="61" t="s">
        <v>612</v>
      </c>
      <c r="B301" s="155" t="s">
        <v>1211</v>
      </c>
      <c r="C301" s="216" t="s">
        <v>613</v>
      </c>
      <c r="D301" s="216"/>
      <c r="E301" s="292">
        <v>3675000</v>
      </c>
      <c r="F301" s="156">
        <v>3675000</v>
      </c>
    </row>
    <row r="302" spans="1:6">
      <c r="A302" s="61" t="s">
        <v>281</v>
      </c>
      <c r="B302" s="155" t="s">
        <v>1211</v>
      </c>
      <c r="C302" s="216" t="s">
        <v>613</v>
      </c>
      <c r="D302" s="216" t="s">
        <v>662</v>
      </c>
      <c r="E302" s="292">
        <v>3675000</v>
      </c>
      <c r="F302" s="156">
        <v>3675000</v>
      </c>
    </row>
    <row r="303" spans="1:6">
      <c r="A303" s="61" t="e">
        <v>#N/A</v>
      </c>
      <c r="B303" s="155" t="s">
        <v>1212</v>
      </c>
      <c r="C303" s="216" t="s">
        <v>944</v>
      </c>
      <c r="D303" s="216"/>
      <c r="E303" s="292">
        <v>300000</v>
      </c>
      <c r="F303" s="156">
        <v>300000</v>
      </c>
    </row>
    <row r="304" spans="1:6" ht="25.5">
      <c r="A304" s="61" t="s">
        <v>633</v>
      </c>
      <c r="B304" s="176" t="s">
        <v>1212</v>
      </c>
      <c r="C304" s="61" t="s">
        <v>634</v>
      </c>
      <c r="D304" s="61"/>
      <c r="E304" s="292">
        <v>300000</v>
      </c>
      <c r="F304" s="156">
        <v>300000</v>
      </c>
    </row>
    <row r="305" spans="1:6">
      <c r="A305" s="61" t="s">
        <v>281</v>
      </c>
      <c r="B305" s="176" t="s">
        <v>1212</v>
      </c>
      <c r="C305" s="61" t="s">
        <v>634</v>
      </c>
      <c r="D305" s="61" t="s">
        <v>662</v>
      </c>
      <c r="E305" s="292">
        <v>300000</v>
      </c>
      <c r="F305" s="156">
        <v>300000</v>
      </c>
    </row>
    <row r="306" spans="1:6" ht="114.75">
      <c r="A306" s="61" t="s">
        <v>955</v>
      </c>
      <c r="B306" s="176" t="s">
        <v>1213</v>
      </c>
      <c r="C306" s="61" t="s">
        <v>944</v>
      </c>
      <c r="D306" s="61"/>
      <c r="E306" s="292">
        <v>4219570</v>
      </c>
      <c r="F306" s="156">
        <v>4219570</v>
      </c>
    </row>
    <row r="307" spans="1:6" ht="76.5">
      <c r="A307" s="61" t="s">
        <v>612</v>
      </c>
      <c r="B307" s="176" t="s">
        <v>1213</v>
      </c>
      <c r="C307" s="61" t="s">
        <v>613</v>
      </c>
      <c r="D307" s="61"/>
      <c r="E307" s="292">
        <v>4219570</v>
      </c>
      <c r="F307" s="156">
        <v>4219570</v>
      </c>
    </row>
    <row r="308" spans="1:6">
      <c r="A308" s="61" t="s">
        <v>281</v>
      </c>
      <c r="B308" s="176" t="s">
        <v>1213</v>
      </c>
      <c r="C308" s="61" t="s">
        <v>613</v>
      </c>
      <c r="D308" s="61" t="s">
        <v>662</v>
      </c>
      <c r="E308" s="292">
        <v>4219570</v>
      </c>
      <c r="F308" s="156">
        <v>4219570</v>
      </c>
    </row>
    <row r="309" spans="1:6">
      <c r="A309" s="61" t="e">
        <v>#N/A</v>
      </c>
      <c r="B309" s="176" t="s">
        <v>1220</v>
      </c>
      <c r="C309" s="61" t="s">
        <v>944</v>
      </c>
      <c r="D309" s="61"/>
      <c r="E309" s="292">
        <v>100000</v>
      </c>
      <c r="F309" s="156">
        <v>100000</v>
      </c>
    </row>
    <row r="310" spans="1:6" ht="25.5">
      <c r="A310" s="61" t="s">
        <v>633</v>
      </c>
      <c r="B310" s="176" t="s">
        <v>1220</v>
      </c>
      <c r="C310" s="61" t="s">
        <v>634</v>
      </c>
      <c r="D310" s="61"/>
      <c r="E310" s="292">
        <v>100000</v>
      </c>
      <c r="F310" s="156">
        <v>100000</v>
      </c>
    </row>
    <row r="311" spans="1:6">
      <c r="A311" s="61" t="s">
        <v>281</v>
      </c>
      <c r="B311" s="176" t="s">
        <v>1220</v>
      </c>
      <c r="C311" s="61" t="s">
        <v>634</v>
      </c>
      <c r="D311" s="61" t="s">
        <v>662</v>
      </c>
      <c r="E311" s="292">
        <v>100000</v>
      </c>
      <c r="F311" s="156">
        <v>100000</v>
      </c>
    </row>
    <row r="312" spans="1:6" ht="63.75">
      <c r="A312" s="61" t="s">
        <v>672</v>
      </c>
      <c r="B312" s="176" t="s">
        <v>1219</v>
      </c>
      <c r="C312" s="61" t="s">
        <v>944</v>
      </c>
      <c r="D312" s="61"/>
      <c r="E312" s="292">
        <v>390000</v>
      </c>
      <c r="F312" s="156">
        <v>390000</v>
      </c>
    </row>
    <row r="313" spans="1:6" ht="25.5">
      <c r="A313" s="61" t="s">
        <v>633</v>
      </c>
      <c r="B313" s="176" t="s">
        <v>1219</v>
      </c>
      <c r="C313" s="61" t="s">
        <v>634</v>
      </c>
      <c r="D313" s="61"/>
      <c r="E313" s="292">
        <v>390000</v>
      </c>
      <c r="F313" s="156">
        <v>390000</v>
      </c>
    </row>
    <row r="314" spans="1:6">
      <c r="A314" s="61" t="s">
        <v>281</v>
      </c>
      <c r="B314" s="176" t="s">
        <v>1219</v>
      </c>
      <c r="C314" s="61" t="s">
        <v>634</v>
      </c>
      <c r="D314" s="61" t="s">
        <v>662</v>
      </c>
      <c r="E314" s="292">
        <v>390000</v>
      </c>
      <c r="F314" s="156">
        <v>390000</v>
      </c>
    </row>
    <row r="315" spans="1:6">
      <c r="A315" s="61" t="e">
        <v>#N/A</v>
      </c>
      <c r="B315" s="176" t="s">
        <v>1214</v>
      </c>
      <c r="C315" s="61" t="s">
        <v>944</v>
      </c>
      <c r="D315" s="61"/>
      <c r="E315" s="292">
        <v>48325</v>
      </c>
      <c r="F315" s="156">
        <v>48325</v>
      </c>
    </row>
    <row r="316" spans="1:6" ht="25.5">
      <c r="A316" s="61" t="s">
        <v>633</v>
      </c>
      <c r="B316" s="176" t="s">
        <v>1214</v>
      </c>
      <c r="C316" s="61" t="s">
        <v>634</v>
      </c>
      <c r="D316" s="61"/>
      <c r="E316" s="292">
        <v>48325</v>
      </c>
      <c r="F316" s="156">
        <v>48325</v>
      </c>
    </row>
    <row r="317" spans="1:6">
      <c r="A317" s="61" t="s">
        <v>281</v>
      </c>
      <c r="B317" s="176" t="s">
        <v>1214</v>
      </c>
      <c r="C317" s="61" t="s">
        <v>634</v>
      </c>
      <c r="D317" s="61" t="s">
        <v>662</v>
      </c>
      <c r="E317" s="292">
        <v>48325</v>
      </c>
      <c r="F317" s="156">
        <v>48325</v>
      </c>
    </row>
    <row r="318" spans="1:6" ht="76.5">
      <c r="A318" s="61" t="s">
        <v>1023</v>
      </c>
      <c r="B318" s="176" t="s">
        <v>1221</v>
      </c>
      <c r="C318" s="61" t="s">
        <v>944</v>
      </c>
      <c r="D318" s="61"/>
      <c r="E318" s="292">
        <v>269373</v>
      </c>
      <c r="F318" s="156">
        <v>269373</v>
      </c>
    </row>
    <row r="319" spans="1:6" ht="25.5">
      <c r="A319" s="61" t="s">
        <v>633</v>
      </c>
      <c r="B319" s="176" t="s">
        <v>1221</v>
      </c>
      <c r="C319" s="61" t="s">
        <v>634</v>
      </c>
      <c r="D319" s="61"/>
      <c r="E319" s="292">
        <v>269373</v>
      </c>
      <c r="F319" s="156">
        <v>269373</v>
      </c>
    </row>
    <row r="320" spans="1:6">
      <c r="A320" s="61" t="s">
        <v>281</v>
      </c>
      <c r="B320" s="176" t="s">
        <v>1221</v>
      </c>
      <c r="C320" s="61" t="s">
        <v>634</v>
      </c>
      <c r="D320" s="61" t="s">
        <v>662</v>
      </c>
      <c r="E320" s="292">
        <v>269373</v>
      </c>
      <c r="F320" s="156">
        <v>269373</v>
      </c>
    </row>
    <row r="321" spans="1:6" ht="76.5">
      <c r="A321" s="61" t="s">
        <v>671</v>
      </c>
      <c r="B321" s="176" t="s">
        <v>1215</v>
      </c>
      <c r="C321" s="61" t="s">
        <v>944</v>
      </c>
      <c r="D321" s="61"/>
      <c r="E321" s="292">
        <v>1677480.82</v>
      </c>
      <c r="F321" s="156">
        <v>1677480.82</v>
      </c>
    </row>
    <row r="322" spans="1:6" ht="76.5">
      <c r="A322" s="61" t="s">
        <v>612</v>
      </c>
      <c r="B322" s="176" t="s">
        <v>1215</v>
      </c>
      <c r="C322" s="61" t="s">
        <v>613</v>
      </c>
      <c r="D322" s="61"/>
      <c r="E322" s="292">
        <v>1677480.82</v>
      </c>
      <c r="F322" s="156">
        <v>1677480.82</v>
      </c>
    </row>
    <row r="323" spans="1:6">
      <c r="A323" s="61" t="s">
        <v>281</v>
      </c>
      <c r="B323" s="176" t="s">
        <v>1215</v>
      </c>
      <c r="C323" s="61" t="s">
        <v>613</v>
      </c>
      <c r="D323" s="61" t="s">
        <v>662</v>
      </c>
      <c r="E323" s="292">
        <v>1677480.82</v>
      </c>
      <c r="F323" s="156">
        <v>1677480.82</v>
      </c>
    </row>
    <row r="324" spans="1:6" ht="140.25">
      <c r="A324" s="61" t="s">
        <v>1046</v>
      </c>
      <c r="B324" s="176" t="s">
        <v>1216</v>
      </c>
      <c r="C324" s="61" t="s">
        <v>944</v>
      </c>
      <c r="D324" s="61"/>
      <c r="E324" s="292">
        <v>48352</v>
      </c>
      <c r="F324" s="156">
        <v>48352</v>
      </c>
    </row>
    <row r="325" spans="1:6" ht="25.5">
      <c r="A325" s="61" t="s">
        <v>633</v>
      </c>
      <c r="B325" s="176" t="s">
        <v>1216</v>
      </c>
      <c r="C325" s="61" t="s">
        <v>634</v>
      </c>
      <c r="D325" s="61"/>
      <c r="E325" s="292">
        <v>48352</v>
      </c>
      <c r="F325" s="156">
        <v>48352</v>
      </c>
    </row>
    <row r="326" spans="1:6">
      <c r="A326" s="61" t="s">
        <v>281</v>
      </c>
      <c r="B326" s="176" t="s">
        <v>1216</v>
      </c>
      <c r="C326" s="61" t="s">
        <v>634</v>
      </c>
      <c r="D326" s="61" t="s">
        <v>662</v>
      </c>
      <c r="E326" s="292">
        <v>48352</v>
      </c>
      <c r="F326" s="156">
        <v>48352</v>
      </c>
    </row>
    <row r="327" spans="1:6">
      <c r="A327" s="61" t="e">
        <v>#N/A</v>
      </c>
      <c r="B327" s="176" t="s">
        <v>1217</v>
      </c>
      <c r="C327" s="61" t="s">
        <v>944</v>
      </c>
      <c r="D327" s="61"/>
      <c r="E327" s="292">
        <v>140000</v>
      </c>
      <c r="F327" s="156">
        <v>140000</v>
      </c>
    </row>
    <row r="328" spans="1:6" ht="25.5">
      <c r="A328" s="61" t="s">
        <v>633</v>
      </c>
      <c r="B328" s="176" t="s">
        <v>1217</v>
      </c>
      <c r="C328" s="61" t="s">
        <v>634</v>
      </c>
      <c r="D328" s="61"/>
      <c r="E328" s="292">
        <v>140000</v>
      </c>
      <c r="F328" s="156">
        <v>140000</v>
      </c>
    </row>
    <row r="329" spans="1:6">
      <c r="A329" s="61" t="s">
        <v>281</v>
      </c>
      <c r="B329" s="176" t="s">
        <v>1217</v>
      </c>
      <c r="C329" s="61" t="s">
        <v>634</v>
      </c>
      <c r="D329" s="61" t="s">
        <v>662</v>
      </c>
      <c r="E329" s="292">
        <v>140000</v>
      </c>
      <c r="F329" s="156">
        <v>140000</v>
      </c>
    </row>
    <row r="330" spans="1:6">
      <c r="A330" s="61" t="e">
        <v>#N/A</v>
      </c>
      <c r="B330" s="176" t="s">
        <v>1218</v>
      </c>
      <c r="C330" s="61" t="s">
        <v>944</v>
      </c>
      <c r="D330" s="61"/>
      <c r="E330" s="292">
        <v>67642.179999999993</v>
      </c>
      <c r="F330" s="156">
        <v>67642.179999999993</v>
      </c>
    </row>
    <row r="331" spans="1:6" ht="76.5">
      <c r="A331" s="61" t="s">
        <v>612</v>
      </c>
      <c r="B331" s="176" t="s">
        <v>1218</v>
      </c>
      <c r="C331" s="61" t="s">
        <v>613</v>
      </c>
      <c r="D331" s="61"/>
      <c r="E331" s="292">
        <v>67642.179999999993</v>
      </c>
      <c r="F331" s="156">
        <v>67642.179999999993</v>
      </c>
    </row>
    <row r="332" spans="1:6">
      <c r="A332" s="61" t="s">
        <v>281</v>
      </c>
      <c r="B332" s="176" t="s">
        <v>1218</v>
      </c>
      <c r="C332" s="61" t="s">
        <v>613</v>
      </c>
      <c r="D332" s="61" t="s">
        <v>662</v>
      </c>
      <c r="E332" s="292">
        <v>67642.179999999993</v>
      </c>
      <c r="F332" s="156">
        <v>67642.179999999993</v>
      </c>
    </row>
    <row r="333" spans="1:6" ht="25.5">
      <c r="A333" s="61" t="s">
        <v>981</v>
      </c>
      <c r="B333" s="176" t="s">
        <v>750</v>
      </c>
      <c r="C333" s="61" t="s">
        <v>944</v>
      </c>
      <c r="D333" s="61"/>
      <c r="E333" s="292">
        <v>84856293</v>
      </c>
      <c r="F333" s="156">
        <v>84856293</v>
      </c>
    </row>
    <row r="334" spans="1:6" ht="127.5">
      <c r="A334" s="61" t="s">
        <v>809</v>
      </c>
      <c r="B334" s="176" t="s">
        <v>1222</v>
      </c>
      <c r="C334" s="61" t="s">
        <v>944</v>
      </c>
      <c r="D334" s="61"/>
      <c r="E334" s="292">
        <v>36455891</v>
      </c>
      <c r="F334" s="156">
        <v>36455891</v>
      </c>
    </row>
    <row r="335" spans="1:6" ht="76.5">
      <c r="A335" s="61" t="s">
        <v>612</v>
      </c>
      <c r="B335" s="176" t="s">
        <v>1222</v>
      </c>
      <c r="C335" s="61" t="s">
        <v>613</v>
      </c>
      <c r="D335" s="61"/>
      <c r="E335" s="292">
        <v>36455891</v>
      </c>
      <c r="F335" s="156">
        <v>36455891</v>
      </c>
    </row>
    <row r="336" spans="1:6">
      <c r="A336" s="61" t="s">
        <v>281</v>
      </c>
      <c r="B336" s="176" t="s">
        <v>1222</v>
      </c>
      <c r="C336" s="61" t="s">
        <v>613</v>
      </c>
      <c r="D336" s="61" t="s">
        <v>662</v>
      </c>
      <c r="E336" s="292">
        <v>36455891</v>
      </c>
      <c r="F336" s="156">
        <v>36455891</v>
      </c>
    </row>
    <row r="337" spans="1:6" ht="178.5">
      <c r="A337" s="61" t="s">
        <v>810</v>
      </c>
      <c r="B337" s="176" t="s">
        <v>1223</v>
      </c>
      <c r="C337" s="61" t="s">
        <v>944</v>
      </c>
      <c r="D337" s="61"/>
      <c r="E337" s="292">
        <v>7102964</v>
      </c>
      <c r="F337" s="156">
        <v>7102964</v>
      </c>
    </row>
    <row r="338" spans="1:6" ht="76.5">
      <c r="A338" s="61" t="s">
        <v>612</v>
      </c>
      <c r="B338" s="176" t="s">
        <v>1223</v>
      </c>
      <c r="C338" s="61" t="s">
        <v>613</v>
      </c>
      <c r="D338" s="61"/>
      <c r="E338" s="292">
        <v>7102964</v>
      </c>
      <c r="F338" s="156">
        <v>7102964</v>
      </c>
    </row>
    <row r="339" spans="1:6">
      <c r="A339" s="61" t="s">
        <v>281</v>
      </c>
      <c r="B339" s="176" t="s">
        <v>1223</v>
      </c>
      <c r="C339" s="61" t="s">
        <v>613</v>
      </c>
      <c r="D339" s="61" t="s">
        <v>662</v>
      </c>
      <c r="E339" s="292">
        <v>7102964</v>
      </c>
      <c r="F339" s="156">
        <v>7102964</v>
      </c>
    </row>
    <row r="340" spans="1:6">
      <c r="A340" s="61" t="e">
        <v>#N/A</v>
      </c>
      <c r="B340" s="176" t="s">
        <v>1224</v>
      </c>
      <c r="C340" s="61" t="s">
        <v>944</v>
      </c>
      <c r="D340" s="61"/>
      <c r="E340" s="292">
        <v>253838</v>
      </c>
      <c r="F340" s="156">
        <v>253838</v>
      </c>
    </row>
    <row r="341" spans="1:6" ht="76.5">
      <c r="A341" s="61" t="s">
        <v>612</v>
      </c>
      <c r="B341" s="176" t="s">
        <v>1224</v>
      </c>
      <c r="C341" s="61" t="s">
        <v>613</v>
      </c>
      <c r="D341" s="61"/>
      <c r="E341" s="292">
        <v>253838</v>
      </c>
      <c r="F341" s="156">
        <v>253838</v>
      </c>
    </row>
    <row r="342" spans="1:6">
      <c r="A342" s="61" t="s">
        <v>281</v>
      </c>
      <c r="B342" s="176" t="s">
        <v>1224</v>
      </c>
      <c r="C342" s="61" t="s">
        <v>613</v>
      </c>
      <c r="D342" s="61" t="s">
        <v>662</v>
      </c>
      <c r="E342" s="292">
        <v>253838</v>
      </c>
      <c r="F342" s="156">
        <v>253838</v>
      </c>
    </row>
    <row r="343" spans="1:6">
      <c r="A343" s="61" t="e">
        <v>#N/A</v>
      </c>
      <c r="B343" s="176" t="s">
        <v>1225</v>
      </c>
      <c r="C343" s="61" t="s">
        <v>944</v>
      </c>
      <c r="D343" s="61"/>
      <c r="E343" s="292">
        <v>650000</v>
      </c>
      <c r="F343" s="156">
        <v>650000</v>
      </c>
    </row>
    <row r="344" spans="1:6" ht="25.5">
      <c r="A344" s="61" t="s">
        <v>633</v>
      </c>
      <c r="B344" s="176" t="s">
        <v>1225</v>
      </c>
      <c r="C344" s="61" t="s">
        <v>634</v>
      </c>
      <c r="D344" s="61"/>
      <c r="E344" s="292">
        <v>650000</v>
      </c>
      <c r="F344" s="156">
        <v>650000</v>
      </c>
    </row>
    <row r="345" spans="1:6">
      <c r="A345" s="61" t="s">
        <v>281</v>
      </c>
      <c r="B345" s="176" t="s">
        <v>1225</v>
      </c>
      <c r="C345" s="61" t="s">
        <v>634</v>
      </c>
      <c r="D345" s="61" t="s">
        <v>662</v>
      </c>
      <c r="E345" s="292">
        <v>650000</v>
      </c>
      <c r="F345" s="156">
        <v>650000</v>
      </c>
    </row>
    <row r="346" spans="1:6" ht="127.5">
      <c r="A346" s="61" t="s">
        <v>957</v>
      </c>
      <c r="B346" s="176" t="s">
        <v>1226</v>
      </c>
      <c r="C346" s="61" t="s">
        <v>944</v>
      </c>
      <c r="D346" s="61"/>
      <c r="E346" s="292">
        <v>12517965</v>
      </c>
      <c r="F346" s="156">
        <v>12517965</v>
      </c>
    </row>
    <row r="347" spans="1:6" ht="76.5">
      <c r="A347" s="61" t="s">
        <v>612</v>
      </c>
      <c r="B347" s="176" t="s">
        <v>1226</v>
      </c>
      <c r="C347" s="61" t="s">
        <v>613</v>
      </c>
      <c r="D347" s="61"/>
      <c r="E347" s="292">
        <v>12517965</v>
      </c>
      <c r="F347" s="156">
        <v>12517965</v>
      </c>
    </row>
    <row r="348" spans="1:6">
      <c r="A348" s="61" t="s">
        <v>281</v>
      </c>
      <c r="B348" s="176" t="s">
        <v>1226</v>
      </c>
      <c r="C348" s="61" t="s">
        <v>613</v>
      </c>
      <c r="D348" s="61" t="s">
        <v>662</v>
      </c>
      <c r="E348" s="292">
        <v>12517965</v>
      </c>
      <c r="F348" s="156">
        <v>12517965</v>
      </c>
    </row>
    <row r="349" spans="1:6" ht="76.5">
      <c r="A349" s="61" t="s">
        <v>801</v>
      </c>
      <c r="B349" s="176" t="s">
        <v>1204</v>
      </c>
      <c r="C349" s="61" t="s">
        <v>944</v>
      </c>
      <c r="D349" s="61"/>
      <c r="E349" s="292">
        <v>2880000</v>
      </c>
      <c r="F349" s="156">
        <v>2880000</v>
      </c>
    </row>
    <row r="350" spans="1:6" ht="25.5">
      <c r="A350" s="61" t="s">
        <v>633</v>
      </c>
      <c r="B350" s="176" t="s">
        <v>1204</v>
      </c>
      <c r="C350" s="61" t="s">
        <v>634</v>
      </c>
      <c r="D350" s="61"/>
      <c r="E350" s="292">
        <v>2880000</v>
      </c>
      <c r="F350" s="156">
        <v>2880000</v>
      </c>
    </row>
    <row r="351" spans="1:6">
      <c r="A351" s="61" t="s">
        <v>211</v>
      </c>
      <c r="B351" s="176" t="s">
        <v>1204</v>
      </c>
      <c r="C351" s="61" t="s">
        <v>634</v>
      </c>
      <c r="D351" s="61" t="s">
        <v>667</v>
      </c>
      <c r="E351" s="292">
        <v>550000</v>
      </c>
      <c r="F351" s="156">
        <v>550000</v>
      </c>
    </row>
    <row r="352" spans="1:6">
      <c r="A352" s="61" t="s">
        <v>281</v>
      </c>
      <c r="B352" s="176" t="s">
        <v>1204</v>
      </c>
      <c r="C352" s="61" t="s">
        <v>634</v>
      </c>
      <c r="D352" s="61" t="s">
        <v>662</v>
      </c>
      <c r="E352" s="292">
        <v>2330000</v>
      </c>
      <c r="F352" s="156">
        <v>2330000</v>
      </c>
    </row>
    <row r="353" spans="1:6" ht="102">
      <c r="A353" s="61" t="s">
        <v>813</v>
      </c>
      <c r="B353" s="176" t="s">
        <v>1227</v>
      </c>
      <c r="C353" s="61" t="s">
        <v>944</v>
      </c>
      <c r="D353" s="61"/>
      <c r="E353" s="292">
        <v>15957915</v>
      </c>
      <c r="F353" s="156">
        <v>15957915</v>
      </c>
    </row>
    <row r="354" spans="1:6" ht="76.5">
      <c r="A354" s="61" t="s">
        <v>612</v>
      </c>
      <c r="B354" s="176" t="s">
        <v>1227</v>
      </c>
      <c r="C354" s="61" t="s">
        <v>613</v>
      </c>
      <c r="D354" s="61"/>
      <c r="E354" s="292">
        <v>15867935</v>
      </c>
      <c r="F354" s="156">
        <v>15867935</v>
      </c>
    </row>
    <row r="355" spans="1:6">
      <c r="A355" s="61" t="s">
        <v>281</v>
      </c>
      <c r="B355" s="176" t="s">
        <v>1227</v>
      </c>
      <c r="C355" s="61" t="s">
        <v>613</v>
      </c>
      <c r="D355" s="61" t="s">
        <v>662</v>
      </c>
      <c r="E355" s="292">
        <v>15867935</v>
      </c>
      <c r="F355" s="156">
        <v>15867935</v>
      </c>
    </row>
    <row r="356" spans="1:6" ht="25.5">
      <c r="A356" s="61" t="s">
        <v>633</v>
      </c>
      <c r="B356" s="176" t="s">
        <v>1227</v>
      </c>
      <c r="C356" s="61" t="s">
        <v>634</v>
      </c>
      <c r="D356" s="61"/>
      <c r="E356" s="292">
        <v>89980</v>
      </c>
      <c r="F356" s="156">
        <v>89980</v>
      </c>
    </row>
    <row r="357" spans="1:6">
      <c r="A357" s="61" t="s">
        <v>281</v>
      </c>
      <c r="B357" s="176" t="s">
        <v>1227</v>
      </c>
      <c r="C357" s="61" t="s">
        <v>634</v>
      </c>
      <c r="D357" s="61" t="s">
        <v>662</v>
      </c>
      <c r="E357" s="292">
        <v>89980</v>
      </c>
      <c r="F357" s="156">
        <v>89980</v>
      </c>
    </row>
    <row r="358" spans="1:6">
      <c r="A358" s="61" t="e">
        <v>#N/A</v>
      </c>
      <c r="B358" s="176" t="s">
        <v>1229</v>
      </c>
      <c r="C358" s="61" t="s">
        <v>944</v>
      </c>
      <c r="D358" s="61"/>
      <c r="E358" s="292">
        <v>91775</v>
      </c>
      <c r="F358" s="156">
        <v>91775</v>
      </c>
    </row>
    <row r="359" spans="1:6" ht="76.5">
      <c r="A359" s="61" t="s">
        <v>612</v>
      </c>
      <c r="B359" s="176" t="s">
        <v>1229</v>
      </c>
      <c r="C359" s="61" t="s">
        <v>613</v>
      </c>
      <c r="D359" s="61"/>
      <c r="E359" s="292">
        <v>91775</v>
      </c>
      <c r="F359" s="156">
        <v>91775</v>
      </c>
    </row>
    <row r="360" spans="1:6">
      <c r="A360" s="61" t="s">
        <v>281</v>
      </c>
      <c r="B360" s="176" t="s">
        <v>1229</v>
      </c>
      <c r="C360" s="61" t="s">
        <v>613</v>
      </c>
      <c r="D360" s="61" t="s">
        <v>662</v>
      </c>
      <c r="E360" s="292">
        <v>91775</v>
      </c>
      <c r="F360" s="156">
        <v>91775</v>
      </c>
    </row>
    <row r="361" spans="1:6">
      <c r="A361" s="61" t="e">
        <v>#N/A</v>
      </c>
      <c r="B361" s="176" t="s">
        <v>1230</v>
      </c>
      <c r="C361" s="61" t="s">
        <v>944</v>
      </c>
      <c r="D361" s="61"/>
      <c r="E361" s="292">
        <v>935000</v>
      </c>
      <c r="F361" s="156">
        <v>935000</v>
      </c>
    </row>
    <row r="362" spans="1:6" ht="25.5">
      <c r="A362" s="61" t="s">
        <v>633</v>
      </c>
      <c r="B362" s="176" t="s">
        <v>1230</v>
      </c>
      <c r="C362" s="61" t="s">
        <v>634</v>
      </c>
      <c r="D362" s="61"/>
      <c r="E362" s="292">
        <v>935000</v>
      </c>
      <c r="F362" s="156">
        <v>935000</v>
      </c>
    </row>
    <row r="363" spans="1:6">
      <c r="A363" s="61" t="s">
        <v>281</v>
      </c>
      <c r="B363" s="176" t="s">
        <v>1230</v>
      </c>
      <c r="C363" s="61" t="s">
        <v>634</v>
      </c>
      <c r="D363" s="61" t="s">
        <v>662</v>
      </c>
      <c r="E363" s="292">
        <v>935000</v>
      </c>
      <c r="F363" s="156">
        <v>935000</v>
      </c>
    </row>
    <row r="364" spans="1:6">
      <c r="A364" s="61" t="e">
        <v>#N/A</v>
      </c>
      <c r="B364" s="176" t="s">
        <v>1231</v>
      </c>
      <c r="C364" s="61" t="s">
        <v>944</v>
      </c>
      <c r="D364" s="61"/>
      <c r="E364" s="292">
        <v>4298024</v>
      </c>
      <c r="F364" s="156">
        <v>4298024</v>
      </c>
    </row>
    <row r="365" spans="1:6">
      <c r="A365" s="61" t="s">
        <v>106</v>
      </c>
      <c r="B365" s="176" t="s">
        <v>1231</v>
      </c>
      <c r="C365" s="61" t="s">
        <v>702</v>
      </c>
      <c r="D365" s="61"/>
      <c r="E365" s="292">
        <v>4298024</v>
      </c>
      <c r="F365" s="156">
        <v>4298024</v>
      </c>
    </row>
    <row r="366" spans="1:6">
      <c r="A366" s="61" t="s">
        <v>281</v>
      </c>
      <c r="B366" s="176" t="s">
        <v>1231</v>
      </c>
      <c r="C366" s="61" t="s">
        <v>613</v>
      </c>
      <c r="D366" s="61" t="s">
        <v>662</v>
      </c>
      <c r="E366" s="292">
        <v>4298024</v>
      </c>
      <c r="F366" s="156">
        <v>4298024</v>
      </c>
    </row>
    <row r="367" spans="1:6" ht="165.75">
      <c r="A367" s="61" t="s">
        <v>814</v>
      </c>
      <c r="B367" s="176" t="s">
        <v>1228</v>
      </c>
      <c r="C367" s="61" t="s">
        <v>944</v>
      </c>
      <c r="D367" s="61"/>
      <c r="E367" s="292">
        <v>3712921</v>
      </c>
      <c r="F367" s="156">
        <v>3712921</v>
      </c>
    </row>
    <row r="368" spans="1:6" ht="76.5">
      <c r="A368" s="61" t="s">
        <v>612</v>
      </c>
      <c r="B368" s="176" t="s">
        <v>1228</v>
      </c>
      <c r="C368" s="61" t="s">
        <v>613</v>
      </c>
      <c r="D368" s="61"/>
      <c r="E368" s="292">
        <v>3712921</v>
      </c>
      <c r="F368" s="156">
        <v>3712921</v>
      </c>
    </row>
    <row r="369" spans="1:6">
      <c r="A369" s="61" t="s">
        <v>281</v>
      </c>
      <c r="B369" s="176" t="s">
        <v>1228</v>
      </c>
      <c r="C369" s="61" t="s">
        <v>613</v>
      </c>
      <c r="D369" s="61" t="s">
        <v>662</v>
      </c>
      <c r="E369" s="292">
        <v>3712921</v>
      </c>
      <c r="F369" s="156">
        <v>3712921</v>
      </c>
    </row>
    <row r="370" spans="1:6" ht="38.25">
      <c r="A370" s="61" t="s">
        <v>982</v>
      </c>
      <c r="B370" s="176" t="s">
        <v>751</v>
      </c>
      <c r="C370" s="61" t="s">
        <v>944</v>
      </c>
      <c r="D370" s="61"/>
      <c r="E370" s="292">
        <v>54187646</v>
      </c>
      <c r="F370" s="156">
        <v>54166746</v>
      </c>
    </row>
    <row r="371" spans="1:6" ht="140.25">
      <c r="A371" s="61" t="s">
        <v>802</v>
      </c>
      <c r="B371" s="176" t="s">
        <v>1205</v>
      </c>
      <c r="C371" s="61" t="s">
        <v>944</v>
      </c>
      <c r="D371" s="61"/>
      <c r="E371" s="292">
        <v>44932016.600000001</v>
      </c>
      <c r="F371" s="156">
        <v>44932016.600000001</v>
      </c>
    </row>
    <row r="372" spans="1:6" ht="38.25">
      <c r="A372" s="61" t="s">
        <v>604</v>
      </c>
      <c r="B372" s="176" t="s">
        <v>1205</v>
      </c>
      <c r="C372" s="61" t="s">
        <v>605</v>
      </c>
      <c r="D372" s="61"/>
      <c r="E372" s="292">
        <v>11036300</v>
      </c>
      <c r="F372" s="156">
        <v>11036300</v>
      </c>
    </row>
    <row r="373" spans="1:6" ht="25.5">
      <c r="A373" s="61" t="s">
        <v>0</v>
      </c>
      <c r="B373" s="176" t="s">
        <v>1205</v>
      </c>
      <c r="C373" s="61" t="s">
        <v>605</v>
      </c>
      <c r="D373" s="61" t="s">
        <v>674</v>
      </c>
      <c r="E373" s="292">
        <v>11036300</v>
      </c>
      <c r="F373" s="156">
        <v>11036300</v>
      </c>
    </row>
    <row r="374" spans="1:6" ht="38.25">
      <c r="A374" s="61" t="s">
        <v>660</v>
      </c>
      <c r="B374" s="176" t="s">
        <v>1205</v>
      </c>
      <c r="C374" s="61" t="s">
        <v>661</v>
      </c>
      <c r="D374" s="61"/>
      <c r="E374" s="292">
        <v>576676.6</v>
      </c>
      <c r="F374" s="156">
        <v>576676.6</v>
      </c>
    </row>
    <row r="375" spans="1:6" ht="25.5">
      <c r="A375" s="61" t="s">
        <v>0</v>
      </c>
      <c r="B375" s="176" t="s">
        <v>1205</v>
      </c>
      <c r="C375" s="61" t="s">
        <v>661</v>
      </c>
      <c r="D375" s="61" t="s">
        <v>674</v>
      </c>
      <c r="E375" s="292">
        <v>576676.6</v>
      </c>
      <c r="F375" s="156">
        <v>576676.6</v>
      </c>
    </row>
    <row r="376" spans="1:6" ht="38.25">
      <c r="A376" s="61" t="s">
        <v>589</v>
      </c>
      <c r="B376" s="176" t="s">
        <v>1205</v>
      </c>
      <c r="C376" s="61" t="s">
        <v>590</v>
      </c>
      <c r="D376" s="61"/>
      <c r="E376" s="292">
        <v>1780498</v>
      </c>
      <c r="F376" s="156">
        <v>1780498</v>
      </c>
    </row>
    <row r="377" spans="1:6" ht="25.5">
      <c r="A377" s="61" t="s">
        <v>0</v>
      </c>
      <c r="B377" s="176" t="s">
        <v>1205</v>
      </c>
      <c r="C377" s="61" t="s">
        <v>590</v>
      </c>
      <c r="D377" s="61" t="s">
        <v>674</v>
      </c>
      <c r="E377" s="292">
        <v>1780498</v>
      </c>
      <c r="F377" s="156">
        <v>1780498</v>
      </c>
    </row>
    <row r="378" spans="1:6" ht="76.5">
      <c r="A378" s="61" t="s">
        <v>612</v>
      </c>
      <c r="B378" s="176" t="s">
        <v>1205</v>
      </c>
      <c r="C378" s="61" t="s">
        <v>613</v>
      </c>
      <c r="D378" s="61"/>
      <c r="E378" s="292">
        <v>31538542</v>
      </c>
      <c r="F378" s="156">
        <v>31538542</v>
      </c>
    </row>
    <row r="379" spans="1:6">
      <c r="A379" s="61" t="s">
        <v>211</v>
      </c>
      <c r="B379" s="176" t="s">
        <v>1205</v>
      </c>
      <c r="C379" s="61" t="s">
        <v>613</v>
      </c>
      <c r="D379" s="61" t="s">
        <v>667</v>
      </c>
      <c r="E379" s="292">
        <v>31538542</v>
      </c>
      <c r="F379" s="156">
        <v>31538542</v>
      </c>
    </row>
    <row r="380" spans="1:6" ht="191.25">
      <c r="A380" s="61" t="s">
        <v>803</v>
      </c>
      <c r="B380" s="176" t="s">
        <v>1206</v>
      </c>
      <c r="C380" s="61" t="s">
        <v>944</v>
      </c>
      <c r="D380" s="61"/>
      <c r="E380" s="292">
        <v>3737750</v>
      </c>
      <c r="F380" s="156">
        <v>3737750</v>
      </c>
    </row>
    <row r="381" spans="1:6" ht="38.25">
      <c r="A381" s="61" t="s">
        <v>604</v>
      </c>
      <c r="B381" s="176" t="s">
        <v>1206</v>
      </c>
      <c r="C381" s="61" t="s">
        <v>605</v>
      </c>
      <c r="D381" s="61"/>
      <c r="E381" s="292">
        <v>380000</v>
      </c>
      <c r="F381" s="156">
        <v>380000</v>
      </c>
    </row>
    <row r="382" spans="1:6" ht="25.5">
      <c r="A382" s="61" t="s">
        <v>0</v>
      </c>
      <c r="B382" s="176" t="s">
        <v>1206</v>
      </c>
      <c r="C382" s="61" t="s">
        <v>605</v>
      </c>
      <c r="D382" s="61" t="s">
        <v>674</v>
      </c>
      <c r="E382" s="292">
        <v>380000</v>
      </c>
      <c r="F382" s="156">
        <v>380000</v>
      </c>
    </row>
    <row r="383" spans="1:6" ht="76.5">
      <c r="A383" s="61" t="s">
        <v>612</v>
      </c>
      <c r="B383" s="176" t="s">
        <v>1206</v>
      </c>
      <c r="C383" s="61" t="s">
        <v>613</v>
      </c>
      <c r="D383" s="61"/>
      <c r="E383" s="292">
        <v>3357750</v>
      </c>
      <c r="F383" s="156">
        <v>3357750</v>
      </c>
    </row>
    <row r="384" spans="1:6">
      <c r="A384" s="61" t="s">
        <v>211</v>
      </c>
      <c r="B384" s="176" t="s">
        <v>1206</v>
      </c>
      <c r="C384" s="61" t="s">
        <v>613</v>
      </c>
      <c r="D384" s="61" t="s">
        <v>667</v>
      </c>
      <c r="E384" s="292">
        <v>3357750</v>
      </c>
      <c r="F384" s="156">
        <v>3357750</v>
      </c>
    </row>
    <row r="385" spans="1:6" ht="153">
      <c r="A385" s="61" t="s">
        <v>953</v>
      </c>
      <c r="B385" s="176" t="s">
        <v>1207</v>
      </c>
      <c r="C385" s="61" t="s">
        <v>944</v>
      </c>
      <c r="D385" s="61"/>
      <c r="E385" s="292">
        <v>360962</v>
      </c>
      <c r="F385" s="156">
        <v>360962</v>
      </c>
    </row>
    <row r="386" spans="1:6" ht="76.5">
      <c r="A386" s="61" t="s">
        <v>612</v>
      </c>
      <c r="B386" s="176" t="s">
        <v>1207</v>
      </c>
      <c r="C386" s="61" t="s">
        <v>613</v>
      </c>
      <c r="D386" s="61"/>
      <c r="E386" s="292">
        <v>360962</v>
      </c>
      <c r="F386" s="156">
        <v>360962</v>
      </c>
    </row>
    <row r="387" spans="1:6">
      <c r="A387" s="61" t="s">
        <v>211</v>
      </c>
      <c r="B387" s="176" t="s">
        <v>1207</v>
      </c>
      <c r="C387" s="61" t="s">
        <v>613</v>
      </c>
      <c r="D387" s="61" t="s">
        <v>667</v>
      </c>
      <c r="E387" s="292">
        <v>360962</v>
      </c>
      <c r="F387" s="156">
        <v>360962</v>
      </c>
    </row>
    <row r="388" spans="1:6" ht="127.5">
      <c r="A388" s="61" t="s">
        <v>804</v>
      </c>
      <c r="B388" s="176" t="s">
        <v>1208</v>
      </c>
      <c r="C388" s="61" t="s">
        <v>944</v>
      </c>
      <c r="D388" s="61"/>
      <c r="E388" s="292">
        <v>559800</v>
      </c>
      <c r="F388" s="156">
        <v>559800</v>
      </c>
    </row>
    <row r="389" spans="1:6" ht="38.25">
      <c r="A389" s="61" t="s">
        <v>660</v>
      </c>
      <c r="B389" s="176" t="s">
        <v>1208</v>
      </c>
      <c r="C389" s="61" t="s">
        <v>661</v>
      </c>
      <c r="D389" s="61"/>
      <c r="E389" s="292">
        <v>179800</v>
      </c>
      <c r="F389" s="156">
        <v>179800</v>
      </c>
    </row>
    <row r="390" spans="1:6" ht="25.5">
      <c r="A390" s="61" t="s">
        <v>0</v>
      </c>
      <c r="B390" s="176" t="s">
        <v>1208</v>
      </c>
      <c r="C390" s="61" t="s">
        <v>661</v>
      </c>
      <c r="D390" s="61" t="s">
        <v>674</v>
      </c>
      <c r="E390" s="292">
        <v>179800</v>
      </c>
      <c r="F390" s="156">
        <v>179800</v>
      </c>
    </row>
    <row r="391" spans="1:6" ht="25.5">
      <c r="A391" s="61" t="s">
        <v>633</v>
      </c>
      <c r="B391" s="176" t="s">
        <v>1208</v>
      </c>
      <c r="C391" s="61" t="s">
        <v>634</v>
      </c>
      <c r="D391" s="61"/>
      <c r="E391" s="292">
        <v>380000</v>
      </c>
      <c r="F391" s="156">
        <v>380000</v>
      </c>
    </row>
    <row r="392" spans="1:6">
      <c r="A392" s="61" t="s">
        <v>211</v>
      </c>
      <c r="B392" s="176" t="s">
        <v>1208</v>
      </c>
      <c r="C392" s="61" t="s">
        <v>634</v>
      </c>
      <c r="D392" s="61" t="s">
        <v>667</v>
      </c>
      <c r="E392" s="292">
        <v>380000</v>
      </c>
      <c r="F392" s="156">
        <v>380000</v>
      </c>
    </row>
    <row r="393" spans="1:6" ht="140.25">
      <c r="A393" s="61" t="s">
        <v>954</v>
      </c>
      <c r="B393" s="176" t="s">
        <v>1209</v>
      </c>
      <c r="C393" s="61" t="s">
        <v>944</v>
      </c>
      <c r="D393" s="61"/>
      <c r="E393" s="292">
        <v>3526007.4</v>
      </c>
      <c r="F393" s="156">
        <v>3526007.4</v>
      </c>
    </row>
    <row r="394" spans="1:6" ht="38.25">
      <c r="A394" s="61" t="s">
        <v>589</v>
      </c>
      <c r="B394" s="176" t="s">
        <v>1209</v>
      </c>
      <c r="C394" s="61" t="s">
        <v>590</v>
      </c>
      <c r="D394" s="61"/>
      <c r="E394" s="292">
        <v>326725.40000000002</v>
      </c>
      <c r="F394" s="156">
        <v>326725.40000000002</v>
      </c>
    </row>
    <row r="395" spans="1:6" ht="25.5">
      <c r="A395" s="61" t="s">
        <v>0</v>
      </c>
      <c r="B395" s="176" t="s">
        <v>1209</v>
      </c>
      <c r="C395" s="61" t="s">
        <v>590</v>
      </c>
      <c r="D395" s="61" t="s">
        <v>674</v>
      </c>
      <c r="E395" s="292">
        <v>326725.40000000002</v>
      </c>
      <c r="F395" s="156">
        <v>326725.40000000002</v>
      </c>
    </row>
    <row r="396" spans="1:6" ht="76.5">
      <c r="A396" s="61" t="s">
        <v>612</v>
      </c>
      <c r="B396" s="176" t="s">
        <v>1209</v>
      </c>
      <c r="C396" s="61" t="s">
        <v>613</v>
      </c>
      <c r="D396" s="61"/>
      <c r="E396" s="292">
        <v>3199282</v>
      </c>
      <c r="F396" s="156">
        <v>3199282</v>
      </c>
    </row>
    <row r="397" spans="1:6">
      <c r="A397" s="61" t="s">
        <v>211</v>
      </c>
      <c r="B397" s="176" t="s">
        <v>1209</v>
      </c>
      <c r="C397" s="61" t="s">
        <v>613</v>
      </c>
      <c r="D397" s="61" t="s">
        <v>667</v>
      </c>
      <c r="E397" s="292">
        <v>3199282</v>
      </c>
      <c r="F397" s="156">
        <v>3199282</v>
      </c>
    </row>
    <row r="398" spans="1:6" ht="114.75">
      <c r="A398" s="61" t="s">
        <v>819</v>
      </c>
      <c r="B398" s="176" t="s">
        <v>1235</v>
      </c>
      <c r="C398" s="61" t="s">
        <v>944</v>
      </c>
      <c r="D398" s="61"/>
      <c r="E398" s="292">
        <v>20900</v>
      </c>
      <c r="F398" s="156">
        <v>0</v>
      </c>
    </row>
    <row r="399" spans="1:6" ht="25.5">
      <c r="A399" s="61" t="s">
        <v>633</v>
      </c>
      <c r="B399" s="176" t="s">
        <v>1235</v>
      </c>
      <c r="C399" s="61" t="s">
        <v>634</v>
      </c>
      <c r="D399" s="61"/>
      <c r="E399" s="292">
        <v>20900</v>
      </c>
      <c r="F399" s="156">
        <v>0</v>
      </c>
    </row>
    <row r="400" spans="1:6">
      <c r="A400" s="61" t="s">
        <v>281</v>
      </c>
      <c r="B400" s="176" t="s">
        <v>1235</v>
      </c>
      <c r="C400" s="61" t="s">
        <v>634</v>
      </c>
      <c r="D400" s="61" t="s">
        <v>662</v>
      </c>
      <c r="E400" s="292">
        <v>20900</v>
      </c>
      <c r="F400" s="156">
        <v>0</v>
      </c>
    </row>
    <row r="401" spans="1:6">
      <c r="A401" s="61" t="e">
        <v>#N/A</v>
      </c>
      <c r="B401" s="176" t="s">
        <v>1232</v>
      </c>
      <c r="C401" s="61" t="s">
        <v>944</v>
      </c>
      <c r="D401" s="61"/>
      <c r="E401" s="292">
        <v>210</v>
      </c>
      <c r="F401" s="156">
        <v>210</v>
      </c>
    </row>
    <row r="402" spans="1:6" ht="25.5">
      <c r="A402" s="61" t="s">
        <v>633</v>
      </c>
      <c r="B402" s="176" t="s">
        <v>1232</v>
      </c>
      <c r="C402" s="61" t="s">
        <v>634</v>
      </c>
      <c r="D402" s="61"/>
      <c r="E402" s="292">
        <v>210</v>
      </c>
      <c r="F402" s="156">
        <v>210</v>
      </c>
    </row>
    <row r="403" spans="1:6">
      <c r="A403" s="61" t="s">
        <v>281</v>
      </c>
      <c r="B403" s="176" t="s">
        <v>1232</v>
      </c>
      <c r="C403" s="61" t="s">
        <v>634</v>
      </c>
      <c r="D403" s="61" t="s">
        <v>662</v>
      </c>
      <c r="E403" s="292">
        <v>210</v>
      </c>
      <c r="F403" s="156">
        <v>210</v>
      </c>
    </row>
    <row r="404" spans="1:6" ht="89.25">
      <c r="A404" s="61" t="s">
        <v>805</v>
      </c>
      <c r="B404" s="176" t="s">
        <v>1233</v>
      </c>
      <c r="C404" s="61" t="s">
        <v>944</v>
      </c>
      <c r="D404" s="61"/>
      <c r="E404" s="292">
        <v>250000</v>
      </c>
      <c r="F404" s="156">
        <v>250000</v>
      </c>
    </row>
    <row r="405" spans="1:6" ht="25.5">
      <c r="A405" s="61" t="s">
        <v>633</v>
      </c>
      <c r="B405" s="176" t="s">
        <v>1233</v>
      </c>
      <c r="C405" s="61" t="s">
        <v>634</v>
      </c>
      <c r="D405" s="61"/>
      <c r="E405" s="152">
        <v>250000</v>
      </c>
      <c r="F405" s="156">
        <v>250000</v>
      </c>
    </row>
    <row r="406" spans="1:6">
      <c r="A406" s="61" t="s">
        <v>281</v>
      </c>
      <c r="B406" s="176" t="s">
        <v>1233</v>
      </c>
      <c r="C406" s="61" t="s">
        <v>634</v>
      </c>
      <c r="D406" s="61" t="s">
        <v>662</v>
      </c>
      <c r="E406" s="152">
        <v>250000</v>
      </c>
      <c r="F406" s="156">
        <v>250000</v>
      </c>
    </row>
    <row r="407" spans="1:6" ht="127.5">
      <c r="A407" s="61" t="s">
        <v>818</v>
      </c>
      <c r="B407" s="176" t="s">
        <v>1234</v>
      </c>
      <c r="C407" s="61" t="s">
        <v>944</v>
      </c>
      <c r="D407" s="61"/>
      <c r="E407" s="152">
        <v>800000</v>
      </c>
      <c r="F407" s="156">
        <v>800000</v>
      </c>
    </row>
    <row r="408" spans="1:6" ht="25.5">
      <c r="A408" s="61" t="s">
        <v>633</v>
      </c>
      <c r="B408" s="176" t="s">
        <v>1234</v>
      </c>
      <c r="C408" s="61" t="s">
        <v>634</v>
      </c>
      <c r="D408" s="61"/>
      <c r="E408" s="152">
        <v>800000</v>
      </c>
      <c r="F408" s="156">
        <v>800000</v>
      </c>
    </row>
    <row r="409" spans="1:6">
      <c r="A409" s="61" t="s">
        <v>281</v>
      </c>
      <c r="B409" s="176" t="s">
        <v>1234</v>
      </c>
      <c r="C409" s="61" t="s">
        <v>634</v>
      </c>
      <c r="D409" s="61" t="s">
        <v>662</v>
      </c>
      <c r="E409" s="152">
        <v>800000</v>
      </c>
      <c r="F409" s="156">
        <v>800000</v>
      </c>
    </row>
    <row r="410" spans="1:6" ht="25.5">
      <c r="A410" s="61" t="s">
        <v>752</v>
      </c>
      <c r="B410" s="176" t="s">
        <v>304</v>
      </c>
      <c r="C410" s="61" t="s">
        <v>944</v>
      </c>
      <c r="D410" s="61"/>
      <c r="E410" s="152">
        <v>8060580</v>
      </c>
      <c r="F410" s="156">
        <v>8060580</v>
      </c>
    </row>
    <row r="411" spans="1:6" ht="38.25">
      <c r="A411" s="61" t="s">
        <v>753</v>
      </c>
      <c r="B411" s="176" t="s">
        <v>754</v>
      </c>
      <c r="C411" s="61" t="s">
        <v>944</v>
      </c>
      <c r="D411" s="61"/>
      <c r="E411" s="152">
        <v>1014240</v>
      </c>
      <c r="F411" s="156">
        <v>1014240</v>
      </c>
    </row>
    <row r="412" spans="1:6" ht="89.25">
      <c r="A412" s="61" t="s">
        <v>709</v>
      </c>
      <c r="B412" s="176" t="s">
        <v>1301</v>
      </c>
      <c r="C412" s="61" t="s">
        <v>944</v>
      </c>
      <c r="D412" s="61"/>
      <c r="E412" s="152">
        <v>674240</v>
      </c>
      <c r="F412" s="156">
        <v>674240</v>
      </c>
    </row>
    <row r="413" spans="1:6">
      <c r="A413" s="61" t="s">
        <v>106</v>
      </c>
      <c r="B413" s="176" t="s">
        <v>1301</v>
      </c>
      <c r="C413" s="61" t="s">
        <v>702</v>
      </c>
      <c r="D413" s="61"/>
      <c r="E413" s="152">
        <v>674240</v>
      </c>
      <c r="F413" s="156">
        <v>674240</v>
      </c>
    </row>
    <row r="414" spans="1:6" ht="25.5">
      <c r="A414" s="61" t="s">
        <v>54</v>
      </c>
      <c r="B414" s="176" t="s">
        <v>1301</v>
      </c>
      <c r="C414" s="61" t="s">
        <v>702</v>
      </c>
      <c r="D414" s="61" t="s">
        <v>632</v>
      </c>
      <c r="E414" s="152">
        <v>674240</v>
      </c>
      <c r="F414" s="156">
        <v>674240</v>
      </c>
    </row>
    <row r="415" spans="1:6">
      <c r="A415" s="61" t="e">
        <v>#N/A</v>
      </c>
      <c r="B415" s="176" t="s">
        <v>1184</v>
      </c>
      <c r="C415" s="61" t="s">
        <v>944</v>
      </c>
      <c r="D415" s="61"/>
      <c r="E415" s="152">
        <v>340000</v>
      </c>
      <c r="F415" s="156">
        <v>340000</v>
      </c>
    </row>
    <row r="416" spans="1:6" ht="25.5">
      <c r="A416" s="61" t="s">
        <v>633</v>
      </c>
      <c r="B416" s="176" t="s">
        <v>1184</v>
      </c>
      <c r="C416" s="61" t="s">
        <v>634</v>
      </c>
      <c r="D416" s="61"/>
      <c r="E416" s="152">
        <v>340000</v>
      </c>
      <c r="F416" s="156">
        <v>340000</v>
      </c>
    </row>
    <row r="417" spans="1:6" ht="25.5">
      <c r="A417" s="61" t="s">
        <v>54</v>
      </c>
      <c r="B417" s="176" t="s">
        <v>1184</v>
      </c>
      <c r="C417" s="61" t="s">
        <v>634</v>
      </c>
      <c r="D417" s="61" t="s">
        <v>632</v>
      </c>
      <c r="E417" s="152">
        <v>340000</v>
      </c>
      <c r="F417" s="156">
        <v>340000</v>
      </c>
    </row>
    <row r="418" spans="1:6">
      <c r="A418" s="61" t="e">
        <v>#N/A</v>
      </c>
      <c r="B418" s="176" t="s">
        <v>756</v>
      </c>
      <c r="C418" s="61" t="s">
        <v>944</v>
      </c>
      <c r="D418" s="61"/>
      <c r="E418" s="152">
        <v>100000</v>
      </c>
      <c r="F418" s="156">
        <v>100000</v>
      </c>
    </row>
    <row r="419" spans="1:6">
      <c r="A419" s="61" t="e">
        <v>#N/A</v>
      </c>
      <c r="B419" s="176" t="s">
        <v>1185</v>
      </c>
      <c r="C419" s="61" t="s">
        <v>944</v>
      </c>
      <c r="D419" s="61"/>
      <c r="E419" s="152">
        <v>100000</v>
      </c>
      <c r="F419" s="156">
        <v>100000</v>
      </c>
    </row>
    <row r="420" spans="1:6" ht="25.5">
      <c r="A420" s="61" t="s">
        <v>633</v>
      </c>
      <c r="B420" s="176" t="s">
        <v>1185</v>
      </c>
      <c r="C420" s="61" t="s">
        <v>634</v>
      </c>
      <c r="D420" s="61"/>
      <c r="E420" s="152">
        <v>100000</v>
      </c>
      <c r="F420" s="156">
        <v>100000</v>
      </c>
    </row>
    <row r="421" spans="1:6" ht="25.5">
      <c r="A421" s="173" t="s">
        <v>54</v>
      </c>
      <c r="B421" s="176" t="s">
        <v>1185</v>
      </c>
      <c r="C421" s="173" t="s">
        <v>634</v>
      </c>
      <c r="D421" s="173" t="s">
        <v>632</v>
      </c>
      <c r="E421" s="152">
        <v>100000</v>
      </c>
      <c r="F421" s="156">
        <v>100000</v>
      </c>
    </row>
    <row r="422" spans="1:6" ht="25.5">
      <c r="A422" s="173" t="s">
        <v>757</v>
      </c>
      <c r="B422" s="176" t="s">
        <v>758</v>
      </c>
      <c r="C422" s="173" t="s">
        <v>944</v>
      </c>
      <c r="D422" s="173"/>
      <c r="E422" s="152">
        <v>1221040</v>
      </c>
      <c r="F422" s="156">
        <v>1221040</v>
      </c>
    </row>
    <row r="423" spans="1:6">
      <c r="A423" s="173" t="e">
        <v>#N/A</v>
      </c>
      <c r="B423" s="176" t="s">
        <v>1240</v>
      </c>
      <c r="C423" s="173" t="s">
        <v>944</v>
      </c>
      <c r="D423" s="173"/>
      <c r="E423" s="152">
        <v>1221040</v>
      </c>
      <c r="F423" s="156">
        <v>1221040</v>
      </c>
    </row>
    <row r="424" spans="1:6" ht="25.5">
      <c r="A424" s="173" t="s">
        <v>991</v>
      </c>
      <c r="B424" s="176" t="s">
        <v>1240</v>
      </c>
      <c r="C424" s="173" t="s">
        <v>990</v>
      </c>
      <c r="D424" s="173"/>
      <c r="E424" s="152">
        <v>1221040</v>
      </c>
      <c r="F424" s="156">
        <v>1221040</v>
      </c>
    </row>
    <row r="425" spans="1:6">
      <c r="A425" s="173" t="s">
        <v>143</v>
      </c>
      <c r="B425" s="176" t="s">
        <v>1240</v>
      </c>
      <c r="C425" s="173" t="s">
        <v>990</v>
      </c>
      <c r="D425" s="173" t="s">
        <v>646</v>
      </c>
      <c r="E425" s="152">
        <v>1221040</v>
      </c>
      <c r="F425" s="156">
        <v>1221040</v>
      </c>
    </row>
    <row r="426" spans="1:6" ht="38.25">
      <c r="A426" s="173" t="s">
        <v>733</v>
      </c>
      <c r="B426" s="176" t="s">
        <v>759</v>
      </c>
      <c r="C426" s="173" t="s">
        <v>944</v>
      </c>
      <c r="D426" s="173"/>
      <c r="E426" s="152">
        <v>5725300</v>
      </c>
      <c r="F426" s="156">
        <v>5725300</v>
      </c>
    </row>
    <row r="427" spans="1:6" ht="127.5">
      <c r="A427" s="173" t="s">
        <v>638</v>
      </c>
      <c r="B427" s="176" t="s">
        <v>1187</v>
      </c>
      <c r="C427" s="173" t="s">
        <v>944</v>
      </c>
      <c r="D427" s="173"/>
      <c r="E427" s="152">
        <v>4449000</v>
      </c>
      <c r="F427" s="156">
        <v>4449000</v>
      </c>
    </row>
    <row r="428" spans="1:6" ht="76.5">
      <c r="A428" s="173" t="s">
        <v>612</v>
      </c>
      <c r="B428" s="176" t="s">
        <v>1187</v>
      </c>
      <c r="C428" s="173" t="s">
        <v>613</v>
      </c>
      <c r="D428" s="173"/>
      <c r="E428" s="152">
        <v>4399000</v>
      </c>
      <c r="F428" s="156">
        <v>4399000</v>
      </c>
    </row>
    <row r="429" spans="1:6" ht="25.5">
      <c r="A429" s="173" t="s">
        <v>54</v>
      </c>
      <c r="B429" s="176" t="s">
        <v>1187</v>
      </c>
      <c r="C429" s="173" t="s">
        <v>613</v>
      </c>
      <c r="D429" s="173" t="s">
        <v>632</v>
      </c>
      <c r="E429" s="152">
        <v>4399000</v>
      </c>
      <c r="F429" s="156">
        <v>4399000</v>
      </c>
    </row>
    <row r="430" spans="1:6" ht="25.5">
      <c r="A430" s="173" t="s">
        <v>633</v>
      </c>
      <c r="B430" s="176" t="s">
        <v>1187</v>
      </c>
      <c r="C430" s="173" t="s">
        <v>634</v>
      </c>
      <c r="D430" s="173"/>
      <c r="E430" s="152">
        <v>50000</v>
      </c>
      <c r="F430" s="156">
        <v>50000</v>
      </c>
    </row>
    <row r="431" spans="1:6" ht="25.5">
      <c r="A431" s="173" t="s">
        <v>54</v>
      </c>
      <c r="B431" s="176" t="s">
        <v>1187</v>
      </c>
      <c r="C431" s="173" t="s">
        <v>634</v>
      </c>
      <c r="D431" s="173" t="s">
        <v>632</v>
      </c>
      <c r="E431" s="152">
        <v>50000</v>
      </c>
      <c r="F431" s="156">
        <v>50000</v>
      </c>
    </row>
    <row r="432" spans="1:6" ht="178.5">
      <c r="A432" s="173" t="s">
        <v>639</v>
      </c>
      <c r="B432" s="176" t="s">
        <v>1188</v>
      </c>
      <c r="C432" s="173" t="s">
        <v>944</v>
      </c>
      <c r="D432" s="173"/>
      <c r="E432" s="152">
        <v>420000</v>
      </c>
      <c r="F432" s="156">
        <v>420000</v>
      </c>
    </row>
    <row r="433" spans="1:6" ht="76.5">
      <c r="A433" s="173" t="s">
        <v>612</v>
      </c>
      <c r="B433" s="176" t="s">
        <v>1188</v>
      </c>
      <c r="C433" s="173" t="s">
        <v>613</v>
      </c>
      <c r="D433" s="173"/>
      <c r="E433" s="152">
        <v>420000</v>
      </c>
      <c r="F433" s="156">
        <v>420000</v>
      </c>
    </row>
    <row r="434" spans="1:6" ht="25.5">
      <c r="A434" s="61" t="s">
        <v>54</v>
      </c>
      <c r="B434" s="176" t="s">
        <v>1188</v>
      </c>
      <c r="C434" s="61" t="s">
        <v>613</v>
      </c>
      <c r="D434" s="61" t="s">
        <v>632</v>
      </c>
      <c r="E434" s="152">
        <v>420000</v>
      </c>
      <c r="F434" s="156">
        <v>420000</v>
      </c>
    </row>
    <row r="435" spans="1:6">
      <c r="A435" s="61" t="e">
        <v>#N/A</v>
      </c>
      <c r="B435" s="176" t="s">
        <v>1186</v>
      </c>
      <c r="C435" s="61" t="s">
        <v>944</v>
      </c>
      <c r="D435" s="61"/>
      <c r="E435" s="152">
        <v>856300</v>
      </c>
      <c r="F435" s="156">
        <v>856300</v>
      </c>
    </row>
    <row r="436" spans="1:6" ht="25.5">
      <c r="A436" s="61" t="s">
        <v>633</v>
      </c>
      <c r="B436" s="176" t="s">
        <v>1186</v>
      </c>
      <c r="C436" s="61" t="s">
        <v>634</v>
      </c>
      <c r="D436" s="61"/>
      <c r="E436" s="152">
        <v>856300</v>
      </c>
      <c r="F436" s="156">
        <v>856300</v>
      </c>
    </row>
    <row r="437" spans="1:6" ht="25.5">
      <c r="A437" s="61" t="s">
        <v>54</v>
      </c>
      <c r="B437" s="176" t="s">
        <v>1186</v>
      </c>
      <c r="C437" s="61" t="s">
        <v>634</v>
      </c>
      <c r="D437" s="61" t="s">
        <v>632</v>
      </c>
      <c r="E437" s="152">
        <v>856300</v>
      </c>
      <c r="F437" s="156">
        <v>856300</v>
      </c>
    </row>
    <row r="438" spans="1:6">
      <c r="A438" s="61" t="e">
        <v>#N/A</v>
      </c>
      <c r="B438" s="176" t="s">
        <v>34</v>
      </c>
      <c r="C438" s="61"/>
      <c r="D438" s="61"/>
      <c r="E438" s="152">
        <v>2570000</v>
      </c>
      <c r="F438" s="156">
        <v>2570000</v>
      </c>
    </row>
    <row r="439" spans="1:6">
      <c r="A439" s="61" t="e">
        <v>#N/A</v>
      </c>
      <c r="B439" s="176" t="s">
        <v>762</v>
      </c>
      <c r="C439" s="61"/>
      <c r="D439" s="61"/>
      <c r="E439" s="152">
        <v>2370000</v>
      </c>
      <c r="F439" s="156">
        <v>2370000</v>
      </c>
    </row>
    <row r="440" spans="1:6" ht="102">
      <c r="A440" s="61" t="s">
        <v>650</v>
      </c>
      <c r="B440" s="176" t="s">
        <v>1190</v>
      </c>
      <c r="C440" s="61" t="s">
        <v>944</v>
      </c>
      <c r="D440" s="61"/>
      <c r="E440" s="152">
        <v>700000</v>
      </c>
      <c r="F440" s="156">
        <v>700000</v>
      </c>
    </row>
    <row r="441" spans="1:6" ht="38.25">
      <c r="A441" s="61" t="s">
        <v>589</v>
      </c>
      <c r="B441" s="176" t="s">
        <v>1190</v>
      </c>
      <c r="C441" s="61" t="s">
        <v>590</v>
      </c>
      <c r="D441" s="61"/>
      <c r="E441" s="152">
        <v>700000</v>
      </c>
      <c r="F441" s="156">
        <v>700000</v>
      </c>
    </row>
    <row r="442" spans="1:6">
      <c r="A442" s="61" t="s">
        <v>285</v>
      </c>
      <c r="B442" s="176" t="s">
        <v>1190</v>
      </c>
      <c r="C442" s="61" t="s">
        <v>590</v>
      </c>
      <c r="D442" s="61" t="s">
        <v>649</v>
      </c>
      <c r="E442" s="152">
        <v>700000</v>
      </c>
      <c r="F442" s="156">
        <v>700000</v>
      </c>
    </row>
    <row r="443" spans="1:6" ht="102">
      <c r="A443" s="61" t="s">
        <v>651</v>
      </c>
      <c r="B443" s="176" t="s">
        <v>1191</v>
      </c>
      <c r="C443" s="61" t="s">
        <v>944</v>
      </c>
      <c r="D443" s="61"/>
      <c r="E443" s="152">
        <v>1670000</v>
      </c>
      <c r="F443" s="156">
        <v>1670000</v>
      </c>
    </row>
    <row r="444" spans="1:6" ht="38.25">
      <c r="A444" s="61" t="s">
        <v>589</v>
      </c>
      <c r="B444" s="176" t="s">
        <v>1191</v>
      </c>
      <c r="C444" s="61" t="s">
        <v>590</v>
      </c>
      <c r="D444" s="61"/>
      <c r="E444" s="152">
        <v>1670000</v>
      </c>
      <c r="F444" s="156">
        <v>1670000</v>
      </c>
    </row>
    <row r="445" spans="1:6">
      <c r="A445" s="61" t="s">
        <v>285</v>
      </c>
      <c r="B445" s="176" t="s">
        <v>1191</v>
      </c>
      <c r="C445" s="61" t="s">
        <v>590</v>
      </c>
      <c r="D445" s="61" t="s">
        <v>649</v>
      </c>
      <c r="E445" s="152">
        <v>1670000</v>
      </c>
      <c r="F445" s="156">
        <v>1670000</v>
      </c>
    </row>
    <row r="446" spans="1:6">
      <c r="A446" s="61" t="e">
        <v>#N/A</v>
      </c>
      <c r="B446" s="176" t="s">
        <v>764</v>
      </c>
      <c r="C446" s="61"/>
      <c r="D446" s="61"/>
      <c r="E446" s="152">
        <v>200000</v>
      </c>
      <c r="F446" s="156">
        <v>200000</v>
      </c>
    </row>
    <row r="447" spans="1:6">
      <c r="A447" s="61" t="e">
        <v>#N/A</v>
      </c>
      <c r="B447" s="176" t="s">
        <v>1192</v>
      </c>
      <c r="C447" s="61" t="s">
        <v>944</v>
      </c>
      <c r="D447" s="61"/>
      <c r="E447" s="152">
        <v>16900</v>
      </c>
      <c r="F447" s="156">
        <v>16900</v>
      </c>
    </row>
    <row r="448" spans="1:6" ht="25.5">
      <c r="A448" s="61" t="s">
        <v>633</v>
      </c>
      <c r="B448" s="176" t="s">
        <v>1192</v>
      </c>
      <c r="C448" s="61" t="s">
        <v>634</v>
      </c>
      <c r="D448" s="61"/>
      <c r="E448" s="152">
        <v>16900</v>
      </c>
      <c r="F448" s="156">
        <v>16900</v>
      </c>
    </row>
    <row r="449" spans="1:6">
      <c r="A449" s="61" t="s">
        <v>285</v>
      </c>
      <c r="B449" s="176" t="s">
        <v>1192</v>
      </c>
      <c r="C449" s="61" t="s">
        <v>634</v>
      </c>
      <c r="D449" s="61" t="s">
        <v>649</v>
      </c>
      <c r="E449" s="152">
        <v>16900</v>
      </c>
      <c r="F449" s="156">
        <v>16900</v>
      </c>
    </row>
    <row r="450" spans="1:6">
      <c r="A450" s="61" t="e">
        <v>#N/A</v>
      </c>
      <c r="B450" s="176" t="s">
        <v>1193</v>
      </c>
      <c r="C450" s="61" t="s">
        <v>944</v>
      </c>
      <c r="D450" s="61"/>
      <c r="E450" s="152">
        <v>176400</v>
      </c>
      <c r="F450" s="156">
        <v>176400</v>
      </c>
    </row>
    <row r="451" spans="1:6" ht="25.5">
      <c r="A451" s="61" t="s">
        <v>633</v>
      </c>
      <c r="B451" s="176" t="s">
        <v>1193</v>
      </c>
      <c r="C451" s="61" t="s">
        <v>634</v>
      </c>
      <c r="D451" s="61"/>
      <c r="E451" s="152">
        <v>176400</v>
      </c>
      <c r="F451" s="156">
        <v>176400</v>
      </c>
    </row>
    <row r="452" spans="1:6">
      <c r="A452" s="61" t="s">
        <v>285</v>
      </c>
      <c r="B452" s="176" t="s">
        <v>1193</v>
      </c>
      <c r="C452" s="61" t="s">
        <v>634</v>
      </c>
      <c r="D452" s="61" t="s">
        <v>649</v>
      </c>
      <c r="E452" s="152">
        <v>176400</v>
      </c>
      <c r="F452" s="156">
        <v>176400</v>
      </c>
    </row>
    <row r="453" spans="1:6">
      <c r="A453" s="61" t="e">
        <v>#N/A</v>
      </c>
      <c r="B453" s="176" t="s">
        <v>1194</v>
      </c>
      <c r="C453" s="61" t="s">
        <v>944</v>
      </c>
      <c r="D453" s="61"/>
      <c r="E453" s="152">
        <v>6700</v>
      </c>
      <c r="F453" s="156">
        <v>6700</v>
      </c>
    </row>
    <row r="454" spans="1:6" ht="25.5">
      <c r="A454" s="61" t="s">
        <v>633</v>
      </c>
      <c r="B454" s="176" t="s">
        <v>1194</v>
      </c>
      <c r="C454" s="61" t="s">
        <v>634</v>
      </c>
      <c r="D454" s="61"/>
      <c r="E454" s="152">
        <v>6700</v>
      </c>
      <c r="F454" s="156">
        <v>6700</v>
      </c>
    </row>
    <row r="455" spans="1:6">
      <c r="A455" s="61" t="s">
        <v>285</v>
      </c>
      <c r="B455" s="176" t="s">
        <v>1194</v>
      </c>
      <c r="C455" s="61" t="s">
        <v>634</v>
      </c>
      <c r="D455" s="61" t="s">
        <v>649</v>
      </c>
      <c r="E455" s="152">
        <v>6700</v>
      </c>
      <c r="F455" s="156">
        <v>6700</v>
      </c>
    </row>
    <row r="456" spans="1:6" ht="63.75">
      <c r="A456" s="61" t="s">
        <v>765</v>
      </c>
      <c r="B456" s="176" t="s">
        <v>45</v>
      </c>
      <c r="C456" s="61" t="s">
        <v>944</v>
      </c>
      <c r="D456" s="61"/>
      <c r="E456" s="152">
        <v>1057000</v>
      </c>
      <c r="F456" s="156">
        <v>1057000</v>
      </c>
    </row>
    <row r="457" spans="1:6" ht="38.25">
      <c r="A457" s="61" t="s">
        <v>766</v>
      </c>
      <c r="B457" s="176" t="s">
        <v>767</v>
      </c>
      <c r="C457" s="61" t="s">
        <v>944</v>
      </c>
      <c r="D457" s="61"/>
      <c r="E457" s="152">
        <v>954000</v>
      </c>
      <c r="F457" s="156">
        <v>954000</v>
      </c>
    </row>
    <row r="458" spans="1:6" ht="127.5">
      <c r="A458" s="61" t="s">
        <v>1175</v>
      </c>
      <c r="B458" s="176" t="s">
        <v>1176</v>
      </c>
      <c r="C458" s="61" t="s">
        <v>944</v>
      </c>
      <c r="D458" s="61"/>
      <c r="E458" s="152">
        <v>954000</v>
      </c>
      <c r="F458" s="156">
        <v>954000</v>
      </c>
    </row>
    <row r="459" spans="1:6" ht="51">
      <c r="A459" s="61" t="s">
        <v>620</v>
      </c>
      <c r="B459" s="176" t="s">
        <v>1176</v>
      </c>
      <c r="C459" s="61" t="s">
        <v>621</v>
      </c>
      <c r="D459" s="61"/>
      <c r="E459" s="152">
        <v>944000</v>
      </c>
      <c r="F459" s="156">
        <v>944000</v>
      </c>
    </row>
    <row r="460" spans="1:6" ht="25.5">
      <c r="A460" s="61" t="s">
        <v>203</v>
      </c>
      <c r="B460" s="176" t="s">
        <v>1176</v>
      </c>
      <c r="C460" s="61" t="s">
        <v>621</v>
      </c>
      <c r="D460" s="61" t="s">
        <v>627</v>
      </c>
      <c r="E460" s="152">
        <v>944000</v>
      </c>
      <c r="F460" s="156">
        <v>944000</v>
      </c>
    </row>
    <row r="461" spans="1:6" ht="38.25">
      <c r="A461" s="61" t="s">
        <v>589</v>
      </c>
      <c r="B461" s="176" t="s">
        <v>1174</v>
      </c>
      <c r="C461" s="61" t="s">
        <v>590</v>
      </c>
      <c r="D461" s="61"/>
      <c r="E461" s="152">
        <v>10000</v>
      </c>
      <c r="F461" s="156">
        <v>10000</v>
      </c>
    </row>
    <row r="462" spans="1:6" ht="25.5">
      <c r="A462" s="61" t="s">
        <v>203</v>
      </c>
      <c r="B462" s="176" t="s">
        <v>1174</v>
      </c>
      <c r="C462" s="61" t="s">
        <v>590</v>
      </c>
      <c r="D462" s="61" t="s">
        <v>627</v>
      </c>
      <c r="E462" s="152">
        <v>10000</v>
      </c>
      <c r="F462" s="156">
        <v>10000</v>
      </c>
    </row>
    <row r="463" spans="1:6">
      <c r="A463" s="61" t="e">
        <v>#N/A</v>
      </c>
      <c r="B463" s="176" t="s">
        <v>1333</v>
      </c>
      <c r="C463" s="61" t="s">
        <v>944</v>
      </c>
      <c r="D463" s="61"/>
      <c r="E463" s="152">
        <v>100000</v>
      </c>
      <c r="F463" s="156">
        <v>100000</v>
      </c>
    </row>
    <row r="464" spans="1:6">
      <c r="A464" s="61" t="e">
        <v>#N/A</v>
      </c>
      <c r="B464" s="176" t="s">
        <v>1307</v>
      </c>
      <c r="C464" s="61" t="s">
        <v>944</v>
      </c>
      <c r="D464" s="61"/>
      <c r="E464" s="152">
        <v>100000</v>
      </c>
      <c r="F464" s="156">
        <v>100000</v>
      </c>
    </row>
    <row r="465" spans="1:6" ht="51">
      <c r="A465" s="61" t="s">
        <v>620</v>
      </c>
      <c r="B465" s="176" t="s">
        <v>1307</v>
      </c>
      <c r="C465" s="61" t="s">
        <v>621</v>
      </c>
      <c r="D465" s="61"/>
      <c r="E465" s="152">
        <v>100000</v>
      </c>
      <c r="F465" s="156">
        <v>100000</v>
      </c>
    </row>
    <row r="466" spans="1:6" ht="25.5">
      <c r="A466" s="61" t="s">
        <v>203</v>
      </c>
      <c r="B466" s="176" t="s">
        <v>1307</v>
      </c>
      <c r="C466" s="61" t="s">
        <v>621</v>
      </c>
      <c r="D466" s="61" t="s">
        <v>627</v>
      </c>
      <c r="E466" s="152">
        <v>100000</v>
      </c>
      <c r="F466" s="156">
        <v>100000</v>
      </c>
    </row>
    <row r="467" spans="1:6">
      <c r="A467" s="61" t="e">
        <v>#N/A</v>
      </c>
      <c r="B467" s="176" t="s">
        <v>768</v>
      </c>
      <c r="C467" s="61" t="s">
        <v>944</v>
      </c>
      <c r="D467" s="61"/>
      <c r="E467" s="152">
        <v>3000</v>
      </c>
      <c r="F467" s="156">
        <v>3000</v>
      </c>
    </row>
    <row r="468" spans="1:6">
      <c r="A468" s="61" t="e">
        <v>#N/A</v>
      </c>
      <c r="B468" s="176" t="s">
        <v>1177</v>
      </c>
      <c r="C468" s="61" t="s">
        <v>944</v>
      </c>
      <c r="D468" s="61"/>
      <c r="E468" s="152">
        <v>3000</v>
      </c>
      <c r="F468" s="156">
        <v>3000</v>
      </c>
    </row>
    <row r="469" spans="1:6" ht="38.25">
      <c r="A469" s="61" t="s">
        <v>589</v>
      </c>
      <c r="B469" s="176" t="s">
        <v>1177</v>
      </c>
      <c r="C469" s="61" t="s">
        <v>590</v>
      </c>
      <c r="D469" s="61"/>
      <c r="E469" s="152">
        <v>3000</v>
      </c>
      <c r="F469" s="156">
        <v>3000</v>
      </c>
    </row>
    <row r="470" spans="1:6" ht="25.5">
      <c r="A470" s="61" t="s">
        <v>203</v>
      </c>
      <c r="B470" s="176" t="s">
        <v>1177</v>
      </c>
      <c r="C470" s="61" t="s">
        <v>590</v>
      </c>
      <c r="D470" s="61" t="s">
        <v>627</v>
      </c>
      <c r="E470" s="152">
        <v>3000</v>
      </c>
      <c r="F470" s="156">
        <v>3000</v>
      </c>
    </row>
    <row r="471" spans="1:6" ht="38.25">
      <c r="A471" s="61" t="s">
        <v>769</v>
      </c>
      <c r="B471" s="176" t="s">
        <v>38</v>
      </c>
      <c r="C471" s="61" t="s">
        <v>944</v>
      </c>
      <c r="D471" s="61"/>
      <c r="E471" s="152">
        <v>35533486</v>
      </c>
      <c r="F471" s="156">
        <v>35534586</v>
      </c>
    </row>
    <row r="472" spans="1:6" ht="25.5">
      <c r="A472" s="61" t="s">
        <v>770</v>
      </c>
      <c r="B472" s="176" t="s">
        <v>771</v>
      </c>
      <c r="C472" s="61" t="s">
        <v>944</v>
      </c>
      <c r="D472" s="61"/>
      <c r="E472" s="152">
        <v>31100</v>
      </c>
      <c r="F472" s="156">
        <v>32200.000000000004</v>
      </c>
    </row>
    <row r="473" spans="1:6" ht="63.75">
      <c r="A473" s="61" t="s">
        <v>626</v>
      </c>
      <c r="B473" s="176" t="s">
        <v>1173</v>
      </c>
      <c r="C473" s="61" t="s">
        <v>944</v>
      </c>
      <c r="D473" s="61"/>
      <c r="E473" s="152">
        <v>31100</v>
      </c>
      <c r="F473" s="156">
        <v>32200.000000000004</v>
      </c>
    </row>
    <row r="474" spans="1:6" ht="38.25">
      <c r="A474" s="61" t="s">
        <v>589</v>
      </c>
      <c r="B474" s="176" t="s">
        <v>1173</v>
      </c>
      <c r="C474" s="61" t="s">
        <v>590</v>
      </c>
      <c r="D474" s="61"/>
      <c r="E474" s="152">
        <v>31100</v>
      </c>
      <c r="F474" s="156">
        <v>32200.000000000004</v>
      </c>
    </row>
    <row r="475" spans="1:6">
      <c r="A475" s="61" t="s">
        <v>336</v>
      </c>
      <c r="B475" s="176" t="s">
        <v>1173</v>
      </c>
      <c r="C475" s="61" t="s">
        <v>590</v>
      </c>
      <c r="D475" s="61" t="s">
        <v>625</v>
      </c>
      <c r="E475" s="152">
        <v>31100</v>
      </c>
      <c r="F475" s="156">
        <v>32200.000000000004</v>
      </c>
    </row>
    <row r="476" spans="1:6">
      <c r="A476" s="61" t="e">
        <v>#N/A</v>
      </c>
      <c r="B476" s="176" t="s">
        <v>773</v>
      </c>
      <c r="C476" s="61" t="s">
        <v>944</v>
      </c>
      <c r="D476" s="61"/>
      <c r="E476" s="152">
        <v>35445600</v>
      </c>
      <c r="F476" s="156">
        <v>35445600</v>
      </c>
    </row>
    <row r="477" spans="1:6" ht="89.25">
      <c r="A477" s="61" t="s">
        <v>624</v>
      </c>
      <c r="B477" s="176" t="s">
        <v>1172</v>
      </c>
      <c r="C477" s="61" t="s">
        <v>944</v>
      </c>
      <c r="D477" s="61"/>
      <c r="E477" s="152">
        <v>25918210</v>
      </c>
      <c r="F477" s="156">
        <v>25918210</v>
      </c>
    </row>
    <row r="478" spans="1:6" ht="51">
      <c r="A478" s="61" t="s">
        <v>620</v>
      </c>
      <c r="B478" s="176" t="s">
        <v>1172</v>
      </c>
      <c r="C478" s="61" t="s">
        <v>621</v>
      </c>
      <c r="D478" s="61"/>
      <c r="E478" s="152">
        <v>25918210</v>
      </c>
      <c r="F478" s="156">
        <v>25918210</v>
      </c>
    </row>
    <row r="479" spans="1:6">
      <c r="A479" s="61" t="s">
        <v>249</v>
      </c>
      <c r="B479" s="176" t="s">
        <v>1172</v>
      </c>
      <c r="C479" s="61" t="s">
        <v>621</v>
      </c>
      <c r="D479" s="61" t="s">
        <v>623</v>
      </c>
      <c r="E479" s="152">
        <v>25918210</v>
      </c>
      <c r="F479" s="156">
        <v>25918210</v>
      </c>
    </row>
    <row r="480" spans="1:6">
      <c r="A480" s="61" t="e">
        <v>#N/A</v>
      </c>
      <c r="B480" s="176" t="s">
        <v>1306</v>
      </c>
      <c r="C480" s="61" t="s">
        <v>944</v>
      </c>
      <c r="D480" s="61"/>
      <c r="E480" s="152">
        <v>327400</v>
      </c>
      <c r="F480" s="156">
        <v>327400</v>
      </c>
    </row>
    <row r="481" spans="1:6" ht="51">
      <c r="A481" s="61" t="s">
        <v>620</v>
      </c>
      <c r="B481" s="176" t="s">
        <v>1306</v>
      </c>
      <c r="C481" s="61" t="s">
        <v>621</v>
      </c>
      <c r="D481" s="61"/>
      <c r="E481" s="152">
        <v>327400</v>
      </c>
      <c r="F481" s="156">
        <v>327400</v>
      </c>
    </row>
    <row r="482" spans="1:6">
      <c r="A482" s="61" t="s">
        <v>249</v>
      </c>
      <c r="B482" s="176" t="s">
        <v>1306</v>
      </c>
      <c r="C482" s="61" t="s">
        <v>621</v>
      </c>
      <c r="D482" s="61" t="s">
        <v>623</v>
      </c>
      <c r="E482" s="152">
        <v>327400</v>
      </c>
      <c r="F482" s="156">
        <v>327400</v>
      </c>
    </row>
    <row r="483" spans="1:6" ht="102">
      <c r="A483" s="61" t="s">
        <v>1299</v>
      </c>
      <c r="B483" s="176" t="s">
        <v>1300</v>
      </c>
      <c r="C483" s="61" t="s">
        <v>944</v>
      </c>
      <c r="D483" s="61"/>
      <c r="E483" s="152">
        <v>9199990</v>
      </c>
      <c r="F483" s="156">
        <v>9199990</v>
      </c>
    </row>
    <row r="484" spans="1:6">
      <c r="A484" s="61" t="s">
        <v>106</v>
      </c>
      <c r="B484" s="176" t="s">
        <v>1300</v>
      </c>
      <c r="C484" s="61" t="s">
        <v>702</v>
      </c>
      <c r="D484" s="61"/>
      <c r="E484" s="152">
        <v>9199990</v>
      </c>
      <c r="F484" s="156">
        <v>9199990</v>
      </c>
    </row>
    <row r="485" spans="1:6">
      <c r="A485" s="61" t="s">
        <v>249</v>
      </c>
      <c r="B485" s="176" t="s">
        <v>1300</v>
      </c>
      <c r="C485" s="61" t="s">
        <v>702</v>
      </c>
      <c r="D485" s="61" t="s">
        <v>623</v>
      </c>
      <c r="E485" s="152">
        <v>9199990</v>
      </c>
      <c r="F485" s="156">
        <v>9199990</v>
      </c>
    </row>
    <row r="486" spans="1:6" ht="25.5">
      <c r="A486" s="61" t="s">
        <v>774</v>
      </c>
      <c r="B486" s="176" t="s">
        <v>775</v>
      </c>
      <c r="C486" s="61" t="s">
        <v>944</v>
      </c>
      <c r="D486" s="61"/>
      <c r="E486" s="152">
        <v>56786</v>
      </c>
      <c r="F486" s="156">
        <v>56786</v>
      </c>
    </row>
    <row r="487" spans="1:6" ht="76.5">
      <c r="A487" s="61" t="s">
        <v>679</v>
      </c>
      <c r="B487" s="176" t="s">
        <v>1268</v>
      </c>
      <c r="C487" s="61" t="s">
        <v>944</v>
      </c>
      <c r="D487" s="61"/>
      <c r="E487" s="152">
        <v>56786</v>
      </c>
      <c r="F487" s="156">
        <v>56786</v>
      </c>
    </row>
    <row r="488" spans="1:6" ht="38.25">
      <c r="A488" s="61" t="s">
        <v>660</v>
      </c>
      <c r="B488" s="176" t="s">
        <v>1268</v>
      </c>
      <c r="C488" s="61" t="s">
        <v>661</v>
      </c>
      <c r="D488" s="61"/>
      <c r="E488" s="152">
        <v>12000</v>
      </c>
      <c r="F488" s="156">
        <v>12000</v>
      </c>
    </row>
    <row r="489" spans="1:6">
      <c r="A489" s="61" t="s">
        <v>211</v>
      </c>
      <c r="B489" s="176" t="s">
        <v>1268</v>
      </c>
      <c r="C489" s="61" t="s">
        <v>661</v>
      </c>
      <c r="D489" s="61" t="s">
        <v>667</v>
      </c>
      <c r="E489" s="152">
        <v>12000</v>
      </c>
      <c r="F489" s="156">
        <v>12000</v>
      </c>
    </row>
    <row r="490" spans="1:6" ht="38.25">
      <c r="A490" s="61" t="s">
        <v>589</v>
      </c>
      <c r="B490" s="176" t="s">
        <v>1268</v>
      </c>
      <c r="C490" s="61" t="s">
        <v>590</v>
      </c>
      <c r="D490" s="61"/>
      <c r="E490" s="152">
        <v>44786</v>
      </c>
      <c r="F490" s="156">
        <v>44786</v>
      </c>
    </row>
    <row r="491" spans="1:6">
      <c r="A491" s="61" t="s">
        <v>211</v>
      </c>
      <c r="B491" s="176" t="s">
        <v>1268</v>
      </c>
      <c r="C491" s="61" t="s">
        <v>590</v>
      </c>
      <c r="D491" s="61" t="s">
        <v>667</v>
      </c>
      <c r="E491" s="152">
        <v>44786</v>
      </c>
      <c r="F491" s="156">
        <v>44786</v>
      </c>
    </row>
    <row r="492" spans="1:6" ht="38.25">
      <c r="A492" s="61" t="s">
        <v>983</v>
      </c>
      <c r="B492" s="176" t="s">
        <v>262</v>
      </c>
      <c r="C492" s="61" t="s">
        <v>944</v>
      </c>
      <c r="D492" s="61"/>
      <c r="E492" s="152">
        <v>1000000</v>
      </c>
      <c r="F492" s="156">
        <v>1000000</v>
      </c>
    </row>
    <row r="493" spans="1:6" ht="38.25">
      <c r="A493" s="61" t="s">
        <v>984</v>
      </c>
      <c r="B493" s="176" t="s">
        <v>776</v>
      </c>
      <c r="C493" s="61" t="s">
        <v>944</v>
      </c>
      <c r="D493" s="61"/>
      <c r="E493" s="152">
        <v>1000000</v>
      </c>
      <c r="F493" s="156">
        <v>1000000</v>
      </c>
    </row>
    <row r="494" spans="1:6" ht="89.25">
      <c r="A494" s="61" t="s">
        <v>821</v>
      </c>
      <c r="B494" s="176" t="s">
        <v>1238</v>
      </c>
      <c r="C494" s="61" t="s">
        <v>944</v>
      </c>
      <c r="D494" s="61"/>
      <c r="E494" s="152">
        <v>1000000</v>
      </c>
      <c r="F494" s="156">
        <v>1000000</v>
      </c>
    </row>
    <row r="495" spans="1:6" ht="51">
      <c r="A495" s="61" t="s">
        <v>676</v>
      </c>
      <c r="B495" s="176" t="s">
        <v>1238</v>
      </c>
      <c r="C495" s="61" t="s">
        <v>677</v>
      </c>
      <c r="D495" s="61"/>
      <c r="E495" s="152">
        <v>1000000</v>
      </c>
      <c r="F495" s="156">
        <v>1000000</v>
      </c>
    </row>
    <row r="496" spans="1:6">
      <c r="A496" s="61" t="s">
        <v>3</v>
      </c>
      <c r="B496" s="176" t="s">
        <v>1238</v>
      </c>
      <c r="C496" s="61" t="s">
        <v>677</v>
      </c>
      <c r="D496" s="61" t="s">
        <v>655</v>
      </c>
      <c r="E496" s="152">
        <v>1000000</v>
      </c>
      <c r="F496" s="156">
        <v>1000000</v>
      </c>
    </row>
    <row r="497" spans="1:6" ht="25.5">
      <c r="A497" s="61" t="s">
        <v>777</v>
      </c>
      <c r="B497" s="176" t="s">
        <v>40</v>
      </c>
      <c r="C497" s="61" t="s">
        <v>944</v>
      </c>
      <c r="D497" s="61"/>
      <c r="E497" s="152">
        <v>73939800</v>
      </c>
      <c r="F497" s="156">
        <v>48993700</v>
      </c>
    </row>
    <row r="498" spans="1:6" ht="63.75">
      <c r="A498" s="61" t="s">
        <v>985</v>
      </c>
      <c r="B498" s="176" t="s">
        <v>605</v>
      </c>
      <c r="C498" s="61" t="s">
        <v>944</v>
      </c>
      <c r="D498" s="61"/>
      <c r="E498" s="152">
        <v>60430200</v>
      </c>
      <c r="F498" s="156">
        <v>35484100</v>
      </c>
    </row>
    <row r="499" spans="1:6" ht="153">
      <c r="A499" s="61" t="s">
        <v>831</v>
      </c>
      <c r="B499" s="176" t="s">
        <v>1298</v>
      </c>
      <c r="C499" s="61" t="s">
        <v>944</v>
      </c>
      <c r="D499" s="61"/>
      <c r="E499" s="152">
        <v>4351900</v>
      </c>
      <c r="F499" s="156">
        <v>0</v>
      </c>
    </row>
    <row r="500" spans="1:6">
      <c r="A500" s="61" t="s">
        <v>707</v>
      </c>
      <c r="B500" s="176" t="s">
        <v>1298</v>
      </c>
      <c r="C500" s="61" t="s">
        <v>708</v>
      </c>
      <c r="D500" s="61"/>
      <c r="E500" s="152">
        <v>4351900</v>
      </c>
      <c r="F500" s="156">
        <v>0</v>
      </c>
    </row>
    <row r="501" spans="1:6" ht="25.5">
      <c r="A501" s="61" t="s">
        <v>258</v>
      </c>
      <c r="B501" s="176" t="s">
        <v>1298</v>
      </c>
      <c r="C501" s="61" t="s">
        <v>708</v>
      </c>
      <c r="D501" s="61" t="s">
        <v>706</v>
      </c>
      <c r="E501" s="152">
        <v>4351900</v>
      </c>
      <c r="F501" s="156">
        <v>0</v>
      </c>
    </row>
    <row r="502" spans="1:6" ht="153">
      <c r="A502" s="61" t="s">
        <v>830</v>
      </c>
      <c r="B502" s="176" t="s">
        <v>1296</v>
      </c>
      <c r="C502" s="61" t="s">
        <v>944</v>
      </c>
      <c r="D502" s="61"/>
      <c r="E502" s="152">
        <v>178200</v>
      </c>
      <c r="F502" s="156">
        <v>178200</v>
      </c>
    </row>
    <row r="503" spans="1:6">
      <c r="A503" s="61" t="s">
        <v>106</v>
      </c>
      <c r="B503" s="176" t="s">
        <v>1296</v>
      </c>
      <c r="C503" s="216" t="s">
        <v>708</v>
      </c>
      <c r="D503" s="61"/>
      <c r="E503" s="152">
        <v>178200</v>
      </c>
      <c r="F503" s="156">
        <v>178200</v>
      </c>
    </row>
    <row r="504" spans="1:6">
      <c r="A504" s="61" t="s">
        <v>293</v>
      </c>
      <c r="B504" s="176" t="s">
        <v>1296</v>
      </c>
      <c r="C504" s="216" t="s">
        <v>708</v>
      </c>
      <c r="D504" s="61" t="s">
        <v>598</v>
      </c>
      <c r="E504" s="152">
        <v>178200</v>
      </c>
      <c r="F504" s="156">
        <v>178200</v>
      </c>
    </row>
    <row r="505" spans="1:6">
      <c r="A505" s="61" t="e">
        <v>#N/A</v>
      </c>
      <c r="B505" s="176" t="s">
        <v>1303</v>
      </c>
      <c r="C505" s="61" t="s">
        <v>944</v>
      </c>
      <c r="D505" s="61"/>
      <c r="E505" s="152">
        <v>19108200</v>
      </c>
      <c r="F505" s="156">
        <v>19108200</v>
      </c>
    </row>
    <row r="506" spans="1:6" ht="25.5">
      <c r="A506" s="61" t="s">
        <v>715</v>
      </c>
      <c r="B506" s="176" t="s">
        <v>1303</v>
      </c>
      <c r="C506" s="61" t="s">
        <v>716</v>
      </c>
      <c r="D506" s="61"/>
      <c r="E506" s="152">
        <v>19108200</v>
      </c>
      <c r="F506" s="156">
        <v>19108200</v>
      </c>
    </row>
    <row r="507" spans="1:6" ht="51">
      <c r="A507" s="61" t="s">
        <v>286</v>
      </c>
      <c r="B507" s="176" t="s">
        <v>1303</v>
      </c>
      <c r="C507" s="61" t="s">
        <v>716</v>
      </c>
      <c r="D507" s="61" t="s">
        <v>714</v>
      </c>
      <c r="E507" s="152">
        <v>19108200</v>
      </c>
      <c r="F507" s="156">
        <v>19108200</v>
      </c>
    </row>
    <row r="508" spans="1:6" ht="140.25">
      <c r="A508" s="61" t="s">
        <v>834</v>
      </c>
      <c r="B508" s="176" t="s">
        <v>1305</v>
      </c>
      <c r="C508" s="61" t="s">
        <v>944</v>
      </c>
      <c r="D508" s="61"/>
      <c r="E508" s="152">
        <v>20594200</v>
      </c>
      <c r="F508" s="156">
        <v>0</v>
      </c>
    </row>
    <row r="509" spans="1:6">
      <c r="A509" s="61" t="s">
        <v>106</v>
      </c>
      <c r="B509" s="176" t="s">
        <v>1305</v>
      </c>
      <c r="C509" s="61" t="s">
        <v>702</v>
      </c>
      <c r="D509" s="61"/>
      <c r="E509" s="294">
        <v>20594200</v>
      </c>
      <c r="F509" s="295">
        <v>0</v>
      </c>
    </row>
    <row r="510" spans="1:6" ht="25.5">
      <c r="A510" s="61" t="s">
        <v>333</v>
      </c>
      <c r="B510" s="176" t="s">
        <v>1305</v>
      </c>
      <c r="C510" s="61" t="s">
        <v>702</v>
      </c>
      <c r="D510" s="61" t="s">
        <v>717</v>
      </c>
      <c r="E510" s="294">
        <v>20594200</v>
      </c>
      <c r="F510" s="295">
        <v>0</v>
      </c>
    </row>
    <row r="511" spans="1:6">
      <c r="A511" s="61" t="e">
        <v>#N/A</v>
      </c>
      <c r="B511" s="176" t="s">
        <v>1304</v>
      </c>
      <c r="C511" s="61" t="s">
        <v>944</v>
      </c>
      <c r="D511" s="61"/>
      <c r="E511" s="294">
        <v>16197700</v>
      </c>
      <c r="F511" s="295">
        <v>16197700</v>
      </c>
    </row>
    <row r="512" spans="1:6" ht="25.5">
      <c r="A512" s="61" t="s">
        <v>715</v>
      </c>
      <c r="B512" s="176" t="s">
        <v>1304</v>
      </c>
      <c r="C512" s="61" t="s">
        <v>716</v>
      </c>
      <c r="D512" s="61"/>
      <c r="E512" s="294">
        <v>16197700</v>
      </c>
      <c r="F512" s="295">
        <v>16197700</v>
      </c>
    </row>
    <row r="513" spans="1:6" ht="51">
      <c r="A513" s="61" t="s">
        <v>286</v>
      </c>
      <c r="B513" s="176" t="s">
        <v>1304</v>
      </c>
      <c r="C513" s="61" t="s">
        <v>716</v>
      </c>
      <c r="D513" s="61" t="s">
        <v>714</v>
      </c>
      <c r="E513" s="294">
        <v>16197700</v>
      </c>
      <c r="F513" s="295">
        <v>16197700</v>
      </c>
    </row>
    <row r="514" spans="1:6" ht="25.5">
      <c r="A514" s="61" t="s">
        <v>778</v>
      </c>
      <c r="B514" s="176" t="s">
        <v>661</v>
      </c>
      <c r="C514" s="61" t="s">
        <v>944</v>
      </c>
      <c r="D514" s="61"/>
      <c r="E514" s="294">
        <v>13509600</v>
      </c>
      <c r="F514" s="295">
        <v>13509600</v>
      </c>
    </row>
    <row r="515" spans="1:6" ht="89.25">
      <c r="A515" s="61" t="s">
        <v>697</v>
      </c>
      <c r="B515" s="176" t="s">
        <v>1290</v>
      </c>
      <c r="C515" s="61" t="s">
        <v>944</v>
      </c>
      <c r="D515" s="61"/>
      <c r="E515" s="294">
        <v>12023222</v>
      </c>
      <c r="F515" s="295">
        <v>12023222</v>
      </c>
    </row>
    <row r="516" spans="1:6" ht="51">
      <c r="A516" s="61" t="s">
        <v>583</v>
      </c>
      <c r="B516" s="176" t="s">
        <v>1290</v>
      </c>
      <c r="C516" s="61" t="s">
        <v>584</v>
      </c>
      <c r="D516" s="61"/>
      <c r="E516" s="294">
        <v>9737424</v>
      </c>
      <c r="F516" s="295">
        <v>9737424</v>
      </c>
    </row>
    <row r="517" spans="1:6" ht="51">
      <c r="A517" s="61" t="s">
        <v>292</v>
      </c>
      <c r="B517" s="176" t="s">
        <v>1290</v>
      </c>
      <c r="C517" s="61" t="s">
        <v>584</v>
      </c>
      <c r="D517" s="61" t="s">
        <v>592</v>
      </c>
      <c r="E517" s="294">
        <v>9737424</v>
      </c>
      <c r="F517" s="295">
        <v>9737424</v>
      </c>
    </row>
    <row r="518" spans="1:6" ht="51">
      <c r="A518" s="61" t="s">
        <v>585</v>
      </c>
      <c r="B518" s="176" t="s">
        <v>1290</v>
      </c>
      <c r="C518" s="61" t="s">
        <v>586</v>
      </c>
      <c r="D518" s="61"/>
      <c r="E518" s="294">
        <v>65700</v>
      </c>
      <c r="F518" s="295">
        <v>65700</v>
      </c>
    </row>
    <row r="519" spans="1:6" ht="51">
      <c r="A519" s="61" t="s">
        <v>292</v>
      </c>
      <c r="B519" s="176" t="s">
        <v>1290</v>
      </c>
      <c r="C519" s="61" t="s">
        <v>586</v>
      </c>
      <c r="D519" s="61" t="s">
        <v>592</v>
      </c>
      <c r="E519" s="294">
        <v>65700</v>
      </c>
      <c r="F519" s="295">
        <v>65700</v>
      </c>
    </row>
    <row r="520" spans="1:6" ht="38.25">
      <c r="A520" s="61" t="s">
        <v>589</v>
      </c>
      <c r="B520" s="176" t="s">
        <v>1290</v>
      </c>
      <c r="C520" s="61" t="s">
        <v>590</v>
      </c>
      <c r="D520" s="61"/>
      <c r="E520" s="294">
        <v>2195098</v>
      </c>
      <c r="F520" s="295">
        <v>2195098</v>
      </c>
    </row>
    <row r="521" spans="1:6" ht="51">
      <c r="A521" s="61" t="s">
        <v>292</v>
      </c>
      <c r="B521" s="176" t="s">
        <v>1290</v>
      </c>
      <c r="C521" s="61" t="s">
        <v>590</v>
      </c>
      <c r="D521" s="61" t="s">
        <v>592</v>
      </c>
      <c r="E521" s="294">
        <v>2195098</v>
      </c>
      <c r="F521" s="295">
        <v>2195098</v>
      </c>
    </row>
    <row r="522" spans="1:6" ht="25.5">
      <c r="A522" s="61" t="s">
        <v>787</v>
      </c>
      <c r="B522" s="176" t="s">
        <v>1290</v>
      </c>
      <c r="C522" s="61" t="s">
        <v>788</v>
      </c>
      <c r="D522" s="61"/>
      <c r="E522" s="294">
        <v>25000</v>
      </c>
      <c r="F522" s="295">
        <v>25000</v>
      </c>
    </row>
    <row r="523" spans="1:6" ht="51">
      <c r="A523" s="61" t="s">
        <v>292</v>
      </c>
      <c r="B523" s="176" t="s">
        <v>1290</v>
      </c>
      <c r="C523" s="61" t="s">
        <v>788</v>
      </c>
      <c r="D523" s="61" t="s">
        <v>592</v>
      </c>
      <c r="E523" s="294">
        <v>25000</v>
      </c>
      <c r="F523" s="295">
        <v>25000</v>
      </c>
    </row>
    <row r="524" spans="1:6" ht="127.5">
      <c r="A524" s="61" t="s">
        <v>828</v>
      </c>
      <c r="B524" s="176" t="s">
        <v>1291</v>
      </c>
      <c r="C524" s="61" t="s">
        <v>944</v>
      </c>
      <c r="D524" s="61"/>
      <c r="E524" s="294">
        <v>284100</v>
      </c>
      <c r="F524" s="295">
        <v>284100</v>
      </c>
    </row>
    <row r="525" spans="1:6" ht="51">
      <c r="A525" s="61" t="s">
        <v>583</v>
      </c>
      <c r="B525" s="176" t="s">
        <v>1291</v>
      </c>
      <c r="C525" s="61" t="s">
        <v>584</v>
      </c>
      <c r="D525" s="61"/>
      <c r="E525" s="294">
        <v>284100</v>
      </c>
      <c r="F525" s="295">
        <v>284100</v>
      </c>
    </row>
    <row r="526" spans="1:6" ht="51">
      <c r="A526" s="61" t="s">
        <v>292</v>
      </c>
      <c r="B526" s="176" t="s">
        <v>1291</v>
      </c>
      <c r="C526" s="61" t="s">
        <v>584</v>
      </c>
      <c r="D526" s="61" t="s">
        <v>592</v>
      </c>
      <c r="E526" s="294">
        <v>284100</v>
      </c>
      <c r="F526" s="295">
        <v>284100</v>
      </c>
    </row>
    <row r="527" spans="1:6" ht="114.75">
      <c r="A527" s="61" t="s">
        <v>972</v>
      </c>
      <c r="B527" s="176" t="s">
        <v>1292</v>
      </c>
      <c r="C527" s="61" t="s">
        <v>944</v>
      </c>
      <c r="D527" s="61"/>
      <c r="E527" s="294">
        <v>510000</v>
      </c>
      <c r="F527" s="295">
        <v>510000</v>
      </c>
    </row>
    <row r="528" spans="1:6" ht="51">
      <c r="A528" s="61" t="s">
        <v>585</v>
      </c>
      <c r="B528" s="176" t="s">
        <v>1292</v>
      </c>
      <c r="C528" s="61" t="s">
        <v>586</v>
      </c>
      <c r="D528" s="61"/>
      <c r="E528" s="294">
        <v>510000</v>
      </c>
      <c r="F528" s="295">
        <v>510000</v>
      </c>
    </row>
    <row r="529" spans="1:6" ht="51">
      <c r="A529" s="61" t="s">
        <v>292</v>
      </c>
      <c r="B529" s="176" t="s">
        <v>1292</v>
      </c>
      <c r="C529" s="61" t="s">
        <v>586</v>
      </c>
      <c r="D529" s="61" t="s">
        <v>592</v>
      </c>
      <c r="E529" s="294">
        <v>510000</v>
      </c>
      <c r="F529" s="295">
        <v>510000</v>
      </c>
    </row>
    <row r="530" spans="1:6" ht="76.5">
      <c r="A530" s="61" t="s">
        <v>973</v>
      </c>
      <c r="B530" s="176" t="s">
        <v>1293</v>
      </c>
      <c r="C530" s="61" t="s">
        <v>944</v>
      </c>
      <c r="D530" s="61"/>
      <c r="E530" s="294">
        <v>423878</v>
      </c>
      <c r="F530" s="295">
        <v>423878</v>
      </c>
    </row>
    <row r="531" spans="1:6" ht="38.25">
      <c r="A531" s="61" t="s">
        <v>589</v>
      </c>
      <c r="B531" s="176" t="s">
        <v>1293</v>
      </c>
      <c r="C531" s="61" t="s">
        <v>590</v>
      </c>
      <c r="D531" s="61"/>
      <c r="E531" s="294">
        <v>423878</v>
      </c>
      <c r="F531" s="295">
        <v>423878</v>
      </c>
    </row>
    <row r="532" spans="1:6" ht="51">
      <c r="A532" s="61" t="s">
        <v>292</v>
      </c>
      <c r="B532" s="176" t="s">
        <v>1293</v>
      </c>
      <c r="C532" s="61" t="s">
        <v>590</v>
      </c>
      <c r="D532" s="61" t="s">
        <v>592</v>
      </c>
      <c r="E532" s="294">
        <v>423878</v>
      </c>
      <c r="F532" s="295">
        <v>423878</v>
      </c>
    </row>
    <row r="533" spans="1:6" ht="89.25">
      <c r="A533" s="61" t="s">
        <v>829</v>
      </c>
      <c r="B533" s="176" t="s">
        <v>1294</v>
      </c>
      <c r="C533" s="61" t="s">
        <v>944</v>
      </c>
      <c r="D533" s="61"/>
      <c r="E533" s="294">
        <v>268400</v>
      </c>
      <c r="F533" s="295">
        <v>268400</v>
      </c>
    </row>
    <row r="534" spans="1:6" ht="51">
      <c r="A534" s="61" t="s">
        <v>583</v>
      </c>
      <c r="B534" s="176" t="s">
        <v>1294</v>
      </c>
      <c r="C534" s="61" t="s">
        <v>584</v>
      </c>
      <c r="D534" s="61"/>
      <c r="E534" s="294">
        <v>268400</v>
      </c>
      <c r="F534" s="295">
        <v>268400</v>
      </c>
    </row>
    <row r="535" spans="1:6" ht="51">
      <c r="A535" s="61" t="s">
        <v>292</v>
      </c>
      <c r="B535" s="176" t="s">
        <v>1294</v>
      </c>
      <c r="C535" s="61" t="s">
        <v>584</v>
      </c>
      <c r="D535" s="61" t="s">
        <v>592</v>
      </c>
      <c r="E535" s="294">
        <v>268400</v>
      </c>
      <c r="F535" s="295">
        <v>268400</v>
      </c>
    </row>
    <row r="536" spans="1:6" ht="38.25">
      <c r="A536" s="61" t="s">
        <v>779</v>
      </c>
      <c r="B536" s="176" t="s">
        <v>269</v>
      </c>
      <c r="C536" s="61" t="s">
        <v>944</v>
      </c>
      <c r="D536" s="61"/>
      <c r="E536" s="294">
        <v>1767910</v>
      </c>
      <c r="F536" s="295">
        <v>1767610</v>
      </c>
    </row>
    <row r="537" spans="1:6" ht="25.5">
      <c r="A537" s="61" t="s">
        <v>780</v>
      </c>
      <c r="B537" s="176" t="s">
        <v>584</v>
      </c>
      <c r="C537" s="61" t="s">
        <v>944</v>
      </c>
      <c r="D537" s="61"/>
      <c r="E537" s="294">
        <v>300</v>
      </c>
      <c r="F537" s="295">
        <v>0</v>
      </c>
    </row>
    <row r="538" spans="1:6" ht="153">
      <c r="A538" s="61" t="s">
        <v>619</v>
      </c>
      <c r="B538" s="176" t="s">
        <v>1170</v>
      </c>
      <c r="C538" s="61" t="s">
        <v>944</v>
      </c>
      <c r="D538" s="61"/>
      <c r="E538" s="294">
        <v>300</v>
      </c>
      <c r="F538" s="295">
        <v>0</v>
      </c>
    </row>
    <row r="539" spans="1:6" ht="51">
      <c r="A539" s="61" t="s">
        <v>620</v>
      </c>
      <c r="B539" s="176" t="s">
        <v>1170</v>
      </c>
      <c r="C539" s="61" t="s">
        <v>621</v>
      </c>
      <c r="D539" s="61"/>
      <c r="E539" s="294">
        <v>300</v>
      </c>
      <c r="F539" s="295">
        <v>0</v>
      </c>
    </row>
    <row r="540" spans="1:6">
      <c r="A540" s="61" t="s">
        <v>248</v>
      </c>
      <c r="B540" s="176" t="s">
        <v>1170</v>
      </c>
      <c r="C540" s="61" t="s">
        <v>621</v>
      </c>
      <c r="D540" s="61" t="s">
        <v>618</v>
      </c>
      <c r="E540" s="294">
        <v>300</v>
      </c>
      <c r="F540" s="295">
        <v>0</v>
      </c>
    </row>
    <row r="541" spans="1:6" ht="25.5">
      <c r="A541" s="61" t="s">
        <v>781</v>
      </c>
      <c r="B541" s="176" t="s">
        <v>586</v>
      </c>
      <c r="C541" s="61" t="s">
        <v>944</v>
      </c>
      <c r="D541" s="61"/>
      <c r="E541" s="294">
        <v>618810</v>
      </c>
      <c r="F541" s="295">
        <v>618810</v>
      </c>
    </row>
    <row r="542" spans="1:6">
      <c r="A542" s="61" t="e">
        <v>#N/A</v>
      </c>
      <c r="B542" s="176" t="s">
        <v>1178</v>
      </c>
      <c r="C542" s="61" t="s">
        <v>944</v>
      </c>
      <c r="D542" s="61"/>
      <c r="E542" s="294">
        <v>617800</v>
      </c>
      <c r="F542" s="295">
        <v>617800</v>
      </c>
    </row>
    <row r="543" spans="1:6" ht="38.25">
      <c r="A543" s="61" t="s">
        <v>589</v>
      </c>
      <c r="B543" s="176" t="s">
        <v>1178</v>
      </c>
      <c r="C543" s="61" t="s">
        <v>590</v>
      </c>
      <c r="D543" s="61"/>
      <c r="E543" s="294">
        <v>617800</v>
      </c>
      <c r="F543" s="295">
        <v>617800</v>
      </c>
    </row>
    <row r="544" spans="1:6" ht="25.5">
      <c r="A544" s="61" t="s">
        <v>203</v>
      </c>
      <c r="B544" s="176" t="s">
        <v>1178</v>
      </c>
      <c r="C544" s="61" t="s">
        <v>590</v>
      </c>
      <c r="D544" s="61" t="s">
        <v>627</v>
      </c>
      <c r="E544" s="294">
        <v>617800</v>
      </c>
      <c r="F544" s="295">
        <v>617800</v>
      </c>
    </row>
    <row r="545" spans="1:6" ht="114.75">
      <c r="A545" s="61" t="s">
        <v>630</v>
      </c>
      <c r="B545" s="176" t="s">
        <v>1179</v>
      </c>
      <c r="C545" s="61" t="s">
        <v>944</v>
      </c>
      <c r="D545" s="61"/>
      <c r="E545" s="294">
        <v>1010</v>
      </c>
      <c r="F545" s="295">
        <v>1010</v>
      </c>
    </row>
    <row r="546" spans="1:6" ht="38.25">
      <c r="A546" s="61" t="s">
        <v>589</v>
      </c>
      <c r="B546" s="176" t="s">
        <v>1179</v>
      </c>
      <c r="C546" s="61" t="s">
        <v>590</v>
      </c>
      <c r="D546" s="61"/>
      <c r="E546" s="294">
        <v>1010</v>
      </c>
      <c r="F546" s="295">
        <v>1010</v>
      </c>
    </row>
    <row r="547" spans="1:6" ht="25.5">
      <c r="A547" s="61" t="s">
        <v>203</v>
      </c>
      <c r="B547" s="176" t="s">
        <v>1179</v>
      </c>
      <c r="C547" s="61" t="s">
        <v>590</v>
      </c>
      <c r="D547" s="61" t="s">
        <v>627</v>
      </c>
      <c r="E547" s="294">
        <v>1010</v>
      </c>
      <c r="F547" s="295">
        <v>1010</v>
      </c>
    </row>
    <row r="548" spans="1:6" ht="38.25">
      <c r="A548" s="61" t="s">
        <v>733</v>
      </c>
      <c r="B548" s="176" t="s">
        <v>782</v>
      </c>
      <c r="C548" s="61" t="s">
        <v>944</v>
      </c>
      <c r="D548" s="61"/>
      <c r="E548" s="294">
        <v>1148800</v>
      </c>
      <c r="F548" s="295">
        <v>1148800</v>
      </c>
    </row>
    <row r="549" spans="1:6" ht="114.75">
      <c r="A549" s="61" t="s">
        <v>622</v>
      </c>
      <c r="B549" s="176" t="s">
        <v>1171</v>
      </c>
      <c r="C549" s="61" t="s">
        <v>944</v>
      </c>
      <c r="D549" s="61"/>
      <c r="E549" s="294">
        <v>1148800</v>
      </c>
      <c r="F549" s="295">
        <v>1148800</v>
      </c>
    </row>
    <row r="550" spans="1:6" ht="51">
      <c r="A550" s="61" t="s">
        <v>583</v>
      </c>
      <c r="B550" s="176" t="s">
        <v>1171</v>
      </c>
      <c r="C550" s="61" t="s">
        <v>584</v>
      </c>
      <c r="D550" s="61"/>
      <c r="E550" s="294">
        <v>965990</v>
      </c>
      <c r="F550" s="295">
        <v>965990</v>
      </c>
    </row>
    <row r="551" spans="1:6">
      <c r="A551" s="61" t="s">
        <v>248</v>
      </c>
      <c r="B551" s="176" t="s">
        <v>1171</v>
      </c>
      <c r="C551" s="61" t="s">
        <v>584</v>
      </c>
      <c r="D551" s="61" t="s">
        <v>618</v>
      </c>
      <c r="E551" s="294">
        <v>965990</v>
      </c>
      <c r="F551" s="295">
        <v>965990</v>
      </c>
    </row>
    <row r="552" spans="1:6" ht="51">
      <c r="A552" s="61" t="s">
        <v>585</v>
      </c>
      <c r="B552" s="176" t="s">
        <v>1171</v>
      </c>
      <c r="C552" s="61" t="s">
        <v>586</v>
      </c>
      <c r="D552" s="61"/>
      <c r="E552" s="294">
        <v>136350</v>
      </c>
      <c r="F552" s="295">
        <v>136350</v>
      </c>
    </row>
    <row r="553" spans="1:6">
      <c r="A553" s="61" t="s">
        <v>248</v>
      </c>
      <c r="B553" s="176" t="s">
        <v>1171</v>
      </c>
      <c r="C553" s="61" t="s">
        <v>586</v>
      </c>
      <c r="D553" s="61" t="s">
        <v>618</v>
      </c>
      <c r="E553" s="294">
        <v>136350</v>
      </c>
      <c r="F553" s="295">
        <v>136350</v>
      </c>
    </row>
    <row r="554" spans="1:6" ht="38.25">
      <c r="A554" s="61" t="s">
        <v>589</v>
      </c>
      <c r="B554" s="176" t="s">
        <v>1171</v>
      </c>
      <c r="C554" s="61" t="s">
        <v>590</v>
      </c>
      <c r="D554" s="61"/>
      <c r="E554" s="294">
        <v>46460</v>
      </c>
      <c r="F554" s="295">
        <v>46460</v>
      </c>
    </row>
    <row r="555" spans="1:6">
      <c r="A555" s="61" t="s">
        <v>248</v>
      </c>
      <c r="B555" s="176" t="s">
        <v>1171</v>
      </c>
      <c r="C555" s="61" t="s">
        <v>590</v>
      </c>
      <c r="D555" s="61" t="s">
        <v>618</v>
      </c>
      <c r="E555" s="294">
        <v>46460</v>
      </c>
      <c r="F555" s="295">
        <v>46460</v>
      </c>
    </row>
    <row r="556" spans="1:6" ht="38.25">
      <c r="A556" s="61" t="s">
        <v>986</v>
      </c>
      <c r="B556" s="176" t="s">
        <v>1316</v>
      </c>
      <c r="C556" s="61" t="s">
        <v>944</v>
      </c>
      <c r="D556" s="61"/>
      <c r="E556" s="294">
        <f>-17742.2+24238883.9889</f>
        <v>24221141.788899999</v>
      </c>
      <c r="F556" s="295">
        <f>-33929.5+25927271.2889</f>
        <v>25893341.788899999</v>
      </c>
    </row>
    <row r="557" spans="1:6" ht="63.75">
      <c r="A557" s="61" t="s">
        <v>582</v>
      </c>
      <c r="B557" s="176" t="s">
        <v>242</v>
      </c>
      <c r="C557" s="61" t="s">
        <v>944</v>
      </c>
      <c r="D557" s="61"/>
      <c r="E557" s="294">
        <v>1262846</v>
      </c>
      <c r="F557" s="295">
        <v>1262846</v>
      </c>
    </row>
    <row r="558" spans="1:6" ht="63.75">
      <c r="A558" s="61" t="s">
        <v>582</v>
      </c>
      <c r="B558" s="176" t="s">
        <v>1146</v>
      </c>
      <c r="C558" s="61" t="s">
        <v>944</v>
      </c>
      <c r="D558" s="61"/>
      <c r="E558" s="294">
        <v>1262846</v>
      </c>
      <c r="F558" s="295">
        <v>1262846</v>
      </c>
    </row>
    <row r="559" spans="1:6" ht="51">
      <c r="A559" s="61" t="s">
        <v>583</v>
      </c>
      <c r="B559" s="176" t="s">
        <v>1146</v>
      </c>
      <c r="C559" s="61" t="s">
        <v>584</v>
      </c>
      <c r="D559" s="61"/>
      <c r="E559" s="294">
        <v>1232846</v>
      </c>
      <c r="F559" s="295">
        <v>1232846</v>
      </c>
    </row>
    <row r="560" spans="1:6" ht="51">
      <c r="A560" s="61" t="s">
        <v>580</v>
      </c>
      <c r="B560" s="176" t="s">
        <v>1146</v>
      </c>
      <c r="C560" s="61" t="s">
        <v>584</v>
      </c>
      <c r="D560" s="61" t="s">
        <v>581</v>
      </c>
      <c r="E560" s="294">
        <v>1232846</v>
      </c>
      <c r="F560" s="295">
        <v>1232846</v>
      </c>
    </row>
    <row r="561" spans="1:6" ht="51">
      <c r="A561" s="61" t="s">
        <v>585</v>
      </c>
      <c r="B561" s="176" t="s">
        <v>1146</v>
      </c>
      <c r="C561" s="61" t="s">
        <v>586</v>
      </c>
      <c r="D561" s="61"/>
      <c r="E561" s="294">
        <v>30000</v>
      </c>
      <c r="F561" s="295">
        <v>30000</v>
      </c>
    </row>
    <row r="562" spans="1:6" ht="51">
      <c r="A562" s="61" t="s">
        <v>580</v>
      </c>
      <c r="B562" s="176" t="s">
        <v>1146</v>
      </c>
      <c r="C562" s="61" t="s">
        <v>586</v>
      </c>
      <c r="D562" s="61" t="s">
        <v>581</v>
      </c>
      <c r="E562" s="294">
        <v>30000</v>
      </c>
      <c r="F562" s="295">
        <v>30000</v>
      </c>
    </row>
    <row r="563" spans="1:6" ht="51">
      <c r="A563" s="61" t="s">
        <v>987</v>
      </c>
      <c r="B563" s="176" t="s">
        <v>243</v>
      </c>
      <c r="C563" s="61" t="s">
        <v>944</v>
      </c>
      <c r="D563" s="61"/>
      <c r="E563" s="294">
        <f>-17742.2+20662540.9889</f>
        <v>20644798.788899999</v>
      </c>
      <c r="F563" s="295">
        <f>-33929.5+22350928.2889</f>
        <v>22316998.788899999</v>
      </c>
    </row>
    <row r="564" spans="1:6" ht="51">
      <c r="A564" s="61" t="s">
        <v>588</v>
      </c>
      <c r="B564" s="176" t="s">
        <v>1140</v>
      </c>
      <c r="C564" s="61" t="s">
        <v>944</v>
      </c>
      <c r="D564" s="61"/>
      <c r="E564" s="294">
        <f>-17742.2+11931118.1489</f>
        <v>11913375.948900001</v>
      </c>
      <c r="F564" s="295">
        <f>-33929.5+13619505.4489</f>
        <v>13585575.948899999</v>
      </c>
    </row>
    <row r="565" spans="1:6" ht="51">
      <c r="A565" s="61" t="s">
        <v>583</v>
      </c>
      <c r="B565" s="176" t="s">
        <v>1140</v>
      </c>
      <c r="C565" s="61" t="s">
        <v>584</v>
      </c>
      <c r="D565" s="61"/>
      <c r="E565" s="294">
        <v>2881325.3888999997</v>
      </c>
      <c r="F565" s="295">
        <v>4569712.6889000004</v>
      </c>
    </row>
    <row r="566" spans="1:6" ht="63.75">
      <c r="A566" s="61" t="s">
        <v>105</v>
      </c>
      <c r="B566" s="176" t="s">
        <v>1140</v>
      </c>
      <c r="C566" s="61" t="s">
        <v>584</v>
      </c>
      <c r="D566" s="61" t="s">
        <v>587</v>
      </c>
      <c r="E566" s="294">
        <v>1082166.0000000002</v>
      </c>
      <c r="F566" s="295">
        <v>1082166.0000000002</v>
      </c>
    </row>
    <row r="567" spans="1:6" ht="76.5">
      <c r="A567" s="61" t="s">
        <v>313</v>
      </c>
      <c r="B567" s="176" t="s">
        <v>1140</v>
      </c>
      <c r="C567" s="61" t="s">
        <v>584</v>
      </c>
      <c r="D567" s="61" t="s">
        <v>594</v>
      </c>
      <c r="E567" s="294">
        <v>1278685.3599999994</v>
      </c>
      <c r="F567" s="295">
        <v>2967072.66</v>
      </c>
    </row>
    <row r="568" spans="1:6" ht="51">
      <c r="A568" s="61" t="s">
        <v>292</v>
      </c>
      <c r="B568" s="176" t="s">
        <v>1140</v>
      </c>
      <c r="C568" s="61" t="s">
        <v>584</v>
      </c>
      <c r="D568" s="61" t="s">
        <v>592</v>
      </c>
      <c r="E568" s="294">
        <v>520474.02890000003</v>
      </c>
      <c r="F568" s="295">
        <v>520474.02890000003</v>
      </c>
    </row>
    <row r="569" spans="1:6" ht="51">
      <c r="A569" s="61" t="s">
        <v>585</v>
      </c>
      <c r="B569" s="176" t="s">
        <v>1140</v>
      </c>
      <c r="C569" s="61" t="s">
        <v>586</v>
      </c>
      <c r="D569" s="61"/>
      <c r="E569" s="294">
        <v>582400</v>
      </c>
      <c r="F569" s="295">
        <v>582400</v>
      </c>
    </row>
    <row r="570" spans="1:6" ht="63.75">
      <c r="A570" s="61" t="s">
        <v>105</v>
      </c>
      <c r="B570" s="176" t="s">
        <v>1140</v>
      </c>
      <c r="C570" s="61" t="s">
        <v>586</v>
      </c>
      <c r="D570" s="61" t="s">
        <v>587</v>
      </c>
      <c r="E570" s="294">
        <v>90000</v>
      </c>
      <c r="F570" s="295">
        <v>90000</v>
      </c>
    </row>
    <row r="571" spans="1:6" ht="76.5">
      <c r="A571" s="61" t="s">
        <v>313</v>
      </c>
      <c r="B571" s="176" t="s">
        <v>1140</v>
      </c>
      <c r="C571" s="61" t="s">
        <v>586</v>
      </c>
      <c r="D571" s="61" t="s">
        <v>594</v>
      </c>
      <c r="E571" s="294">
        <v>475000</v>
      </c>
      <c r="F571" s="295">
        <v>475000</v>
      </c>
    </row>
    <row r="572" spans="1:6" ht="51">
      <c r="A572" s="61" t="s">
        <v>292</v>
      </c>
      <c r="B572" s="176" t="s">
        <v>1140</v>
      </c>
      <c r="C572" s="61" t="s">
        <v>586</v>
      </c>
      <c r="D572" s="61" t="s">
        <v>592</v>
      </c>
      <c r="E572" s="294">
        <v>17400</v>
      </c>
      <c r="F572" s="295">
        <v>17400</v>
      </c>
    </row>
    <row r="573" spans="1:6" ht="38.25">
      <c r="A573" s="61" t="s">
        <v>589</v>
      </c>
      <c r="B573" s="176" t="s">
        <v>1140</v>
      </c>
      <c r="C573" s="61" t="s">
        <v>590</v>
      </c>
      <c r="D573" s="61"/>
      <c r="E573" s="294">
        <f>-17742.2+8317392.76</f>
        <v>8299650.5599999996</v>
      </c>
      <c r="F573" s="295">
        <f>-33929.5+8317392.76</f>
        <v>8283463.2599999998</v>
      </c>
    </row>
    <row r="574" spans="1:6" ht="63.75">
      <c r="A574" s="61" t="s">
        <v>105</v>
      </c>
      <c r="B574" s="176" t="s">
        <v>1140</v>
      </c>
      <c r="C574" s="61" t="s">
        <v>590</v>
      </c>
      <c r="D574" s="61" t="s">
        <v>587</v>
      </c>
      <c r="E574" s="294">
        <v>415088</v>
      </c>
      <c r="F574" s="295">
        <v>415088</v>
      </c>
    </row>
    <row r="575" spans="1:6" ht="76.5">
      <c r="A575" s="61" t="s">
        <v>313</v>
      </c>
      <c r="B575" s="176" t="s">
        <v>1140</v>
      </c>
      <c r="C575" s="61" t="s">
        <v>590</v>
      </c>
      <c r="D575" s="61" t="s">
        <v>594</v>
      </c>
      <c r="E575" s="294">
        <f>-17742.2+7846086.76</f>
        <v>7828344.5599999996</v>
      </c>
      <c r="F575" s="295">
        <f>-33929.5+7846086.76</f>
        <v>7812157.2599999998</v>
      </c>
    </row>
    <row r="576" spans="1:6" ht="51">
      <c r="A576" s="61" t="s">
        <v>292</v>
      </c>
      <c r="B576" s="176" t="s">
        <v>1140</v>
      </c>
      <c r="C576" s="61" t="s">
        <v>590</v>
      </c>
      <c r="D576" s="61" t="s">
        <v>592</v>
      </c>
      <c r="E576" s="294">
        <v>56218</v>
      </c>
      <c r="F576" s="295">
        <v>56218</v>
      </c>
    </row>
    <row r="577" spans="1:6" ht="25.5">
      <c r="A577" s="61" t="s">
        <v>787</v>
      </c>
      <c r="B577" s="176" t="s">
        <v>1140</v>
      </c>
      <c r="C577" s="61" t="s">
        <v>788</v>
      </c>
      <c r="D577" s="61"/>
      <c r="E577" s="294">
        <v>150000</v>
      </c>
      <c r="F577" s="295">
        <v>150000</v>
      </c>
    </row>
    <row r="578" spans="1:6" ht="76.5">
      <c r="A578" s="61" t="s">
        <v>313</v>
      </c>
      <c r="B578" s="176" t="s">
        <v>1140</v>
      </c>
      <c r="C578" s="61" t="s">
        <v>788</v>
      </c>
      <c r="D578" s="61" t="s">
        <v>594</v>
      </c>
      <c r="E578" s="294">
        <v>150000</v>
      </c>
      <c r="F578" s="295">
        <v>150000</v>
      </c>
    </row>
    <row r="579" spans="1:6" ht="102">
      <c r="A579" s="61" t="s">
        <v>947</v>
      </c>
      <c r="B579" s="176" t="s">
        <v>1150</v>
      </c>
      <c r="C579" s="61" t="s">
        <v>944</v>
      </c>
      <c r="D579" s="61"/>
      <c r="E579" s="294">
        <v>533737.84</v>
      </c>
      <c r="F579" s="295">
        <v>533737.84</v>
      </c>
    </row>
    <row r="580" spans="1:6" ht="51">
      <c r="A580" s="61" t="s">
        <v>583</v>
      </c>
      <c r="B580" s="176" t="s">
        <v>1150</v>
      </c>
      <c r="C580" s="61" t="s">
        <v>584</v>
      </c>
      <c r="D580" s="61"/>
      <c r="E580" s="294">
        <v>533737.84</v>
      </c>
      <c r="F580" s="295">
        <v>533737.84</v>
      </c>
    </row>
    <row r="581" spans="1:6" ht="76.5">
      <c r="A581" s="61" t="s">
        <v>313</v>
      </c>
      <c r="B581" s="176" t="s">
        <v>1150</v>
      </c>
      <c r="C581" s="61" t="s">
        <v>584</v>
      </c>
      <c r="D581" s="61" t="s">
        <v>594</v>
      </c>
      <c r="E581" s="294">
        <v>533737.84</v>
      </c>
      <c r="F581" s="295">
        <v>533737.84</v>
      </c>
    </row>
    <row r="582" spans="1:6" ht="76.5">
      <c r="A582" s="61" t="s">
        <v>945</v>
      </c>
      <c r="B582" s="176" t="s">
        <v>1141</v>
      </c>
      <c r="C582" s="61" t="s">
        <v>944</v>
      </c>
      <c r="D582" s="61"/>
      <c r="E582" s="294">
        <v>130000</v>
      </c>
      <c r="F582" s="295">
        <v>130000</v>
      </c>
    </row>
    <row r="583" spans="1:6" ht="51">
      <c r="A583" s="61" t="s">
        <v>585</v>
      </c>
      <c r="B583" s="176" t="s">
        <v>1141</v>
      </c>
      <c r="C583" s="61" t="s">
        <v>586</v>
      </c>
      <c r="D583" s="61"/>
      <c r="E583" s="294">
        <v>130000</v>
      </c>
      <c r="F583" s="295">
        <v>130000</v>
      </c>
    </row>
    <row r="584" spans="1:6" ht="63.75">
      <c r="A584" s="61" t="s">
        <v>105</v>
      </c>
      <c r="B584" s="176" t="s">
        <v>1141</v>
      </c>
      <c r="C584" s="61" t="s">
        <v>586</v>
      </c>
      <c r="D584" s="61" t="s">
        <v>587</v>
      </c>
      <c r="E584" s="294">
        <v>100000</v>
      </c>
      <c r="F584" s="295">
        <v>100000</v>
      </c>
    </row>
    <row r="585" spans="1:6" ht="51">
      <c r="A585" s="61" t="s">
        <v>292</v>
      </c>
      <c r="B585" s="176" t="s">
        <v>1141</v>
      </c>
      <c r="C585" s="61" t="s">
        <v>586</v>
      </c>
      <c r="D585" s="61" t="s">
        <v>592</v>
      </c>
      <c r="E585" s="294">
        <v>30000</v>
      </c>
      <c r="F585" s="295">
        <v>30000</v>
      </c>
    </row>
    <row r="586" spans="1:6" ht="76.5">
      <c r="A586" s="61" t="s">
        <v>948</v>
      </c>
      <c r="B586" s="176" t="s">
        <v>1151</v>
      </c>
      <c r="C586" s="61" t="s">
        <v>944</v>
      </c>
      <c r="D586" s="61"/>
      <c r="E586" s="294">
        <v>5929190</v>
      </c>
      <c r="F586" s="295">
        <v>5929190</v>
      </c>
    </row>
    <row r="587" spans="1:6" ht="51">
      <c r="A587" s="61" t="s">
        <v>583</v>
      </c>
      <c r="B587" s="176" t="s">
        <v>1151</v>
      </c>
      <c r="C587" s="61" t="s">
        <v>584</v>
      </c>
      <c r="D587" s="61"/>
      <c r="E587" s="294">
        <v>5929190</v>
      </c>
      <c r="F587" s="295">
        <v>5929190</v>
      </c>
    </row>
    <row r="588" spans="1:6" ht="76.5">
      <c r="A588" s="61" t="s">
        <v>313</v>
      </c>
      <c r="B588" s="176" t="s">
        <v>1151</v>
      </c>
      <c r="C588" s="61" t="s">
        <v>584</v>
      </c>
      <c r="D588" s="61" t="s">
        <v>594</v>
      </c>
      <c r="E588" s="294">
        <v>5929190</v>
      </c>
      <c r="F588" s="295">
        <v>5929190</v>
      </c>
    </row>
    <row r="589" spans="1:6" ht="102">
      <c r="A589" s="61" t="s">
        <v>835</v>
      </c>
      <c r="B589" s="176" t="s">
        <v>1155</v>
      </c>
      <c r="C589" s="61" t="s">
        <v>944</v>
      </c>
      <c r="D589" s="61"/>
      <c r="E589" s="294">
        <v>51000</v>
      </c>
      <c r="F589" s="295">
        <v>51000</v>
      </c>
    </row>
    <row r="590" spans="1:6" ht="51">
      <c r="A590" s="61" t="s">
        <v>583</v>
      </c>
      <c r="B590" s="176" t="s">
        <v>1155</v>
      </c>
      <c r="C590" s="61" t="s">
        <v>584</v>
      </c>
      <c r="D590" s="61"/>
      <c r="E590" s="294">
        <v>48300</v>
      </c>
      <c r="F590" s="295">
        <v>48300</v>
      </c>
    </row>
    <row r="591" spans="1:6">
      <c r="A591" s="61" t="s">
        <v>293</v>
      </c>
      <c r="B591" s="176" t="s">
        <v>1155</v>
      </c>
      <c r="C591" s="61" t="s">
        <v>584</v>
      </c>
      <c r="D591" s="61" t="s">
        <v>598</v>
      </c>
      <c r="E591" s="294">
        <v>48300</v>
      </c>
      <c r="F591" s="295">
        <v>48300</v>
      </c>
    </row>
    <row r="592" spans="1:6" ht="38.25">
      <c r="A592" s="61" t="s">
        <v>589</v>
      </c>
      <c r="B592" s="176" t="s">
        <v>1155</v>
      </c>
      <c r="C592" s="61" t="s">
        <v>590</v>
      </c>
      <c r="D592" s="61"/>
      <c r="E592" s="294">
        <v>2700</v>
      </c>
      <c r="F592" s="295">
        <v>2700</v>
      </c>
    </row>
    <row r="593" spans="1:6">
      <c r="A593" s="61" t="s">
        <v>293</v>
      </c>
      <c r="B593" s="176" t="s">
        <v>1155</v>
      </c>
      <c r="C593" s="61" t="s">
        <v>590</v>
      </c>
      <c r="D593" s="61" t="s">
        <v>598</v>
      </c>
      <c r="E593" s="294">
        <v>2700</v>
      </c>
      <c r="F593" s="295">
        <v>2700</v>
      </c>
    </row>
    <row r="594" spans="1:6" ht="102">
      <c r="A594" s="61" t="s">
        <v>596</v>
      </c>
      <c r="B594" s="176" t="s">
        <v>1148</v>
      </c>
      <c r="C594" s="61" t="s">
        <v>944</v>
      </c>
      <c r="D594" s="61"/>
      <c r="E594" s="294">
        <v>525200</v>
      </c>
      <c r="F594" s="295">
        <v>525200</v>
      </c>
    </row>
    <row r="595" spans="1:6" ht="51">
      <c r="A595" s="61" t="s">
        <v>583</v>
      </c>
      <c r="B595" s="176" t="s">
        <v>1148</v>
      </c>
      <c r="C595" s="61" t="s">
        <v>584</v>
      </c>
      <c r="D595" s="61"/>
      <c r="E595" s="294">
        <v>482995</v>
      </c>
      <c r="F595" s="295">
        <v>482995</v>
      </c>
    </row>
    <row r="596" spans="1:6" ht="76.5">
      <c r="A596" s="61" t="s">
        <v>313</v>
      </c>
      <c r="B596" s="176" t="s">
        <v>1148</v>
      </c>
      <c r="C596" s="61" t="s">
        <v>584</v>
      </c>
      <c r="D596" s="61" t="s">
        <v>594</v>
      </c>
      <c r="E596" s="294">
        <v>482995</v>
      </c>
      <c r="F596" s="295">
        <v>482995</v>
      </c>
    </row>
    <row r="597" spans="1:6" ht="51">
      <c r="A597" s="61" t="s">
        <v>585</v>
      </c>
      <c r="B597" s="176" t="s">
        <v>1148</v>
      </c>
      <c r="C597" s="61" t="s">
        <v>586</v>
      </c>
      <c r="D597" s="61"/>
      <c r="E597" s="294">
        <v>5550</v>
      </c>
      <c r="F597" s="295">
        <v>5550</v>
      </c>
    </row>
    <row r="598" spans="1:6" ht="76.5">
      <c r="A598" s="61" t="s">
        <v>313</v>
      </c>
      <c r="B598" s="176" t="s">
        <v>1148</v>
      </c>
      <c r="C598" s="61" t="s">
        <v>586</v>
      </c>
      <c r="D598" s="61" t="s">
        <v>594</v>
      </c>
      <c r="E598" s="294">
        <v>5550</v>
      </c>
      <c r="F598" s="295">
        <v>5550</v>
      </c>
    </row>
    <row r="599" spans="1:6" ht="38.25">
      <c r="A599" s="61" t="s">
        <v>589</v>
      </c>
      <c r="B599" s="176" t="s">
        <v>1148</v>
      </c>
      <c r="C599" s="61" t="s">
        <v>590</v>
      </c>
      <c r="D599" s="61"/>
      <c r="E599" s="294">
        <v>36655</v>
      </c>
      <c r="F599" s="295">
        <v>36655</v>
      </c>
    </row>
    <row r="600" spans="1:6" ht="76.5">
      <c r="A600" s="61" t="s">
        <v>313</v>
      </c>
      <c r="B600" s="176" t="s">
        <v>1148</v>
      </c>
      <c r="C600" s="61" t="s">
        <v>590</v>
      </c>
      <c r="D600" s="61" t="s">
        <v>594</v>
      </c>
      <c r="E600" s="294">
        <v>36655</v>
      </c>
      <c r="F600" s="295">
        <v>36655</v>
      </c>
    </row>
    <row r="601" spans="1:6" ht="51">
      <c r="A601" s="61" t="s">
        <v>599</v>
      </c>
      <c r="B601" s="176" t="s">
        <v>1156</v>
      </c>
      <c r="C601" s="61" t="s">
        <v>944</v>
      </c>
      <c r="D601" s="61"/>
      <c r="E601" s="294">
        <v>55300</v>
      </c>
      <c r="F601" s="295">
        <v>55300</v>
      </c>
    </row>
    <row r="602" spans="1:6" ht="51">
      <c r="A602" s="61" t="s">
        <v>583</v>
      </c>
      <c r="B602" s="176" t="s">
        <v>1156</v>
      </c>
      <c r="C602" s="61" t="s">
        <v>584</v>
      </c>
      <c r="D602" s="61"/>
      <c r="E602" s="294">
        <v>45800</v>
      </c>
      <c r="F602" s="295">
        <v>45800</v>
      </c>
    </row>
    <row r="603" spans="1:6">
      <c r="A603" s="61" t="s">
        <v>293</v>
      </c>
      <c r="B603" s="176" t="s">
        <v>1156</v>
      </c>
      <c r="C603" s="61" t="s">
        <v>584</v>
      </c>
      <c r="D603" s="61" t="s">
        <v>598</v>
      </c>
      <c r="E603" s="294">
        <v>45800</v>
      </c>
      <c r="F603" s="295">
        <v>45800</v>
      </c>
    </row>
    <row r="604" spans="1:6" ht="38.25">
      <c r="A604" s="61" t="s">
        <v>589</v>
      </c>
      <c r="B604" s="176" t="s">
        <v>1156</v>
      </c>
      <c r="C604" s="61" t="s">
        <v>590</v>
      </c>
      <c r="D604" s="61"/>
      <c r="E604" s="294">
        <v>9500</v>
      </c>
      <c r="F604" s="295">
        <v>9500</v>
      </c>
    </row>
    <row r="605" spans="1:6">
      <c r="A605" s="61" t="s">
        <v>293</v>
      </c>
      <c r="B605" s="176" t="s">
        <v>1156</v>
      </c>
      <c r="C605" s="61" t="s">
        <v>590</v>
      </c>
      <c r="D605" s="61" t="s">
        <v>598</v>
      </c>
      <c r="E605" s="294">
        <v>9500</v>
      </c>
      <c r="F605" s="295">
        <v>9500</v>
      </c>
    </row>
    <row r="606" spans="1:6" ht="76.5">
      <c r="A606" s="61" t="s">
        <v>597</v>
      </c>
      <c r="B606" s="176" t="s">
        <v>1149</v>
      </c>
      <c r="C606" s="61" t="s">
        <v>944</v>
      </c>
      <c r="D606" s="61"/>
      <c r="E606" s="294">
        <v>1024000</v>
      </c>
      <c r="F606" s="295">
        <v>1024000</v>
      </c>
    </row>
    <row r="607" spans="1:6" ht="51">
      <c r="A607" s="61" t="s">
        <v>583</v>
      </c>
      <c r="B607" s="176" t="s">
        <v>1149</v>
      </c>
      <c r="C607" s="61" t="s">
        <v>584</v>
      </c>
      <c r="D607" s="61"/>
      <c r="E607" s="294">
        <v>965990</v>
      </c>
      <c r="F607" s="295">
        <v>965990</v>
      </c>
    </row>
    <row r="608" spans="1:6" ht="76.5">
      <c r="A608" s="61" t="s">
        <v>313</v>
      </c>
      <c r="B608" s="176" t="s">
        <v>1149</v>
      </c>
      <c r="C608" s="61" t="s">
        <v>584</v>
      </c>
      <c r="D608" s="61" t="s">
        <v>594</v>
      </c>
      <c r="E608" s="294">
        <v>965990</v>
      </c>
      <c r="F608" s="295">
        <v>965990</v>
      </c>
    </row>
    <row r="609" spans="1:6" ht="51">
      <c r="A609" s="61" t="s">
        <v>585</v>
      </c>
      <c r="B609" s="176" t="s">
        <v>1149</v>
      </c>
      <c r="C609" s="61" t="s">
        <v>586</v>
      </c>
      <c r="D609" s="61"/>
      <c r="E609" s="294">
        <v>18000</v>
      </c>
      <c r="F609" s="295">
        <v>18000</v>
      </c>
    </row>
    <row r="610" spans="1:6" ht="76.5">
      <c r="A610" s="61" t="s">
        <v>313</v>
      </c>
      <c r="B610" s="176" t="s">
        <v>1149</v>
      </c>
      <c r="C610" s="61" t="s">
        <v>586</v>
      </c>
      <c r="D610" s="61" t="s">
        <v>594</v>
      </c>
      <c r="E610" s="294">
        <v>18000</v>
      </c>
      <c r="F610" s="295">
        <v>18000</v>
      </c>
    </row>
    <row r="611" spans="1:6" ht="38.25">
      <c r="A611" s="61" t="s">
        <v>589</v>
      </c>
      <c r="B611" s="176" t="s">
        <v>1149</v>
      </c>
      <c r="C611" s="61" t="s">
        <v>590</v>
      </c>
      <c r="D611" s="61"/>
      <c r="E611" s="294">
        <v>40010</v>
      </c>
      <c r="F611" s="295">
        <v>40010</v>
      </c>
    </row>
    <row r="612" spans="1:6" ht="76.5">
      <c r="A612" s="61" t="s">
        <v>313</v>
      </c>
      <c r="B612" s="176" t="s">
        <v>1149</v>
      </c>
      <c r="C612" s="61" t="s">
        <v>590</v>
      </c>
      <c r="D612" s="61" t="s">
        <v>594</v>
      </c>
      <c r="E612" s="294">
        <v>40010</v>
      </c>
      <c r="F612" s="295">
        <v>40010</v>
      </c>
    </row>
    <row r="613" spans="1:6" ht="267.75">
      <c r="A613" s="61" t="s">
        <v>789</v>
      </c>
      <c r="B613" s="176" t="s">
        <v>1152</v>
      </c>
      <c r="C613" s="61" t="s">
        <v>944</v>
      </c>
      <c r="D613" s="61"/>
      <c r="E613" s="294">
        <v>482994.99999999994</v>
      </c>
      <c r="F613" s="295">
        <v>482994.99999999994</v>
      </c>
    </row>
    <row r="614" spans="1:6" ht="51">
      <c r="A614" s="61" t="s">
        <v>583</v>
      </c>
      <c r="B614" s="176" t="s">
        <v>1152</v>
      </c>
      <c r="C614" s="61" t="s">
        <v>584</v>
      </c>
      <c r="D614" s="61"/>
      <c r="E614" s="294">
        <v>482994.99999999994</v>
      </c>
      <c r="F614" s="295">
        <v>482994.99999999994</v>
      </c>
    </row>
    <row r="615" spans="1:6" ht="76.5">
      <c r="A615" s="61" t="s">
        <v>313</v>
      </c>
      <c r="B615" s="176" t="s">
        <v>1152</v>
      </c>
      <c r="C615" s="61" t="s">
        <v>584</v>
      </c>
      <c r="D615" s="61" t="s">
        <v>594</v>
      </c>
      <c r="E615" s="294">
        <v>482994.99999999994</v>
      </c>
      <c r="F615" s="295">
        <v>482994.99999999994</v>
      </c>
    </row>
    <row r="616" spans="1:6">
      <c r="A616" s="61" t="e">
        <v>#N/A</v>
      </c>
      <c r="B616" s="176" t="s">
        <v>1317</v>
      </c>
      <c r="C616" s="61" t="s">
        <v>944</v>
      </c>
      <c r="D616" s="61"/>
      <c r="E616" s="294">
        <v>1521697</v>
      </c>
      <c r="F616" s="295">
        <v>1521697</v>
      </c>
    </row>
    <row r="617" spans="1:6" ht="63.75">
      <c r="A617" s="61" t="s">
        <v>591</v>
      </c>
      <c r="B617" s="176" t="s">
        <v>1142</v>
      </c>
      <c r="C617" s="61" t="s">
        <v>944</v>
      </c>
      <c r="D617" s="61"/>
      <c r="E617" s="294">
        <v>1509553</v>
      </c>
      <c r="F617" s="295">
        <v>1509553</v>
      </c>
    </row>
    <row r="618" spans="1:6" ht="51">
      <c r="A618" s="61" t="s">
        <v>583</v>
      </c>
      <c r="B618" s="176" t="s">
        <v>1142</v>
      </c>
      <c r="C618" s="61" t="s">
        <v>584</v>
      </c>
      <c r="D618" s="61"/>
      <c r="E618" s="294">
        <v>1227001</v>
      </c>
      <c r="F618" s="295">
        <v>1227001</v>
      </c>
    </row>
    <row r="619" spans="1:6" ht="63.75">
      <c r="A619" s="61" t="s">
        <v>105</v>
      </c>
      <c r="B619" s="176" t="s">
        <v>1142</v>
      </c>
      <c r="C619" s="61" t="s">
        <v>584</v>
      </c>
      <c r="D619" s="61" t="s">
        <v>587</v>
      </c>
      <c r="E619" s="294">
        <v>1227001</v>
      </c>
      <c r="F619" s="295">
        <v>1227001</v>
      </c>
    </row>
    <row r="620" spans="1:6" ht="51">
      <c r="A620" s="61" t="s">
        <v>585</v>
      </c>
      <c r="B620" s="176" t="s">
        <v>1142</v>
      </c>
      <c r="C620" s="61" t="s">
        <v>586</v>
      </c>
      <c r="D620" s="61"/>
      <c r="E620" s="294">
        <v>73752</v>
      </c>
      <c r="F620" s="295">
        <v>73752</v>
      </c>
    </row>
    <row r="621" spans="1:6" ht="63.75">
      <c r="A621" s="61" t="s">
        <v>105</v>
      </c>
      <c r="B621" s="176" t="s">
        <v>1142</v>
      </c>
      <c r="C621" s="61" t="s">
        <v>586</v>
      </c>
      <c r="D621" s="61" t="s">
        <v>587</v>
      </c>
      <c r="E621" s="294">
        <v>73752</v>
      </c>
      <c r="F621" s="295">
        <v>73752</v>
      </c>
    </row>
    <row r="622" spans="1:6" ht="76.5">
      <c r="A622" s="61" t="s">
        <v>786</v>
      </c>
      <c r="B622" s="176" t="s">
        <v>1142</v>
      </c>
      <c r="C622" s="61" t="s">
        <v>782</v>
      </c>
      <c r="D622" s="61"/>
      <c r="E622" s="294">
        <v>208800</v>
      </c>
      <c r="F622" s="295">
        <v>208800</v>
      </c>
    </row>
    <row r="623" spans="1:6" ht="63.75">
      <c r="A623" s="61" t="s">
        <v>105</v>
      </c>
      <c r="B623" s="176" t="s">
        <v>1142</v>
      </c>
      <c r="C623" s="61" t="s">
        <v>782</v>
      </c>
      <c r="D623" s="61" t="s">
        <v>587</v>
      </c>
      <c r="E623" s="294">
        <v>208800</v>
      </c>
      <c r="F623" s="295">
        <v>208800</v>
      </c>
    </row>
    <row r="624" spans="1:6" ht="63.75">
      <c r="A624" s="61" t="s">
        <v>591</v>
      </c>
      <c r="B624" s="176" t="s">
        <v>1143</v>
      </c>
      <c r="C624" s="61" t="s">
        <v>944</v>
      </c>
      <c r="D624" s="61"/>
      <c r="E624" s="294">
        <v>12144</v>
      </c>
      <c r="F624" s="295">
        <v>12144</v>
      </c>
    </row>
    <row r="625" spans="1:6" ht="51">
      <c r="A625" s="61" t="s">
        <v>585</v>
      </c>
      <c r="B625" s="176" t="s">
        <v>1143</v>
      </c>
      <c r="C625" s="61" t="s">
        <v>586</v>
      </c>
      <c r="D625" s="61"/>
      <c r="E625" s="294">
        <v>12144</v>
      </c>
      <c r="F625" s="295">
        <v>12144</v>
      </c>
    </row>
    <row r="626" spans="1:6" ht="63.75">
      <c r="A626" s="61" t="s">
        <v>105</v>
      </c>
      <c r="B626" s="176" t="s">
        <v>1143</v>
      </c>
      <c r="C626" s="61" t="s">
        <v>586</v>
      </c>
      <c r="D626" s="61" t="s">
        <v>587</v>
      </c>
      <c r="E626" s="294">
        <v>12144</v>
      </c>
      <c r="F626" s="295">
        <v>12144</v>
      </c>
    </row>
    <row r="627" spans="1:6" ht="76.5">
      <c r="A627" s="61" t="s">
        <v>593</v>
      </c>
      <c r="B627" s="176" t="s">
        <v>1318</v>
      </c>
      <c r="C627" s="61" t="s">
        <v>944</v>
      </c>
      <c r="D627" s="61"/>
      <c r="E627" s="294">
        <v>791800</v>
      </c>
      <c r="F627" s="295">
        <v>791800</v>
      </c>
    </row>
    <row r="628" spans="1:6" ht="76.5">
      <c r="A628" s="61" t="s">
        <v>593</v>
      </c>
      <c r="B628" s="176" t="s">
        <v>1144</v>
      </c>
      <c r="C628" s="61" t="s">
        <v>944</v>
      </c>
      <c r="D628" s="61"/>
      <c r="E628" s="294">
        <v>761800</v>
      </c>
      <c r="F628" s="295">
        <v>761800</v>
      </c>
    </row>
    <row r="629" spans="1:6" ht="51">
      <c r="A629" s="61" t="s">
        <v>583</v>
      </c>
      <c r="B629" s="176" t="s">
        <v>1144</v>
      </c>
      <c r="C629" s="61" t="s">
        <v>584</v>
      </c>
      <c r="D629" s="61"/>
      <c r="E629" s="294">
        <v>744400</v>
      </c>
      <c r="F629" s="295">
        <v>744400</v>
      </c>
    </row>
    <row r="630" spans="1:6" ht="51">
      <c r="A630" s="61" t="s">
        <v>292</v>
      </c>
      <c r="B630" s="176" t="s">
        <v>1144</v>
      </c>
      <c r="C630" s="61" t="s">
        <v>584</v>
      </c>
      <c r="D630" s="61" t="s">
        <v>592</v>
      </c>
      <c r="E630" s="294">
        <v>744400</v>
      </c>
      <c r="F630" s="295">
        <v>744400</v>
      </c>
    </row>
    <row r="631" spans="1:6" ht="51">
      <c r="A631" s="61" t="s">
        <v>585</v>
      </c>
      <c r="B631" s="176" t="s">
        <v>1144</v>
      </c>
      <c r="C631" s="61" t="s">
        <v>586</v>
      </c>
      <c r="D631" s="61"/>
      <c r="E631" s="294">
        <v>17400</v>
      </c>
      <c r="F631" s="295">
        <v>17400</v>
      </c>
    </row>
    <row r="632" spans="1:6" ht="51">
      <c r="A632" s="61" t="s">
        <v>292</v>
      </c>
      <c r="B632" s="176" t="s">
        <v>1144</v>
      </c>
      <c r="C632" s="61" t="s">
        <v>586</v>
      </c>
      <c r="D632" s="61" t="s">
        <v>592</v>
      </c>
      <c r="E632" s="294">
        <v>17400</v>
      </c>
      <c r="F632" s="295">
        <v>17400</v>
      </c>
    </row>
    <row r="633" spans="1:6" ht="89.25">
      <c r="A633" s="61" t="s">
        <v>946</v>
      </c>
      <c r="B633" s="176" t="s">
        <v>1145</v>
      </c>
      <c r="C633" s="61" t="s">
        <v>944</v>
      </c>
      <c r="D633" s="61"/>
      <c r="E633" s="294">
        <v>30000</v>
      </c>
      <c r="F633" s="295">
        <v>30000</v>
      </c>
    </row>
    <row r="634" spans="1:6" ht="51">
      <c r="A634" s="61" t="s">
        <v>585</v>
      </c>
      <c r="B634" s="176" t="s">
        <v>1145</v>
      </c>
      <c r="C634" s="61" t="s">
        <v>586</v>
      </c>
      <c r="D634" s="61"/>
      <c r="E634" s="294">
        <v>30000</v>
      </c>
      <c r="F634" s="295">
        <v>30000</v>
      </c>
    </row>
    <row r="635" spans="1:6" ht="51">
      <c r="A635" s="61" t="s">
        <v>292</v>
      </c>
      <c r="B635" s="176" t="s">
        <v>1145</v>
      </c>
      <c r="C635" s="61" t="s">
        <v>586</v>
      </c>
      <c r="D635" s="61" t="s">
        <v>592</v>
      </c>
      <c r="E635" s="294">
        <v>30000</v>
      </c>
      <c r="F635" s="295">
        <v>30000</v>
      </c>
    </row>
    <row r="636" spans="1:6" ht="25.5">
      <c r="A636" s="61" t="s">
        <v>988</v>
      </c>
      <c r="B636" s="176" t="s">
        <v>1319</v>
      </c>
      <c r="C636" s="61" t="s">
        <v>944</v>
      </c>
      <c r="D636" s="61"/>
      <c r="E636" s="294">
        <v>8638116.3599999994</v>
      </c>
      <c r="F636" s="295">
        <v>8618116.3599999994</v>
      </c>
    </row>
    <row r="637" spans="1:6" ht="51">
      <c r="A637" s="61" t="s">
        <v>699</v>
      </c>
      <c r="B637" s="176" t="s">
        <v>1320</v>
      </c>
      <c r="C637" s="61" t="s">
        <v>944</v>
      </c>
      <c r="D637" s="61"/>
      <c r="E637" s="294">
        <v>2000000</v>
      </c>
      <c r="F637" s="295">
        <v>2000000</v>
      </c>
    </row>
    <row r="638" spans="1:6" ht="51">
      <c r="A638" s="61" t="s">
        <v>699</v>
      </c>
      <c r="B638" s="176" t="s">
        <v>1295</v>
      </c>
      <c r="C638" s="61" t="s">
        <v>944</v>
      </c>
      <c r="D638" s="61"/>
      <c r="E638" s="294">
        <v>2000000</v>
      </c>
      <c r="F638" s="295">
        <v>2000000</v>
      </c>
    </row>
    <row r="639" spans="1:6">
      <c r="A639" s="61" t="s">
        <v>700</v>
      </c>
      <c r="B639" s="176" t="s">
        <v>1295</v>
      </c>
      <c r="C639" s="61" t="s">
        <v>701</v>
      </c>
      <c r="D639" s="61"/>
      <c r="E639" s="294">
        <v>2000000</v>
      </c>
      <c r="F639" s="295">
        <v>2000000</v>
      </c>
    </row>
    <row r="640" spans="1:6">
      <c r="A640" s="61" t="s">
        <v>79</v>
      </c>
      <c r="B640" s="176" t="s">
        <v>1295</v>
      </c>
      <c r="C640" s="61" t="s">
        <v>701</v>
      </c>
      <c r="D640" s="61" t="s">
        <v>698</v>
      </c>
      <c r="E640" s="294">
        <v>2000000</v>
      </c>
      <c r="F640" s="295">
        <v>2000000</v>
      </c>
    </row>
    <row r="641" spans="1:6" ht="51">
      <c r="A641" s="61" t="s">
        <v>659</v>
      </c>
      <c r="B641" s="176" t="s">
        <v>1323</v>
      </c>
      <c r="C641" s="61" t="s">
        <v>944</v>
      </c>
      <c r="D641" s="61"/>
      <c r="E641" s="294">
        <v>4056776.36</v>
      </c>
      <c r="F641" s="295">
        <v>4056776.36</v>
      </c>
    </row>
    <row r="642" spans="1:6" ht="51">
      <c r="A642" s="61" t="s">
        <v>659</v>
      </c>
      <c r="B642" s="176" t="s">
        <v>1196</v>
      </c>
      <c r="C642" s="61" t="s">
        <v>944</v>
      </c>
      <c r="D642" s="61"/>
      <c r="E642" s="294">
        <v>3926776.36</v>
      </c>
      <c r="F642" s="295">
        <v>3926776.36</v>
      </c>
    </row>
    <row r="643" spans="1:6" ht="38.25">
      <c r="A643" s="61" t="s">
        <v>604</v>
      </c>
      <c r="B643" s="176" t="s">
        <v>1196</v>
      </c>
      <c r="C643" s="61" t="s">
        <v>605</v>
      </c>
      <c r="D643" s="61"/>
      <c r="E643" s="294">
        <v>3752437</v>
      </c>
      <c r="F643" s="295">
        <v>3752437</v>
      </c>
    </row>
    <row r="644" spans="1:6" ht="25.5">
      <c r="A644" s="61" t="s">
        <v>209</v>
      </c>
      <c r="B644" s="176" t="s">
        <v>1196</v>
      </c>
      <c r="C644" s="61" t="s">
        <v>605</v>
      </c>
      <c r="D644" s="61" t="s">
        <v>658</v>
      </c>
      <c r="E644" s="294">
        <v>3752437</v>
      </c>
      <c r="F644" s="295">
        <v>3752437</v>
      </c>
    </row>
    <row r="645" spans="1:6" ht="38.25">
      <c r="A645" s="61" t="s">
        <v>589</v>
      </c>
      <c r="B645" s="176" t="s">
        <v>1196</v>
      </c>
      <c r="C645" s="61" t="s">
        <v>590</v>
      </c>
      <c r="D645" s="61"/>
      <c r="E645" s="294">
        <v>101339.36</v>
      </c>
      <c r="F645" s="295">
        <v>101339.36</v>
      </c>
    </row>
    <row r="646" spans="1:6" ht="25.5">
      <c r="A646" s="61" t="s">
        <v>209</v>
      </c>
      <c r="B646" s="176" t="s">
        <v>1196</v>
      </c>
      <c r="C646" s="61" t="s">
        <v>590</v>
      </c>
      <c r="D646" s="61" t="s">
        <v>658</v>
      </c>
      <c r="E646" s="294">
        <v>101339.36</v>
      </c>
      <c r="F646" s="295">
        <v>101339.36</v>
      </c>
    </row>
    <row r="647" spans="1:6" ht="38.25">
      <c r="A647" s="61" t="s">
        <v>660</v>
      </c>
      <c r="B647" s="176" t="s">
        <v>1196</v>
      </c>
      <c r="C647" s="61" t="s">
        <v>661</v>
      </c>
      <c r="D647" s="61"/>
      <c r="E647" s="294">
        <v>73000</v>
      </c>
      <c r="F647" s="295">
        <v>73000</v>
      </c>
    </row>
    <row r="648" spans="1:6" ht="25.5">
      <c r="A648" s="61" t="s">
        <v>209</v>
      </c>
      <c r="B648" s="176" t="s">
        <v>1196</v>
      </c>
      <c r="C648" s="61" t="s">
        <v>661</v>
      </c>
      <c r="D648" s="61" t="s">
        <v>658</v>
      </c>
      <c r="E648" s="294">
        <v>73000</v>
      </c>
      <c r="F648" s="295">
        <v>73000</v>
      </c>
    </row>
    <row r="649" spans="1:6" ht="76.5">
      <c r="A649" s="61" t="s">
        <v>950</v>
      </c>
      <c r="B649" s="176" t="s">
        <v>1197</v>
      </c>
      <c r="C649" s="61" t="s">
        <v>944</v>
      </c>
      <c r="D649" s="61"/>
      <c r="E649" s="294">
        <v>130000</v>
      </c>
      <c r="F649" s="295">
        <v>130000</v>
      </c>
    </row>
    <row r="650" spans="1:6" ht="38.25">
      <c r="A650" s="61" t="s">
        <v>660</v>
      </c>
      <c r="B650" s="176" t="s">
        <v>1197</v>
      </c>
      <c r="C650" s="61" t="s">
        <v>661</v>
      </c>
      <c r="D650" s="61"/>
      <c r="E650" s="294">
        <v>130000</v>
      </c>
      <c r="F650" s="295">
        <v>130000</v>
      </c>
    </row>
    <row r="651" spans="1:6" ht="25.5">
      <c r="A651" s="61" t="s">
        <v>209</v>
      </c>
      <c r="B651" s="176" t="s">
        <v>1197</v>
      </c>
      <c r="C651" s="61" t="s">
        <v>661</v>
      </c>
      <c r="D651" s="61" t="s">
        <v>658</v>
      </c>
      <c r="E651" s="294">
        <v>130000</v>
      </c>
      <c r="F651" s="295">
        <v>130000</v>
      </c>
    </row>
    <row r="652" spans="1:6">
      <c r="A652" s="61" t="e">
        <v>#N/A</v>
      </c>
      <c r="B652" s="176" t="s">
        <v>1324</v>
      </c>
      <c r="C652" s="61" t="s">
        <v>944</v>
      </c>
      <c r="D652" s="61"/>
      <c r="E652" s="294">
        <v>60000</v>
      </c>
      <c r="F652" s="295">
        <v>60000</v>
      </c>
    </row>
    <row r="653" spans="1:6" ht="63.75">
      <c r="A653" s="61" t="s">
        <v>793</v>
      </c>
      <c r="B653" s="176" t="s">
        <v>1157</v>
      </c>
      <c r="C653" s="61" t="s">
        <v>944</v>
      </c>
      <c r="D653" s="61"/>
      <c r="E653" s="294">
        <v>60000</v>
      </c>
      <c r="F653" s="295">
        <v>60000</v>
      </c>
    </row>
    <row r="654" spans="1:6" ht="25.5">
      <c r="A654" s="61" t="s">
        <v>600</v>
      </c>
      <c r="B654" s="176" t="s">
        <v>1157</v>
      </c>
      <c r="C654" s="61" t="s">
        <v>601</v>
      </c>
      <c r="D654" s="61"/>
      <c r="E654" s="294">
        <v>60000</v>
      </c>
      <c r="F654" s="295">
        <v>60000</v>
      </c>
    </row>
    <row r="655" spans="1:6">
      <c r="A655" s="61" t="s">
        <v>293</v>
      </c>
      <c r="B655" s="176" t="s">
        <v>1157</v>
      </c>
      <c r="C655" s="61" t="s">
        <v>601</v>
      </c>
      <c r="D655" s="61" t="s">
        <v>598</v>
      </c>
      <c r="E655" s="294">
        <v>60000</v>
      </c>
      <c r="F655" s="295">
        <v>60000</v>
      </c>
    </row>
    <row r="656" spans="1:6" ht="38.25">
      <c r="A656" s="61" t="s">
        <v>703</v>
      </c>
      <c r="B656" s="176" t="s">
        <v>1325</v>
      </c>
      <c r="C656" s="61" t="s">
        <v>944</v>
      </c>
      <c r="D656" s="61"/>
      <c r="E656" s="294">
        <v>2521340</v>
      </c>
      <c r="F656" s="295">
        <v>2501340</v>
      </c>
    </row>
    <row r="657" spans="1:6">
      <c r="A657" s="61" t="e">
        <v>#N/A</v>
      </c>
      <c r="B657" s="176" t="s">
        <v>1302</v>
      </c>
      <c r="C657" s="61" t="s">
        <v>944</v>
      </c>
      <c r="D657" s="61"/>
      <c r="E657" s="294">
        <v>64000</v>
      </c>
      <c r="F657" s="295">
        <v>64000</v>
      </c>
    </row>
    <row r="658" spans="1:6" ht="38.25">
      <c r="A658" s="61" t="s">
        <v>589</v>
      </c>
      <c r="B658" s="176" t="s">
        <v>1302</v>
      </c>
      <c r="C658" s="61" t="s">
        <v>590</v>
      </c>
      <c r="D658" s="61"/>
      <c r="E658" s="294">
        <v>64000</v>
      </c>
      <c r="F658" s="295">
        <v>64000</v>
      </c>
    </row>
    <row r="659" spans="1:6" ht="25.5">
      <c r="A659" s="61" t="s">
        <v>640</v>
      </c>
      <c r="B659" s="176" t="s">
        <v>1302</v>
      </c>
      <c r="C659" s="61" t="s">
        <v>590</v>
      </c>
      <c r="D659" s="61" t="s">
        <v>641</v>
      </c>
      <c r="E659" s="294">
        <v>64000</v>
      </c>
      <c r="F659" s="295">
        <v>64000</v>
      </c>
    </row>
    <row r="660" spans="1:6" ht="38.25">
      <c r="A660" s="61" t="s">
        <v>703</v>
      </c>
      <c r="B660" s="176" t="s">
        <v>1297</v>
      </c>
      <c r="C660" s="61" t="s">
        <v>944</v>
      </c>
      <c r="D660" s="61"/>
      <c r="E660" s="294">
        <v>122740</v>
      </c>
      <c r="F660" s="295">
        <v>102740</v>
      </c>
    </row>
    <row r="661" spans="1:6" ht="127.5">
      <c r="A661" s="61" t="s">
        <v>704</v>
      </c>
      <c r="B661" s="176" t="s">
        <v>1297</v>
      </c>
      <c r="C661" s="61" t="s">
        <v>705</v>
      </c>
      <c r="D661" s="61"/>
      <c r="E661" s="294">
        <v>100000</v>
      </c>
      <c r="F661" s="295">
        <v>100000</v>
      </c>
    </row>
    <row r="662" spans="1:6">
      <c r="A662" s="61" t="s">
        <v>293</v>
      </c>
      <c r="B662" s="176" t="s">
        <v>1297</v>
      </c>
      <c r="C662" s="61" t="s">
        <v>705</v>
      </c>
      <c r="D662" s="61" t="s">
        <v>598</v>
      </c>
      <c r="E662" s="294">
        <v>100000</v>
      </c>
      <c r="F662" s="295">
        <v>100000</v>
      </c>
    </row>
    <row r="663" spans="1:6">
      <c r="A663" s="61" t="s">
        <v>712</v>
      </c>
      <c r="B663" s="176" t="s">
        <v>1297</v>
      </c>
      <c r="C663" s="61" t="s">
        <v>713</v>
      </c>
      <c r="D663" s="61"/>
      <c r="E663" s="294">
        <v>22740</v>
      </c>
      <c r="F663" s="295">
        <v>2740</v>
      </c>
    </row>
    <row r="664" spans="1:6" ht="25.5">
      <c r="A664" s="61" t="s">
        <v>331</v>
      </c>
      <c r="B664" s="176" t="s">
        <v>1297</v>
      </c>
      <c r="C664" s="61" t="s">
        <v>713</v>
      </c>
      <c r="D664" s="61" t="s">
        <v>711</v>
      </c>
      <c r="E664" s="294">
        <v>22740</v>
      </c>
      <c r="F664" s="295">
        <v>2740</v>
      </c>
    </row>
    <row r="665" spans="1:6" ht="63.75">
      <c r="A665" s="61" t="s">
        <v>820</v>
      </c>
      <c r="B665" s="176" t="s">
        <v>1236</v>
      </c>
      <c r="C665" s="61" t="s">
        <v>944</v>
      </c>
      <c r="D665" s="61"/>
      <c r="E665" s="294">
        <v>1775900</v>
      </c>
      <c r="F665" s="295">
        <v>1775900</v>
      </c>
    </row>
    <row r="666" spans="1:6" ht="38.25">
      <c r="A666" s="61" t="s">
        <v>589</v>
      </c>
      <c r="B666" s="176" t="s">
        <v>1236</v>
      </c>
      <c r="C666" s="61" t="s">
        <v>590</v>
      </c>
      <c r="D666" s="61"/>
      <c r="E666" s="294">
        <v>1775900</v>
      </c>
      <c r="F666" s="295">
        <v>1775900</v>
      </c>
    </row>
    <row r="667" spans="1:6">
      <c r="A667" s="61" t="s">
        <v>293</v>
      </c>
      <c r="B667" s="176" t="s">
        <v>1236</v>
      </c>
      <c r="C667" s="61" t="s">
        <v>590</v>
      </c>
      <c r="D667" s="61" t="s">
        <v>598</v>
      </c>
      <c r="E667" s="294">
        <v>1775900</v>
      </c>
      <c r="F667" s="295">
        <v>1775900</v>
      </c>
    </row>
    <row r="668" spans="1:6">
      <c r="A668" s="61" t="e">
        <v>#N/A</v>
      </c>
      <c r="B668" s="176" t="s">
        <v>1237</v>
      </c>
      <c r="C668" s="61" t="s">
        <v>944</v>
      </c>
      <c r="D668" s="61"/>
      <c r="E668" s="294">
        <v>520799.99999999994</v>
      </c>
      <c r="F668" s="295">
        <v>520799.99999999994</v>
      </c>
    </row>
    <row r="669" spans="1:6" ht="38.25">
      <c r="A669" s="61" t="s">
        <v>589</v>
      </c>
      <c r="B669" s="176" t="s">
        <v>1237</v>
      </c>
      <c r="C669" s="61" t="s">
        <v>590</v>
      </c>
      <c r="D669" s="61"/>
      <c r="E669" s="294">
        <v>520799.99999999994</v>
      </c>
      <c r="F669" s="295">
        <v>520799.99999999994</v>
      </c>
    </row>
    <row r="670" spans="1:6" ht="25.5">
      <c r="A670" s="61" t="s">
        <v>203</v>
      </c>
      <c r="B670" s="176" t="s">
        <v>1237</v>
      </c>
      <c r="C670" s="61" t="s">
        <v>590</v>
      </c>
      <c r="D670" s="61" t="s">
        <v>627</v>
      </c>
      <c r="E670" s="294">
        <v>520799.99999999994</v>
      </c>
      <c r="F670" s="295">
        <v>520799.99999999994</v>
      </c>
    </row>
    <row r="671" spans="1:6">
      <c r="A671" s="61" t="e">
        <v>#N/A</v>
      </c>
      <c r="B671" s="176" t="s">
        <v>1183</v>
      </c>
      <c r="C671" s="61" t="s">
        <v>944</v>
      </c>
      <c r="D671" s="61"/>
      <c r="E671" s="294">
        <v>37900</v>
      </c>
      <c r="F671" s="295">
        <v>37900</v>
      </c>
    </row>
    <row r="672" spans="1:6" ht="38.25">
      <c r="A672" s="61" t="s">
        <v>589</v>
      </c>
      <c r="B672" s="176" t="s">
        <v>1183</v>
      </c>
      <c r="C672" s="61" t="s">
        <v>590</v>
      </c>
      <c r="D672" s="61"/>
      <c r="E672" s="294">
        <v>37900</v>
      </c>
      <c r="F672" s="295">
        <v>37900</v>
      </c>
    </row>
    <row r="673" spans="1:6">
      <c r="A673" s="61" t="s">
        <v>204</v>
      </c>
      <c r="B673" s="176" t="s">
        <v>1183</v>
      </c>
      <c r="C673" s="61" t="s">
        <v>590</v>
      </c>
      <c r="D673" s="61" t="s">
        <v>631</v>
      </c>
      <c r="E673" s="294">
        <v>37900</v>
      </c>
      <c r="F673" s="295">
        <v>37900</v>
      </c>
    </row>
    <row r="674" spans="1:6">
      <c r="A674" s="61" t="s">
        <v>1326</v>
      </c>
      <c r="B674" s="176" t="s">
        <v>1312</v>
      </c>
      <c r="C674" s="61" t="s">
        <v>220</v>
      </c>
      <c r="D674" s="61" t="s">
        <v>181</v>
      </c>
      <c r="E674" s="294">
        <v>18892000</v>
      </c>
      <c r="F674" s="295">
        <v>37814000</v>
      </c>
    </row>
  </sheetData>
  <autoFilter ref="A5:F674"/>
  <mergeCells count="7">
    <mergeCell ref="A6:D6"/>
    <mergeCell ref="A1:F1"/>
    <mergeCell ref="A2:F2"/>
    <mergeCell ref="A4:A5"/>
    <mergeCell ref="B4:D4"/>
    <mergeCell ref="E4:E5"/>
    <mergeCell ref="F4:F5"/>
  </mergeCells>
  <pageMargins left="0.70866141732283472" right="0.31496062992125984" top="0.55118110236220474" bottom="0.55118110236220474"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sheetPr codeName="Лист19"/>
  <dimension ref="A1:M11"/>
  <sheetViews>
    <sheetView workbookViewId="0">
      <selection activeCell="H5" sqref="H5"/>
    </sheetView>
  </sheetViews>
  <sheetFormatPr defaultRowHeight="14.25"/>
  <cols>
    <col min="1" max="1" width="4.140625" style="32" customWidth="1"/>
    <col min="2" max="2" width="47.42578125" style="36" customWidth="1"/>
    <col min="3" max="3" width="16.28515625" style="36" hidden="1" customWidth="1"/>
    <col min="4" max="7" width="13.42578125" style="37" customWidth="1"/>
    <col min="8" max="8" width="16" style="37" customWidth="1"/>
    <col min="9" max="9" width="14.5703125" style="32" customWidth="1"/>
    <col min="10" max="10" width="13" style="32" customWidth="1"/>
    <col min="11" max="11" width="14" style="32" customWidth="1"/>
    <col min="12" max="12" width="12.42578125" style="32" customWidth="1"/>
    <col min="13" max="13" width="12.5703125" style="32" customWidth="1"/>
    <col min="14" max="16384" width="9.140625" style="32"/>
  </cols>
  <sheetData>
    <row r="1" spans="1:13" s="107" customFormat="1" ht="47.25" customHeight="1">
      <c r="A1" s="298" t="str">
        <f>"Приложение №"&amp;Н1Публ&amp;" к решению
Богучанского районного Совета депутатов
от "&amp;Р1дата&amp;" года №"&amp;Р1номер</f>
        <v>Приложение №11 к решению
Богучанского районного Совета депутатов
от "    "  ___________ 2015 г. года №</v>
      </c>
      <c r="B1" s="298"/>
      <c r="C1" s="298"/>
      <c r="D1" s="298"/>
      <c r="E1" s="298"/>
      <c r="F1" s="298"/>
      <c r="G1" s="116"/>
      <c r="H1" s="116"/>
    </row>
    <row r="2" spans="1:13" s="27" customFormat="1" ht="67.5" customHeight="1">
      <c r="A2" s="297" t="str">
        <f>"Перечень публичных нормативных обязательств районного бюджета на "&amp;год&amp;" год и плановый период "&amp;ПлПер&amp;" годов"</f>
        <v>Перечень публичных нормативных обязательств районного бюджета на 2016 год и плановый период 2017-2018 годов</v>
      </c>
      <c r="B2" s="297"/>
      <c r="C2" s="297"/>
      <c r="D2" s="297"/>
      <c r="E2" s="297"/>
      <c r="F2" s="297"/>
      <c r="G2" s="115"/>
      <c r="H2" s="115"/>
    </row>
    <row r="3" spans="1:13" s="27" customFormat="1" ht="13.5" customHeight="1">
      <c r="B3" s="26"/>
      <c r="C3" s="26"/>
      <c r="E3" s="13"/>
      <c r="F3" s="13" t="s">
        <v>107</v>
      </c>
      <c r="G3" s="13"/>
      <c r="H3" s="13"/>
    </row>
    <row r="4" spans="1:13" s="29" customFormat="1" ht="36" customHeight="1">
      <c r="A4" s="28"/>
      <c r="B4" s="28" t="s">
        <v>31</v>
      </c>
      <c r="C4" s="28" t="s">
        <v>24</v>
      </c>
      <c r="D4" s="28" t="s">
        <v>940</v>
      </c>
      <c r="E4" s="28" t="s">
        <v>1061</v>
      </c>
      <c r="F4" s="28" t="s">
        <v>1060</v>
      </c>
      <c r="G4" s="119"/>
      <c r="H4" s="122" t="s">
        <v>345</v>
      </c>
      <c r="I4" s="120" t="s">
        <v>942</v>
      </c>
      <c r="J4" s="120" t="s">
        <v>645</v>
      </c>
      <c r="K4" s="120" t="s">
        <v>990</v>
      </c>
      <c r="L4" s="120" t="s">
        <v>943</v>
      </c>
      <c r="M4" s="120" t="s">
        <v>601</v>
      </c>
    </row>
    <row r="5" spans="1:13" s="29" customFormat="1" ht="57">
      <c r="A5" s="54">
        <v>1</v>
      </c>
      <c r="B5" s="55" t="s">
        <v>1059</v>
      </c>
      <c r="C5" s="56"/>
      <c r="D5" s="57">
        <f>D6</f>
        <v>60000</v>
      </c>
      <c r="E5" s="57">
        <f>E6</f>
        <v>60000</v>
      </c>
      <c r="F5" s="57">
        <f>F6</f>
        <v>60000</v>
      </c>
      <c r="G5" s="121">
        <v>2014</v>
      </c>
      <c r="H5" s="123" t="e">
        <f>I5+J5+L5+K5+M5-D11</f>
        <v>#REF!</v>
      </c>
      <c r="I5" s="14" t="e">
        <f>SUMIF(квр13,I$4,СумВед)</f>
        <v>#REF!</v>
      </c>
      <c r="J5" s="14" t="e">
        <f>SUMIF(квр13,J$4,СумВед)</f>
        <v>#REF!</v>
      </c>
      <c r="K5" s="14" t="e">
        <f>SUMIF(квр13,K$4,СумВед)</f>
        <v>#REF!</v>
      </c>
      <c r="L5" s="14" t="e">
        <f>SUMIF(квр13,L$4,СумВед)</f>
        <v>#REF!</v>
      </c>
      <c r="M5" s="14" t="e">
        <f>SUMIF(квр13,M$4,СумВед)</f>
        <v>#REF!</v>
      </c>
    </row>
    <row r="6" spans="1:13" s="29" customFormat="1" ht="42.75">
      <c r="A6" s="220" t="s">
        <v>1034</v>
      </c>
      <c r="B6" s="55" t="s">
        <v>17</v>
      </c>
      <c r="C6" s="56" t="s">
        <v>226</v>
      </c>
      <c r="D6" s="57">
        <v>60000</v>
      </c>
      <c r="E6" s="57">
        <v>60000</v>
      </c>
      <c r="F6" s="57">
        <v>60000</v>
      </c>
      <c r="G6" s="121">
        <v>2015</v>
      </c>
      <c r="H6" s="123">
        <f>I6+J6+L6+K6+M6-E11</f>
        <v>1221040</v>
      </c>
      <c r="I6" s="14">
        <f>SUMIF(кврПлПер,I$4,СумВед14)</f>
        <v>0</v>
      </c>
      <c r="J6" s="14">
        <f>SUMIF(кврПлПер,J$4,СумВед14)</f>
        <v>1065327</v>
      </c>
      <c r="K6" s="14">
        <f>SUMIF(кврПлПер,K$4,СумВед14)</f>
        <v>1221040</v>
      </c>
      <c r="L6" s="14">
        <f>SUMIF(кврПлПер,L$4,СумВед14)</f>
        <v>0</v>
      </c>
      <c r="M6" s="14">
        <f>SUMIF(кврПлПер,M$4,СумВед14)</f>
        <v>232000</v>
      </c>
    </row>
    <row r="7" spans="1:13" s="29" customFormat="1" ht="71.25">
      <c r="A7" s="54" t="s">
        <v>18</v>
      </c>
      <c r="B7" s="163" t="s">
        <v>19</v>
      </c>
      <c r="C7" s="58"/>
      <c r="D7" s="57">
        <f>D8</f>
        <v>1065327</v>
      </c>
      <c r="E7" s="57">
        <f>E8</f>
        <v>1065327</v>
      </c>
      <c r="F7" s="57">
        <f>F8</f>
        <v>1065327</v>
      </c>
      <c r="G7" s="121">
        <v>2016</v>
      </c>
      <c r="H7" s="123">
        <f>I7+J7+L7+K7+M7-F11</f>
        <v>1221040</v>
      </c>
      <c r="I7" s="14">
        <f>SUMIF(кврПлПер,I$4,СумВед15)</f>
        <v>0</v>
      </c>
      <c r="J7" s="14">
        <f>SUMIF(кврПлПер,J$4,СумВед15)</f>
        <v>1065327</v>
      </c>
      <c r="K7" s="14">
        <f>SUMIF(кврПлПер,K$4,СумВед15)</f>
        <v>1221040</v>
      </c>
      <c r="L7" s="14">
        <f>SUMIF(кврПлПер,L$4,СумВед15)</f>
        <v>0</v>
      </c>
      <c r="M7" s="14">
        <f>SUMIF(кврПлПер,M$4,СумВед15)</f>
        <v>232000</v>
      </c>
    </row>
    <row r="8" spans="1:13" s="29" customFormat="1" ht="57">
      <c r="A8" s="54" t="s">
        <v>20</v>
      </c>
      <c r="B8" s="55" t="s">
        <v>21</v>
      </c>
      <c r="C8" s="56" t="s">
        <v>25</v>
      </c>
      <c r="D8" s="57">
        <v>1065327</v>
      </c>
      <c r="E8" s="57">
        <v>1065327</v>
      </c>
      <c r="F8" s="57">
        <v>1065327</v>
      </c>
      <c r="G8" s="117"/>
      <c r="H8" s="117"/>
    </row>
    <row r="9" spans="1:13" s="29" customFormat="1" ht="42.75">
      <c r="A9" s="54">
        <v>3</v>
      </c>
      <c r="B9" s="55" t="s">
        <v>785</v>
      </c>
      <c r="C9" s="58"/>
      <c r="D9" s="57">
        <f>D10</f>
        <v>172000</v>
      </c>
      <c r="E9" s="57">
        <f>E10</f>
        <v>172000</v>
      </c>
      <c r="F9" s="57">
        <f>F10</f>
        <v>172000</v>
      </c>
      <c r="G9" s="117"/>
      <c r="H9" s="117"/>
    </row>
    <row r="10" spans="1:13" s="29" customFormat="1" ht="28.5">
      <c r="A10" s="54" t="s">
        <v>22</v>
      </c>
      <c r="B10" s="55" t="s">
        <v>23</v>
      </c>
      <c r="C10" s="56" t="s">
        <v>26</v>
      </c>
      <c r="D10" s="57">
        <v>172000</v>
      </c>
      <c r="E10" s="57">
        <v>172000</v>
      </c>
      <c r="F10" s="57">
        <v>172000</v>
      </c>
      <c r="G10" s="117"/>
      <c r="H10" s="117"/>
    </row>
    <row r="11" spans="1:13" s="35" customFormat="1" ht="15">
      <c r="A11" s="59"/>
      <c r="B11" s="33" t="s">
        <v>227</v>
      </c>
      <c r="C11" s="33"/>
      <c r="D11" s="34">
        <f>SUM(D5,D7,D9)</f>
        <v>1297327</v>
      </c>
      <c r="E11" s="34">
        <f t="shared" ref="E11:F11" si="0">SUM(E5,E7,E9)</f>
        <v>1297327</v>
      </c>
      <c r="F11" s="34">
        <f t="shared" si="0"/>
        <v>1297327</v>
      </c>
      <c r="G11" s="118"/>
      <c r="H11" s="118"/>
    </row>
  </sheetData>
  <mergeCells count="2">
    <mergeCell ref="A2:F2"/>
    <mergeCell ref="A1:F1"/>
  </mergeCells>
  <phoneticPr fontId="3" type="noConversion"/>
  <pageMargins left="0.78740157480314965" right="0.19685039370078741" top="0.39370078740157483" bottom="0.39370078740157483" header="0" footer="0"/>
  <pageSetup paperSize="9" fitToHeight="0"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sheetPr codeName="Лист14">
    <pageSetUpPr fitToPage="1"/>
  </sheetPr>
  <dimension ref="A1:J62"/>
  <sheetViews>
    <sheetView workbookViewId="0">
      <pane xSplit="1" ySplit="5" topLeftCell="B15" activePane="bottomRight" state="frozen"/>
      <selection activeCell="A3" sqref="A3:G3"/>
      <selection pane="topRight" activeCell="A3" sqref="A3:G3"/>
      <selection pane="bottomLeft" activeCell="A3" sqref="A3:G3"/>
      <selection pane="bottomRight" activeCell="B25" sqref="B25"/>
    </sheetView>
  </sheetViews>
  <sheetFormatPr defaultColWidth="57.28515625" defaultRowHeight="15"/>
  <cols>
    <col min="1" max="1" width="48.140625" style="23" customWidth="1"/>
    <col min="2" max="2" width="17.28515625" style="23" customWidth="1"/>
    <col min="3" max="3" width="54.140625" style="23" customWidth="1"/>
    <col min="4" max="4" width="15.28515625" style="23" customWidth="1"/>
    <col min="5" max="5" width="24.5703125" style="23" customWidth="1"/>
    <col min="6" max="6" width="24.85546875" style="23" customWidth="1"/>
    <col min="7" max="10" width="17.28515625" style="23" customWidth="1"/>
    <col min="11" max="11" width="16.140625" style="23" customWidth="1"/>
    <col min="12" max="12" width="16.28515625" style="23" customWidth="1"/>
    <col min="13" max="16384" width="57.28515625" style="23"/>
  </cols>
  <sheetData>
    <row r="1" spans="1:10" ht="43.5" customHeight="1">
      <c r="A1" s="298" t="str">
        <f>"Приложение №"&amp;Н1пол&amp;" к решению
Богучанского районного Совета депутатов
от "&amp;Р1дата&amp;" года №"&amp;Р1номер</f>
        <v>Приложение №12 к решению
Богучанского районного Совета депутатов
от "    "  ___________ 2015 г. года №</v>
      </c>
      <c r="B1" s="298"/>
      <c r="C1" s="298"/>
      <c r="D1" s="298"/>
      <c r="E1" s="298"/>
      <c r="F1" s="298"/>
      <c r="G1" s="62"/>
      <c r="H1" s="62"/>
      <c r="I1" s="62"/>
      <c r="J1" s="62"/>
    </row>
    <row r="2" spans="1:10" s="109" customFormat="1" ht="38.25" customHeight="1">
      <c r="A2" s="336" t="str">
        <f>"Межбюджетные трансферты, перечисляемые в районный бюджет из бюджетов  поселений в "&amp;год&amp;" году и плановом периоде "&amp;ПлПер&amp;" годов"</f>
        <v>Межбюджетные трансферты, перечисляемые в районный бюджет из бюджетов  поселений в 2016 году и плановом периоде 2017-2018 годов</v>
      </c>
      <c r="B2" s="336"/>
      <c r="C2" s="336"/>
      <c r="D2" s="336"/>
      <c r="E2" s="336"/>
      <c r="F2" s="336"/>
      <c r="G2" s="108"/>
      <c r="H2" s="108"/>
      <c r="I2" s="108"/>
      <c r="J2" s="108"/>
    </row>
    <row r="3" spans="1:10">
      <c r="F3" s="13" t="s">
        <v>107</v>
      </c>
    </row>
    <row r="4" spans="1:10" s="110" customFormat="1" ht="12.75" customHeight="1">
      <c r="A4" s="334" t="s">
        <v>119</v>
      </c>
      <c r="B4" s="335" t="s">
        <v>120</v>
      </c>
      <c r="C4" s="337"/>
      <c r="D4" s="337"/>
      <c r="E4" s="337"/>
      <c r="F4" s="337"/>
    </row>
    <row r="5" spans="1:10" s="110" customFormat="1" ht="154.5" customHeight="1">
      <c r="A5" s="334"/>
      <c r="B5" s="335"/>
      <c r="C5" s="162" t="s">
        <v>118</v>
      </c>
      <c r="D5" s="162" t="s">
        <v>783</v>
      </c>
      <c r="E5" s="162" t="s">
        <v>356</v>
      </c>
      <c r="F5" s="161" t="s">
        <v>199</v>
      </c>
    </row>
    <row r="6" spans="1:10" s="110" customFormat="1" ht="15" customHeight="1">
      <c r="A6" s="114" t="s">
        <v>1063</v>
      </c>
      <c r="B6" s="113">
        <f t="shared" ref="B6:F6" si="0">SUM(B7:B24)</f>
        <v>27680505</v>
      </c>
      <c r="C6" s="113">
        <f t="shared" si="0"/>
        <v>482995</v>
      </c>
      <c r="D6" s="113">
        <f t="shared" si="0"/>
        <v>268400</v>
      </c>
      <c r="E6" s="113">
        <f t="shared" si="0"/>
        <v>1933475</v>
      </c>
      <c r="F6" s="113">
        <f t="shared" si="0"/>
        <v>24995635</v>
      </c>
      <c r="G6" s="177" t="e">
        <f>B6-'Дох '!#REF!</f>
        <v>#REF!</v>
      </c>
    </row>
    <row r="7" spans="1:10">
      <c r="A7" s="48" t="s">
        <v>75</v>
      </c>
      <c r="B7" s="49">
        <f>SUM(C7+E7+F7+D7)</f>
        <v>9553</v>
      </c>
      <c r="C7" s="50">
        <v>9553</v>
      </c>
      <c r="D7" s="50"/>
      <c r="E7" s="50"/>
      <c r="F7" s="51"/>
    </row>
    <row r="8" spans="1:10">
      <c r="A8" s="48" t="s">
        <v>121</v>
      </c>
      <c r="B8" s="49">
        <f t="shared" ref="B8:B62" si="1">SUM(C8+E8+F8+D8)</f>
        <v>2401</v>
      </c>
      <c r="C8" s="50">
        <v>2401</v>
      </c>
      <c r="D8" s="50"/>
      <c r="E8" s="50"/>
      <c r="F8" s="51"/>
    </row>
    <row r="9" spans="1:10">
      <c r="A9" s="48" t="s">
        <v>224</v>
      </c>
      <c r="B9" s="49">
        <f t="shared" si="1"/>
        <v>271510</v>
      </c>
      <c r="C9" s="50">
        <v>3110</v>
      </c>
      <c r="D9" s="50">
        <v>268400</v>
      </c>
      <c r="E9" s="50"/>
      <c r="F9" s="51"/>
    </row>
    <row r="10" spans="1:10">
      <c r="A10" s="51" t="s">
        <v>76</v>
      </c>
      <c r="B10" s="49">
        <f t="shared" si="1"/>
        <v>6167960</v>
      </c>
      <c r="C10" s="50">
        <v>153879</v>
      </c>
      <c r="D10" s="50"/>
      <c r="E10" s="50"/>
      <c r="F10" s="160">
        <v>6014081</v>
      </c>
    </row>
    <row r="11" spans="1:10">
      <c r="A11" s="48" t="s">
        <v>77</v>
      </c>
      <c r="B11" s="49">
        <f t="shared" si="1"/>
        <v>1672</v>
      </c>
      <c r="C11" s="50">
        <v>1672</v>
      </c>
      <c r="D11" s="50"/>
      <c r="E11" s="50"/>
      <c r="F11" s="51"/>
    </row>
    <row r="12" spans="1:10" ht="28.5">
      <c r="A12" s="52" t="s">
        <v>308</v>
      </c>
      <c r="B12" s="49">
        <f t="shared" si="1"/>
        <v>44199</v>
      </c>
      <c r="C12" s="50">
        <v>44199</v>
      </c>
      <c r="D12" s="50"/>
      <c r="E12" s="50"/>
      <c r="F12" s="51"/>
    </row>
    <row r="13" spans="1:10">
      <c r="A13" s="48" t="s">
        <v>122</v>
      </c>
      <c r="B13" s="49">
        <f t="shared" si="1"/>
        <v>22510</v>
      </c>
      <c r="C13" s="50">
        <v>22510</v>
      </c>
      <c r="D13" s="50"/>
      <c r="E13" s="50"/>
      <c r="F13" s="51"/>
    </row>
    <row r="14" spans="1:10">
      <c r="A14" s="48" t="s">
        <v>188</v>
      </c>
      <c r="B14" s="49">
        <f t="shared" si="1"/>
        <v>13605</v>
      </c>
      <c r="C14" s="50">
        <v>13605</v>
      </c>
      <c r="D14" s="50"/>
      <c r="E14" s="50"/>
      <c r="F14" s="51"/>
    </row>
    <row r="15" spans="1:10">
      <c r="A15" s="48" t="s">
        <v>189</v>
      </c>
      <c r="B15" s="49">
        <f t="shared" si="1"/>
        <v>10059</v>
      </c>
      <c r="C15" s="50">
        <v>10059</v>
      </c>
      <c r="D15" s="50"/>
      <c r="E15" s="50"/>
      <c r="F15" s="51"/>
    </row>
    <row r="16" spans="1:10">
      <c r="A16" s="48" t="s">
        <v>123</v>
      </c>
      <c r="B16" s="49">
        <f t="shared" si="1"/>
        <v>2532</v>
      </c>
      <c r="C16" s="50">
        <v>2532</v>
      </c>
      <c r="D16" s="50"/>
      <c r="E16" s="50"/>
      <c r="F16" s="51"/>
    </row>
    <row r="17" spans="1:7">
      <c r="A17" s="51" t="s">
        <v>125</v>
      </c>
      <c r="B17" s="49">
        <f t="shared" si="1"/>
        <v>6050847</v>
      </c>
      <c r="C17" s="50">
        <v>8398</v>
      </c>
      <c r="D17" s="50"/>
      <c r="E17" s="50"/>
      <c r="F17" s="50">
        <v>6042449</v>
      </c>
    </row>
    <row r="18" spans="1:7">
      <c r="A18" s="48" t="s">
        <v>225</v>
      </c>
      <c r="B18" s="49">
        <f t="shared" si="1"/>
        <v>18751</v>
      </c>
      <c r="C18" s="50">
        <v>18751</v>
      </c>
      <c r="D18" s="50"/>
      <c r="E18" s="50"/>
      <c r="F18" s="51"/>
    </row>
    <row r="19" spans="1:7">
      <c r="A19" s="48" t="s">
        <v>124</v>
      </c>
      <c r="B19" s="49">
        <f t="shared" si="1"/>
        <v>29287</v>
      </c>
      <c r="C19" s="50">
        <v>29287</v>
      </c>
      <c r="D19" s="50"/>
      <c r="E19" s="50"/>
      <c r="F19" s="51"/>
    </row>
    <row r="20" spans="1:7">
      <c r="A20" s="48" t="s">
        <v>126</v>
      </c>
      <c r="B20" s="49">
        <f t="shared" si="1"/>
        <v>14957929</v>
      </c>
      <c r="C20" s="50">
        <v>85349</v>
      </c>
      <c r="D20" s="50"/>
      <c r="E20" s="50">
        <v>1933475</v>
      </c>
      <c r="F20" s="50">
        <v>12939105</v>
      </c>
    </row>
    <row r="21" spans="1:7">
      <c r="A21" s="48" t="s">
        <v>127</v>
      </c>
      <c r="B21" s="49">
        <f t="shared" si="1"/>
        <v>5541</v>
      </c>
      <c r="C21" s="50">
        <v>5541</v>
      </c>
      <c r="D21" s="50"/>
      <c r="E21" s="50"/>
      <c r="F21" s="51"/>
    </row>
    <row r="22" spans="1:7">
      <c r="A22" s="48" t="s">
        <v>191</v>
      </c>
      <c r="B22" s="49">
        <f t="shared" si="1"/>
        <v>14608</v>
      </c>
      <c r="C22" s="50">
        <v>14608</v>
      </c>
      <c r="D22" s="50"/>
      <c r="E22" s="50"/>
      <c r="F22" s="51"/>
    </row>
    <row r="23" spans="1:7">
      <c r="A23" s="48" t="s">
        <v>192</v>
      </c>
      <c r="B23" s="49">
        <f t="shared" si="1"/>
        <v>28851</v>
      </c>
      <c r="C23" s="50">
        <v>28851</v>
      </c>
      <c r="D23" s="50"/>
      <c r="E23" s="50"/>
      <c r="F23" s="51"/>
    </row>
    <row r="24" spans="1:7">
      <c r="A24" s="48" t="s">
        <v>128</v>
      </c>
      <c r="B24" s="49">
        <f t="shared" si="1"/>
        <v>28690</v>
      </c>
      <c r="C24" s="50">
        <v>28690</v>
      </c>
      <c r="D24" s="50"/>
      <c r="E24" s="50"/>
      <c r="F24" s="51"/>
    </row>
    <row r="25" spans="1:7" s="111" customFormat="1" ht="15.75">
      <c r="A25" s="114" t="s">
        <v>1062</v>
      </c>
      <c r="B25" s="289">
        <f t="shared" si="1"/>
        <v>27680505</v>
      </c>
      <c r="C25" s="113">
        <f t="shared" ref="C25:F25" si="2">SUM(C26:C43)</f>
        <v>482995</v>
      </c>
      <c r="D25" s="113">
        <f t="shared" si="2"/>
        <v>268400</v>
      </c>
      <c r="E25" s="113">
        <f t="shared" si="2"/>
        <v>1933475</v>
      </c>
      <c r="F25" s="113">
        <f t="shared" si="2"/>
        <v>24995635</v>
      </c>
      <c r="G25" s="178" t="e">
        <f>B25-'Дох '!#REF!</f>
        <v>#REF!</v>
      </c>
    </row>
    <row r="26" spans="1:7">
      <c r="A26" s="48" t="s">
        <v>75</v>
      </c>
      <c r="B26" s="49">
        <f t="shared" si="1"/>
        <v>9553</v>
      </c>
      <c r="C26" s="50">
        <v>9553</v>
      </c>
      <c r="D26" s="50"/>
      <c r="E26" s="50"/>
      <c r="F26" s="51"/>
    </row>
    <row r="27" spans="1:7">
      <c r="A27" s="48" t="s">
        <v>121</v>
      </c>
      <c r="B27" s="49">
        <f t="shared" si="1"/>
        <v>2401</v>
      </c>
      <c r="C27" s="50">
        <v>2401</v>
      </c>
      <c r="D27" s="50"/>
      <c r="E27" s="50"/>
      <c r="F27" s="51"/>
    </row>
    <row r="28" spans="1:7">
      <c r="A28" s="48" t="s">
        <v>224</v>
      </c>
      <c r="B28" s="49">
        <f t="shared" si="1"/>
        <v>271510</v>
      </c>
      <c r="C28" s="50">
        <v>3110</v>
      </c>
      <c r="D28" s="50">
        <v>268400</v>
      </c>
      <c r="E28" s="50"/>
      <c r="F28" s="51"/>
    </row>
    <row r="29" spans="1:7">
      <c r="A29" s="51" t="s">
        <v>76</v>
      </c>
      <c r="B29" s="49">
        <f t="shared" si="1"/>
        <v>6167960</v>
      </c>
      <c r="C29" s="50">
        <v>153879</v>
      </c>
      <c r="D29" s="50"/>
      <c r="E29" s="50"/>
      <c r="F29" s="160">
        <v>6014081</v>
      </c>
    </row>
    <row r="30" spans="1:7">
      <c r="A30" s="48" t="s">
        <v>77</v>
      </c>
      <c r="B30" s="49">
        <f t="shared" si="1"/>
        <v>1672</v>
      </c>
      <c r="C30" s="50">
        <v>1672</v>
      </c>
      <c r="D30" s="50"/>
      <c r="E30" s="50"/>
      <c r="F30" s="51"/>
    </row>
    <row r="31" spans="1:7" ht="28.5">
      <c r="A31" s="52" t="s">
        <v>308</v>
      </c>
      <c r="B31" s="49">
        <f t="shared" si="1"/>
        <v>44199</v>
      </c>
      <c r="C31" s="50">
        <v>44199</v>
      </c>
      <c r="D31" s="50"/>
      <c r="E31" s="50"/>
      <c r="F31" s="51"/>
    </row>
    <row r="32" spans="1:7">
      <c r="A32" s="48" t="s">
        <v>122</v>
      </c>
      <c r="B32" s="49">
        <f t="shared" si="1"/>
        <v>22510</v>
      </c>
      <c r="C32" s="50">
        <v>22510</v>
      </c>
      <c r="D32" s="50"/>
      <c r="E32" s="50"/>
      <c r="F32" s="51"/>
    </row>
    <row r="33" spans="1:7">
      <c r="A33" s="48" t="s">
        <v>188</v>
      </c>
      <c r="B33" s="49">
        <f t="shared" si="1"/>
        <v>13605</v>
      </c>
      <c r="C33" s="50">
        <v>13605</v>
      </c>
      <c r="D33" s="50"/>
      <c r="E33" s="50"/>
      <c r="F33" s="51"/>
    </row>
    <row r="34" spans="1:7">
      <c r="A34" s="48" t="s">
        <v>189</v>
      </c>
      <c r="B34" s="49">
        <f t="shared" si="1"/>
        <v>10059</v>
      </c>
      <c r="C34" s="50">
        <v>10059</v>
      </c>
      <c r="D34" s="50"/>
      <c r="E34" s="50"/>
      <c r="F34" s="51"/>
    </row>
    <row r="35" spans="1:7">
      <c r="A35" s="48" t="s">
        <v>123</v>
      </c>
      <c r="B35" s="49">
        <f t="shared" si="1"/>
        <v>2532</v>
      </c>
      <c r="C35" s="50">
        <v>2532</v>
      </c>
      <c r="D35" s="50"/>
      <c r="E35" s="50"/>
      <c r="F35" s="51"/>
    </row>
    <row r="36" spans="1:7">
      <c r="A36" s="51" t="s">
        <v>125</v>
      </c>
      <c r="B36" s="49">
        <f t="shared" si="1"/>
        <v>6050847</v>
      </c>
      <c r="C36" s="50">
        <v>8398</v>
      </c>
      <c r="D36" s="50"/>
      <c r="E36" s="50"/>
      <c r="F36" s="50">
        <v>6042449</v>
      </c>
    </row>
    <row r="37" spans="1:7">
      <c r="A37" s="48" t="s">
        <v>225</v>
      </c>
      <c r="B37" s="49">
        <f t="shared" si="1"/>
        <v>18751</v>
      </c>
      <c r="C37" s="50">
        <v>18751</v>
      </c>
      <c r="D37" s="50"/>
      <c r="E37" s="50"/>
      <c r="F37" s="51"/>
    </row>
    <row r="38" spans="1:7">
      <c r="A38" s="48" t="s">
        <v>124</v>
      </c>
      <c r="B38" s="49">
        <f t="shared" si="1"/>
        <v>29287</v>
      </c>
      <c r="C38" s="50">
        <v>29287</v>
      </c>
      <c r="D38" s="50"/>
      <c r="E38" s="50"/>
      <c r="F38" s="51"/>
    </row>
    <row r="39" spans="1:7">
      <c r="A39" s="48" t="s">
        <v>126</v>
      </c>
      <c r="B39" s="49">
        <f t="shared" si="1"/>
        <v>14957929</v>
      </c>
      <c r="C39" s="50">
        <v>85349</v>
      </c>
      <c r="D39" s="50"/>
      <c r="E39" s="50">
        <v>1933475</v>
      </c>
      <c r="F39" s="50">
        <v>12939105</v>
      </c>
    </row>
    <row r="40" spans="1:7">
      <c r="A40" s="48" t="s">
        <v>127</v>
      </c>
      <c r="B40" s="49">
        <f t="shared" si="1"/>
        <v>5541</v>
      </c>
      <c r="C40" s="50">
        <v>5541</v>
      </c>
      <c r="D40" s="50"/>
      <c r="E40" s="50"/>
      <c r="F40" s="51"/>
    </row>
    <row r="41" spans="1:7">
      <c r="A41" s="48" t="s">
        <v>191</v>
      </c>
      <c r="B41" s="49">
        <f t="shared" si="1"/>
        <v>14608</v>
      </c>
      <c r="C41" s="50">
        <v>14608</v>
      </c>
      <c r="D41" s="50"/>
      <c r="E41" s="50"/>
      <c r="F41" s="51"/>
    </row>
    <row r="42" spans="1:7">
      <c r="A42" s="48" t="s">
        <v>192</v>
      </c>
      <c r="B42" s="49">
        <f t="shared" si="1"/>
        <v>28851</v>
      </c>
      <c r="C42" s="50">
        <v>28851</v>
      </c>
      <c r="D42" s="50"/>
      <c r="E42" s="50"/>
      <c r="F42" s="51"/>
    </row>
    <row r="43" spans="1:7">
      <c r="A43" s="48" t="s">
        <v>128</v>
      </c>
      <c r="B43" s="49">
        <f t="shared" si="1"/>
        <v>28690</v>
      </c>
      <c r="C43" s="50">
        <v>28690</v>
      </c>
      <c r="D43" s="50"/>
      <c r="E43" s="50"/>
      <c r="F43" s="51"/>
    </row>
    <row r="44" spans="1:7" ht="15.75">
      <c r="A44" s="114" t="s">
        <v>1064</v>
      </c>
      <c r="B44" s="49">
        <f t="shared" si="1"/>
        <v>27680505</v>
      </c>
      <c r="C44" s="113">
        <f t="shared" ref="C44:F44" si="3">SUM(C45:C62)</f>
        <v>482995</v>
      </c>
      <c r="D44" s="113">
        <f t="shared" si="3"/>
        <v>268400</v>
      </c>
      <c r="E44" s="113">
        <f t="shared" si="3"/>
        <v>1933475</v>
      </c>
      <c r="F44" s="113">
        <f t="shared" si="3"/>
        <v>24995635</v>
      </c>
      <c r="G44" s="178" t="e">
        <f>B44-'Дох '!#REF!</f>
        <v>#REF!</v>
      </c>
    </row>
    <row r="45" spans="1:7">
      <c r="A45" s="48" t="s">
        <v>75</v>
      </c>
      <c r="B45" s="49">
        <f t="shared" si="1"/>
        <v>9553</v>
      </c>
      <c r="C45" s="50">
        <v>9553</v>
      </c>
      <c r="D45" s="50"/>
      <c r="E45" s="50"/>
      <c r="F45" s="51"/>
    </row>
    <row r="46" spans="1:7">
      <c r="A46" s="48" t="s">
        <v>121</v>
      </c>
      <c r="B46" s="49">
        <f t="shared" si="1"/>
        <v>2401</v>
      </c>
      <c r="C46" s="50">
        <v>2401</v>
      </c>
      <c r="D46" s="50"/>
      <c r="E46" s="50"/>
      <c r="F46" s="51"/>
    </row>
    <row r="47" spans="1:7">
      <c r="A47" s="48" t="s">
        <v>224</v>
      </c>
      <c r="B47" s="49">
        <f t="shared" si="1"/>
        <v>271510</v>
      </c>
      <c r="C47" s="50">
        <v>3110</v>
      </c>
      <c r="D47" s="50">
        <v>268400</v>
      </c>
      <c r="E47" s="50"/>
      <c r="F47" s="51"/>
    </row>
    <row r="48" spans="1:7">
      <c r="A48" s="51" t="s">
        <v>76</v>
      </c>
      <c r="B48" s="49">
        <f t="shared" si="1"/>
        <v>6167960</v>
      </c>
      <c r="C48" s="50">
        <v>153879</v>
      </c>
      <c r="D48" s="50"/>
      <c r="E48" s="50"/>
      <c r="F48" s="160">
        <v>6014081</v>
      </c>
    </row>
    <row r="49" spans="1:6">
      <c r="A49" s="48" t="s">
        <v>77</v>
      </c>
      <c r="B49" s="49">
        <f t="shared" si="1"/>
        <v>1672</v>
      </c>
      <c r="C49" s="50">
        <v>1672</v>
      </c>
      <c r="D49" s="50"/>
      <c r="E49" s="50"/>
      <c r="F49" s="51"/>
    </row>
    <row r="50" spans="1:6" ht="28.5">
      <c r="A50" s="52" t="s">
        <v>308</v>
      </c>
      <c r="B50" s="49">
        <f t="shared" si="1"/>
        <v>44199</v>
      </c>
      <c r="C50" s="50">
        <v>44199</v>
      </c>
      <c r="D50" s="50"/>
      <c r="E50" s="50"/>
      <c r="F50" s="51"/>
    </row>
    <row r="51" spans="1:6">
      <c r="A51" s="48" t="s">
        <v>122</v>
      </c>
      <c r="B51" s="49">
        <f t="shared" si="1"/>
        <v>22510</v>
      </c>
      <c r="C51" s="50">
        <v>22510</v>
      </c>
      <c r="D51" s="50"/>
      <c r="E51" s="50"/>
      <c r="F51" s="51"/>
    </row>
    <row r="52" spans="1:6">
      <c r="A52" s="48" t="s">
        <v>188</v>
      </c>
      <c r="B52" s="49">
        <f t="shared" si="1"/>
        <v>13605</v>
      </c>
      <c r="C52" s="50">
        <v>13605</v>
      </c>
      <c r="D52" s="50"/>
      <c r="E52" s="50"/>
      <c r="F52" s="51"/>
    </row>
    <row r="53" spans="1:6">
      <c r="A53" s="48" t="s">
        <v>189</v>
      </c>
      <c r="B53" s="49">
        <f t="shared" si="1"/>
        <v>10059</v>
      </c>
      <c r="C53" s="50">
        <v>10059</v>
      </c>
      <c r="D53" s="50"/>
      <c r="E53" s="50"/>
      <c r="F53" s="51"/>
    </row>
    <row r="54" spans="1:6">
      <c r="A54" s="48" t="s">
        <v>123</v>
      </c>
      <c r="B54" s="49">
        <f t="shared" si="1"/>
        <v>2532</v>
      </c>
      <c r="C54" s="50">
        <v>2532</v>
      </c>
      <c r="D54" s="50"/>
      <c r="E54" s="50"/>
      <c r="F54" s="51"/>
    </row>
    <row r="55" spans="1:6">
      <c r="A55" s="51" t="s">
        <v>125</v>
      </c>
      <c r="B55" s="49">
        <f t="shared" si="1"/>
        <v>6050847</v>
      </c>
      <c r="C55" s="50">
        <v>8398</v>
      </c>
      <c r="D55" s="50"/>
      <c r="E55" s="50"/>
      <c r="F55" s="50">
        <v>6042449</v>
      </c>
    </row>
    <row r="56" spans="1:6">
      <c r="A56" s="48" t="s">
        <v>225</v>
      </c>
      <c r="B56" s="49">
        <f t="shared" si="1"/>
        <v>18751</v>
      </c>
      <c r="C56" s="50">
        <v>18751</v>
      </c>
      <c r="D56" s="50"/>
      <c r="E56" s="50"/>
      <c r="F56" s="51"/>
    </row>
    <row r="57" spans="1:6">
      <c r="A57" s="48" t="s">
        <v>124</v>
      </c>
      <c r="B57" s="49">
        <f t="shared" si="1"/>
        <v>29287</v>
      </c>
      <c r="C57" s="50">
        <v>29287</v>
      </c>
      <c r="D57" s="50"/>
      <c r="E57" s="50"/>
      <c r="F57" s="51"/>
    </row>
    <row r="58" spans="1:6">
      <c r="A58" s="48" t="s">
        <v>126</v>
      </c>
      <c r="B58" s="49">
        <f t="shared" si="1"/>
        <v>14957929</v>
      </c>
      <c r="C58" s="50">
        <v>85349</v>
      </c>
      <c r="D58" s="50"/>
      <c r="E58" s="50">
        <v>1933475</v>
      </c>
      <c r="F58" s="50">
        <v>12939105</v>
      </c>
    </row>
    <row r="59" spans="1:6">
      <c r="A59" s="48" t="s">
        <v>127</v>
      </c>
      <c r="B59" s="49">
        <f t="shared" si="1"/>
        <v>5541</v>
      </c>
      <c r="C59" s="50">
        <v>5541</v>
      </c>
      <c r="D59" s="50"/>
      <c r="E59" s="50"/>
      <c r="F59" s="51"/>
    </row>
    <row r="60" spans="1:6">
      <c r="A60" s="48" t="s">
        <v>191</v>
      </c>
      <c r="B60" s="49">
        <f t="shared" si="1"/>
        <v>14608</v>
      </c>
      <c r="C60" s="50">
        <v>14608</v>
      </c>
      <c r="D60" s="50"/>
      <c r="E60" s="50"/>
      <c r="F60" s="51"/>
    </row>
    <row r="61" spans="1:6">
      <c r="A61" s="48" t="s">
        <v>192</v>
      </c>
      <c r="B61" s="49">
        <f t="shared" si="1"/>
        <v>28851</v>
      </c>
      <c r="C61" s="50">
        <v>28851</v>
      </c>
      <c r="D61" s="50"/>
      <c r="E61" s="50"/>
      <c r="F61" s="51"/>
    </row>
    <row r="62" spans="1:6">
      <c r="A62" s="48" t="s">
        <v>128</v>
      </c>
      <c r="B62" s="49">
        <f t="shared" si="1"/>
        <v>28690</v>
      </c>
      <c r="C62" s="50">
        <v>28690</v>
      </c>
      <c r="D62" s="50"/>
      <c r="E62" s="50"/>
      <c r="F62" s="51"/>
    </row>
  </sheetData>
  <mergeCells count="5">
    <mergeCell ref="A4:A5"/>
    <mergeCell ref="B4:B5"/>
    <mergeCell ref="A2:F2"/>
    <mergeCell ref="C4:F4"/>
    <mergeCell ref="A1:F1"/>
  </mergeCells>
  <phoneticPr fontId="3" type="noConversion"/>
  <pageMargins left="0.23622047244094491" right="0.23622047244094491" top="0.74803149606299213" bottom="0.74803149606299213" header="0.31496062992125984" footer="0.31496062992125984"/>
  <pageSetup paperSize="9" scale="79" fitToHeight="0" orientation="landscape" r:id="rId1"/>
  <headerFooter alignWithMargins="0"/>
</worksheet>
</file>

<file path=xl/worksheets/sheet13.xml><?xml version="1.0" encoding="utf-8"?>
<worksheet xmlns="http://schemas.openxmlformats.org/spreadsheetml/2006/main" xmlns:r="http://schemas.openxmlformats.org/officeDocument/2006/relationships">
  <dimension ref="A1:F23"/>
  <sheetViews>
    <sheetView zoomScaleNormal="100" workbookViewId="0">
      <selection activeCell="A2" sqref="A2:D2"/>
    </sheetView>
  </sheetViews>
  <sheetFormatPr defaultRowHeight="12.75"/>
  <cols>
    <col min="1" max="1" width="46.42578125" customWidth="1"/>
    <col min="2" max="2" width="18.140625" customWidth="1"/>
    <col min="3" max="3" width="19.140625" customWidth="1"/>
    <col min="4" max="4" width="14.140625" hidden="1" customWidth="1"/>
    <col min="5" max="5" width="13.140625" customWidth="1"/>
  </cols>
  <sheetData>
    <row r="1" spans="1:6" ht="70.5" customHeight="1">
      <c r="A1" s="298" t="str">
        <f>"Приложение №"&amp;Н1сбал&amp;" к решению
Богучанского районного Совета депутатов
от "&amp;Р1дата&amp;" года №"&amp;Р1номер</f>
        <v>Приложение №13 к решению
Богучанского районного Совета депутатов
от "    "  ___________ 2015 г. года №</v>
      </c>
      <c r="B1" s="298"/>
      <c r="C1" s="298"/>
      <c r="D1" s="298"/>
      <c r="E1" s="25"/>
      <c r="F1" s="5"/>
    </row>
    <row r="2" spans="1:6" ht="78.75" customHeight="1">
      <c r="A2" s="338" t="str">
        <f>"Распределение трансфертов на поддержку мер по обеспечению сбалансированности бюджетов поселений на "&amp;год&amp;" год и плановый период 2017 года"</f>
        <v>Распределение трансфертов на поддержку мер по обеспечению сбалансированности бюджетов поселений на 2016 год и плановый период 2017 года</v>
      </c>
      <c r="B2" s="338"/>
      <c r="C2" s="338"/>
      <c r="D2" s="338"/>
      <c r="E2" s="25"/>
      <c r="F2" s="5"/>
    </row>
    <row r="3" spans="1:6">
      <c r="A3" s="226"/>
      <c r="B3" s="226"/>
      <c r="C3" s="227"/>
      <c r="D3" s="227" t="s">
        <v>107</v>
      </c>
      <c r="E3" s="25"/>
      <c r="F3" s="5"/>
    </row>
    <row r="4" spans="1:6">
      <c r="A4" s="228" t="s">
        <v>31</v>
      </c>
      <c r="B4" s="228" t="s">
        <v>940</v>
      </c>
      <c r="C4" s="228" t="s">
        <v>939</v>
      </c>
      <c r="D4" s="228" t="s">
        <v>1060</v>
      </c>
      <c r="E4" s="39">
        <v>1118012</v>
      </c>
      <c r="F4" s="5" t="s">
        <v>345</v>
      </c>
    </row>
    <row r="5" spans="1:6" ht="14.25">
      <c r="A5" s="229" t="s">
        <v>108</v>
      </c>
      <c r="B5" s="230">
        <f>SUM(B6:B23)</f>
        <v>41188400</v>
      </c>
      <c r="C5" s="230">
        <f>SUM(C6:C23)</f>
        <v>20594200</v>
      </c>
      <c r="D5" s="230"/>
      <c r="E5" s="126" t="e">
        <f>SUMIF(РзПз,"????"&amp;E$4,СумВед)-B5</f>
        <v>#REF!</v>
      </c>
      <c r="F5" s="5">
        <v>2013</v>
      </c>
    </row>
    <row r="6" spans="1:6" ht="15">
      <c r="A6" s="231" t="s">
        <v>1035</v>
      </c>
      <c r="B6" s="232">
        <v>3261100</v>
      </c>
      <c r="C6" s="233">
        <v>1630550</v>
      </c>
      <c r="D6" s="233"/>
      <c r="E6" s="126">
        <f ca="1">SUMIF(РзПзПлПер,"????"&amp;E$4,СумВед14)-C5</f>
        <v>-20594200</v>
      </c>
      <c r="F6" s="5">
        <v>2014</v>
      </c>
    </row>
    <row r="7" spans="1:6" ht="15">
      <c r="A7" s="231" t="s">
        <v>121</v>
      </c>
      <c r="B7" s="232">
        <v>2801500</v>
      </c>
      <c r="C7" s="233">
        <v>1400750</v>
      </c>
      <c r="D7" s="233"/>
      <c r="E7" s="126">
        <f ca="1">SUMIF(РзПзПлПер,"????"&amp;E$4,СумВед15)-D5</f>
        <v>0</v>
      </c>
      <c r="F7" s="5">
        <v>2015</v>
      </c>
    </row>
    <row r="8" spans="1:6" ht="15">
      <c r="A8" s="234" t="s">
        <v>224</v>
      </c>
      <c r="B8" s="232">
        <v>0</v>
      </c>
      <c r="C8" s="233">
        <v>0</v>
      </c>
      <c r="D8" s="233"/>
      <c r="E8" s="25"/>
      <c r="F8" s="5"/>
    </row>
    <row r="9" spans="1:6" ht="15">
      <c r="A9" s="234" t="s">
        <v>76</v>
      </c>
      <c r="B9" s="232">
        <v>0</v>
      </c>
      <c r="C9" s="233">
        <v>0</v>
      </c>
      <c r="D9" s="233"/>
      <c r="E9" s="25"/>
      <c r="F9" s="5"/>
    </row>
    <row r="10" spans="1:6" ht="15">
      <c r="A10" s="231" t="s">
        <v>77</v>
      </c>
      <c r="B10" s="232">
        <v>2535500</v>
      </c>
      <c r="C10" s="233">
        <v>1267750</v>
      </c>
      <c r="D10" s="233"/>
      <c r="E10" s="25"/>
      <c r="F10" s="5"/>
    </row>
    <row r="11" spans="1:6" ht="15">
      <c r="A11" s="235" t="s">
        <v>308</v>
      </c>
      <c r="B11" s="232">
        <v>1369000</v>
      </c>
      <c r="C11" s="233">
        <v>684500</v>
      </c>
      <c r="D11" s="233"/>
      <c r="E11" s="25"/>
      <c r="F11" s="5"/>
    </row>
    <row r="12" spans="1:6" ht="15">
      <c r="A12" s="231" t="s">
        <v>122</v>
      </c>
      <c r="B12" s="232">
        <v>2534500</v>
      </c>
      <c r="C12" s="233">
        <v>1267300</v>
      </c>
      <c r="D12" s="233"/>
      <c r="E12" s="43"/>
      <c r="F12" s="5"/>
    </row>
    <row r="13" spans="1:6" ht="15">
      <c r="A13" s="231" t="s">
        <v>188</v>
      </c>
      <c r="B13" s="232">
        <v>5080600</v>
      </c>
      <c r="C13" s="233">
        <v>2540250</v>
      </c>
      <c r="D13" s="233"/>
      <c r="E13" s="25"/>
      <c r="F13" s="5"/>
    </row>
    <row r="14" spans="1:6" ht="15">
      <c r="A14" s="231" t="s">
        <v>189</v>
      </c>
      <c r="B14" s="232">
        <v>0</v>
      </c>
      <c r="C14" s="233">
        <v>0</v>
      </c>
      <c r="D14" s="233"/>
      <c r="E14" s="25"/>
      <c r="F14" s="5"/>
    </row>
    <row r="15" spans="1:6" ht="15">
      <c r="A15" s="231" t="s">
        <v>123</v>
      </c>
      <c r="B15" s="232">
        <v>2990500</v>
      </c>
      <c r="C15" s="233">
        <v>1495250</v>
      </c>
      <c r="D15" s="233"/>
      <c r="E15" s="25"/>
      <c r="F15" s="5"/>
    </row>
    <row r="16" spans="1:6" ht="15">
      <c r="A16" s="231" t="s">
        <v>125</v>
      </c>
      <c r="B16" s="232">
        <v>829200</v>
      </c>
      <c r="C16" s="233">
        <v>414600</v>
      </c>
      <c r="D16" s="233"/>
      <c r="E16" s="25"/>
      <c r="F16" s="5"/>
    </row>
    <row r="17" spans="1:6" ht="15">
      <c r="A17" s="231" t="s">
        <v>225</v>
      </c>
      <c r="B17" s="232">
        <v>0</v>
      </c>
      <c r="C17" s="233">
        <v>0</v>
      </c>
      <c r="D17" s="233"/>
      <c r="E17" s="25"/>
      <c r="F17" s="5"/>
    </row>
    <row r="18" spans="1:6" ht="15">
      <c r="A18" s="231" t="s">
        <v>124</v>
      </c>
      <c r="B18" s="232">
        <v>4552600</v>
      </c>
      <c r="C18" s="233">
        <v>2276300</v>
      </c>
      <c r="D18" s="233"/>
      <c r="E18" s="25"/>
      <c r="F18" s="5"/>
    </row>
    <row r="19" spans="1:6" ht="15">
      <c r="A19" s="231" t="s">
        <v>126</v>
      </c>
      <c r="B19" s="232">
        <v>2663400</v>
      </c>
      <c r="C19" s="233">
        <v>1331700</v>
      </c>
      <c r="D19" s="233"/>
      <c r="E19" s="25"/>
      <c r="F19" s="5"/>
    </row>
    <row r="20" spans="1:6" ht="15">
      <c r="A20" s="231" t="s">
        <v>127</v>
      </c>
      <c r="B20" s="232">
        <v>0</v>
      </c>
      <c r="C20" s="233">
        <v>0</v>
      </c>
      <c r="D20" s="233"/>
      <c r="E20" s="25"/>
      <c r="F20" s="5"/>
    </row>
    <row r="21" spans="1:6" ht="15">
      <c r="A21" s="231" t="s">
        <v>191</v>
      </c>
      <c r="B21" s="232">
        <v>4530000</v>
      </c>
      <c r="C21" s="233">
        <v>2265000</v>
      </c>
      <c r="D21" s="233"/>
      <c r="E21" s="25"/>
      <c r="F21" s="5"/>
    </row>
    <row r="22" spans="1:6" ht="15">
      <c r="A22" s="231" t="s">
        <v>192</v>
      </c>
      <c r="B22" s="232">
        <v>3270700</v>
      </c>
      <c r="C22" s="233">
        <v>1635350</v>
      </c>
      <c r="D22" s="233"/>
      <c r="E22" s="25"/>
      <c r="F22" s="5"/>
    </row>
    <row r="23" spans="1:6" ht="15">
      <c r="A23" s="231" t="s">
        <v>128</v>
      </c>
      <c r="B23" s="232">
        <v>4769800</v>
      </c>
      <c r="C23" s="233">
        <v>2384900</v>
      </c>
      <c r="D23" s="233"/>
      <c r="E23" s="25"/>
      <c r="F23" s="5"/>
    </row>
  </sheetData>
  <mergeCells count="2">
    <mergeCell ref="A1:D1"/>
    <mergeCell ref="A2:D2"/>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sheetPr codeName="Лист9"/>
  <dimension ref="A1:H61"/>
  <sheetViews>
    <sheetView workbookViewId="0">
      <selection activeCell="G1" sqref="G1"/>
    </sheetView>
  </sheetViews>
  <sheetFormatPr defaultRowHeight="12.75"/>
  <cols>
    <col min="1" max="1" width="48.140625" style="5" customWidth="1"/>
    <col min="2" max="2" width="11.85546875" style="5" customWidth="1"/>
    <col min="3" max="3" width="23.5703125" style="5" customWidth="1"/>
    <col min="4" max="4" width="12.42578125" style="5" customWidth="1"/>
    <col min="5" max="5" width="16.28515625" style="5" customWidth="1"/>
    <col min="6" max="6" width="16.5703125" style="5" customWidth="1"/>
    <col min="7" max="7" width="17.42578125" style="5" customWidth="1"/>
    <col min="8" max="16384" width="9.140625" style="5"/>
  </cols>
  <sheetData>
    <row r="1" spans="1:8" ht="40.5" customHeight="1">
      <c r="A1" s="298" t="str">
        <f>"Приложение №"&amp;Н1ффп&amp;" к решению
Богучанского районного Совета депутатов
от "&amp;Р1дата&amp;" года №"&amp;Р1номер</f>
        <v>Приложение №14 к решению
Богучанского районного Совета депутатов
от "    "  ___________ 2015 г. года №</v>
      </c>
      <c r="B1" s="298"/>
      <c r="C1" s="298"/>
      <c r="D1" s="298"/>
    </row>
    <row r="2" spans="1:8" ht="55.5" customHeight="1">
      <c r="A2" s="321" t="str">
        <f>"Распределение средств районного фонда финансовой поддержки на "&amp;год&amp;" год и плановый период "&amp;ПлПер&amp;" годов"</f>
        <v>Распределение средств районного фонда финансовой поддержки на 2016 год и плановый период 2017-2018 годов</v>
      </c>
      <c r="B2" s="321"/>
      <c r="C2" s="321"/>
      <c r="D2" s="321"/>
    </row>
    <row r="3" spans="1:8">
      <c r="D3" s="13" t="s">
        <v>107</v>
      </c>
    </row>
    <row r="4" spans="1:8" ht="183.75" customHeight="1">
      <c r="A4" s="28" t="s">
        <v>31</v>
      </c>
      <c r="B4" s="47" t="s">
        <v>108</v>
      </c>
      <c r="C4" s="24" t="s">
        <v>102</v>
      </c>
      <c r="D4" s="38" t="s">
        <v>103</v>
      </c>
      <c r="F4" s="5">
        <v>1117601</v>
      </c>
      <c r="G4" s="5">
        <v>1118013</v>
      </c>
    </row>
    <row r="5" spans="1:8" ht="15">
      <c r="A5" s="124" t="s">
        <v>1065</v>
      </c>
      <c r="B5" s="127">
        <f>SUM(B6:B23)</f>
        <v>56280700</v>
      </c>
      <c r="C5" s="127">
        <f>SUM(C6:C23)</f>
        <v>23885200</v>
      </c>
      <c r="D5" s="127">
        <f>SUM(D6:D23)</f>
        <v>32395500</v>
      </c>
      <c r="E5" s="125" t="s">
        <v>345</v>
      </c>
      <c r="F5" s="126" t="e">
        <f>SUMIF(РзПз,"????"&amp;F$4,СумВед)-C5</f>
        <v>#REF!</v>
      </c>
      <c r="G5" s="126" t="e">
        <f>SUMIF(РзПз,"????"&amp;G$4,СумВед)-D5</f>
        <v>#REF!</v>
      </c>
      <c r="H5" s="5">
        <v>2013</v>
      </c>
    </row>
    <row r="6" spans="1:8" ht="14.25">
      <c r="A6" s="53" t="s">
        <v>1035</v>
      </c>
      <c r="B6" s="128">
        <f t="shared" ref="B6:B23" si="0">C6+D6</f>
        <v>1402920</v>
      </c>
      <c r="C6" s="112">
        <v>1147730</v>
      </c>
      <c r="D6" s="112">
        <v>255190</v>
      </c>
      <c r="F6" s="126">
        <f ca="1">SUMIF(РзПзПлПер,"????"&amp;F$4,СумВед14)-C24</f>
        <v>-19108200</v>
      </c>
      <c r="G6" s="126">
        <f ca="1">SUMIF(РзПзПлПер,"????"&amp;G$4,СумВед14)-D24</f>
        <v>-16197700</v>
      </c>
      <c r="H6" s="5">
        <v>2014</v>
      </c>
    </row>
    <row r="7" spans="1:8" ht="14.25">
      <c r="A7" s="53" t="s">
        <v>121</v>
      </c>
      <c r="B7" s="128">
        <f t="shared" si="0"/>
        <v>1459860</v>
      </c>
      <c r="C7" s="112">
        <v>233430</v>
      </c>
      <c r="D7" s="112">
        <v>1226430</v>
      </c>
      <c r="F7" s="126">
        <f ca="1">SUMIF(РзПзПлПер,"????"&amp;F$4,СумВед15)-C43</f>
        <v>-19108200</v>
      </c>
      <c r="G7" s="126">
        <f ca="1">SUMIF(РзПзПлПер,"????"&amp;G$4,СумВед15)-D43</f>
        <v>-16197700</v>
      </c>
      <c r="H7" s="5">
        <v>2015</v>
      </c>
    </row>
    <row r="8" spans="1:8" ht="14.25">
      <c r="A8" s="15" t="s">
        <v>224</v>
      </c>
      <c r="B8" s="128">
        <f t="shared" si="0"/>
        <v>4824770</v>
      </c>
      <c r="C8" s="112">
        <v>64190</v>
      </c>
      <c r="D8" s="112">
        <v>4760580</v>
      </c>
    </row>
    <row r="9" spans="1:8" ht="14.25">
      <c r="A9" s="15" t="s">
        <v>76</v>
      </c>
      <c r="B9" s="128">
        <f t="shared" si="0"/>
        <v>2317110</v>
      </c>
      <c r="C9" s="112">
        <v>2317110</v>
      </c>
      <c r="D9" s="112">
        <v>0</v>
      </c>
      <c r="F9" s="43"/>
      <c r="G9" s="43"/>
    </row>
    <row r="10" spans="1:8" ht="14.25">
      <c r="A10" s="15" t="s">
        <v>77</v>
      </c>
      <c r="B10" s="128">
        <f t="shared" si="0"/>
        <v>1401550</v>
      </c>
      <c r="C10" s="112">
        <v>565310</v>
      </c>
      <c r="D10" s="112">
        <v>836240</v>
      </c>
    </row>
    <row r="11" spans="1:8" ht="14.25" customHeight="1">
      <c r="A11" s="17" t="s">
        <v>308</v>
      </c>
      <c r="B11" s="128">
        <f t="shared" si="0"/>
        <v>3746780</v>
      </c>
      <c r="C11" s="112">
        <v>2007970</v>
      </c>
      <c r="D11" s="112">
        <v>1738810</v>
      </c>
    </row>
    <row r="12" spans="1:8" ht="14.25">
      <c r="A12" s="15" t="s">
        <v>122</v>
      </c>
      <c r="B12" s="128">
        <f t="shared" si="0"/>
        <v>2555830</v>
      </c>
      <c r="C12" s="112">
        <v>2135950</v>
      </c>
      <c r="D12" s="112">
        <v>419880</v>
      </c>
    </row>
    <row r="13" spans="1:8" ht="14.25">
      <c r="A13" s="15" t="s">
        <v>188</v>
      </c>
      <c r="B13" s="128">
        <f t="shared" si="0"/>
        <v>4193380</v>
      </c>
      <c r="C13" s="112">
        <v>1087470</v>
      </c>
      <c r="D13" s="112">
        <v>3105910</v>
      </c>
    </row>
    <row r="14" spans="1:8" ht="14.25">
      <c r="A14" s="15" t="s">
        <v>189</v>
      </c>
      <c r="B14" s="128">
        <f t="shared" si="0"/>
        <v>3645770</v>
      </c>
      <c r="C14" s="112">
        <v>127350</v>
      </c>
      <c r="D14" s="112">
        <v>3518420</v>
      </c>
    </row>
    <row r="15" spans="1:8" ht="14.25">
      <c r="A15" s="15" t="s">
        <v>123</v>
      </c>
      <c r="B15" s="128">
        <f t="shared" si="0"/>
        <v>1336060</v>
      </c>
      <c r="C15" s="112">
        <v>637270</v>
      </c>
      <c r="D15" s="112">
        <v>698790</v>
      </c>
    </row>
    <row r="16" spans="1:8" ht="14.25">
      <c r="A16" s="15" t="s">
        <v>125</v>
      </c>
      <c r="B16" s="128">
        <f t="shared" si="0"/>
        <v>2490720</v>
      </c>
      <c r="C16" s="112">
        <v>2490720</v>
      </c>
      <c r="D16" s="112">
        <v>0</v>
      </c>
    </row>
    <row r="17" spans="1:4" ht="14.25">
      <c r="A17" s="15" t="s">
        <v>225</v>
      </c>
      <c r="B17" s="128">
        <f t="shared" si="0"/>
        <v>6487410</v>
      </c>
      <c r="C17" s="112">
        <v>1469120</v>
      </c>
      <c r="D17" s="112">
        <v>5018290</v>
      </c>
    </row>
    <row r="18" spans="1:4" ht="14.25">
      <c r="A18" s="15" t="s">
        <v>124</v>
      </c>
      <c r="B18" s="128">
        <f t="shared" si="0"/>
        <v>5053830</v>
      </c>
      <c r="C18" s="112">
        <v>2715910</v>
      </c>
      <c r="D18" s="112">
        <v>2337920</v>
      </c>
    </row>
    <row r="19" spans="1:4" ht="14.25">
      <c r="A19" s="15" t="s">
        <v>126</v>
      </c>
      <c r="B19" s="128">
        <f t="shared" si="0"/>
        <v>1523130</v>
      </c>
      <c r="C19" s="112">
        <v>1523130</v>
      </c>
      <c r="D19" s="112">
        <v>0</v>
      </c>
    </row>
    <row r="20" spans="1:4" ht="14.25">
      <c r="A20" s="15" t="s">
        <v>127</v>
      </c>
      <c r="B20" s="128">
        <f t="shared" si="0"/>
        <v>4447390</v>
      </c>
      <c r="C20" s="112">
        <v>744820</v>
      </c>
      <c r="D20" s="112">
        <v>3702570</v>
      </c>
    </row>
    <row r="21" spans="1:4" ht="14.25">
      <c r="A21" s="15" t="s">
        <v>191</v>
      </c>
      <c r="B21" s="128">
        <f t="shared" si="0"/>
        <v>777240</v>
      </c>
      <c r="C21" s="112">
        <v>777240</v>
      </c>
      <c r="D21" s="112">
        <v>0</v>
      </c>
    </row>
    <row r="22" spans="1:4" ht="14.25">
      <c r="A22" s="15" t="s">
        <v>192</v>
      </c>
      <c r="B22" s="128">
        <f t="shared" si="0"/>
        <v>6436730</v>
      </c>
      <c r="C22" s="112">
        <v>3290900</v>
      </c>
      <c r="D22" s="112">
        <v>3145830</v>
      </c>
    </row>
    <row r="23" spans="1:4" ht="14.25">
      <c r="A23" s="15" t="s">
        <v>128</v>
      </c>
      <c r="B23" s="128">
        <f t="shared" si="0"/>
        <v>2180220</v>
      </c>
      <c r="C23" s="112">
        <v>549580</v>
      </c>
      <c r="D23" s="112">
        <v>1630640</v>
      </c>
    </row>
    <row r="24" spans="1:4" ht="15">
      <c r="A24" s="124" t="s">
        <v>1066</v>
      </c>
      <c r="B24" s="127">
        <f>SUM(B25:B42)</f>
        <v>35305900</v>
      </c>
      <c r="C24" s="127">
        <f>SUM(C25:C42)</f>
        <v>19108200</v>
      </c>
      <c r="D24" s="127">
        <f>SUM(D25:D42)</f>
        <v>16197700</v>
      </c>
    </row>
    <row r="25" spans="1:4" ht="14.25">
      <c r="A25" s="15" t="s">
        <v>75</v>
      </c>
      <c r="B25" s="128">
        <f t="shared" ref="B25:B42" si="1">C25+D25</f>
        <v>1045720</v>
      </c>
      <c r="C25" s="112">
        <v>918170</v>
      </c>
      <c r="D25" s="112">
        <v>127550</v>
      </c>
    </row>
    <row r="26" spans="1:4" ht="14.25">
      <c r="A26" s="53" t="s">
        <v>121</v>
      </c>
      <c r="B26" s="128">
        <f t="shared" si="1"/>
        <v>799920</v>
      </c>
      <c r="C26" s="112">
        <v>186720</v>
      </c>
      <c r="D26" s="112">
        <v>613200</v>
      </c>
    </row>
    <row r="27" spans="1:4" ht="14.25">
      <c r="A27" s="15" t="s">
        <v>224</v>
      </c>
      <c r="B27" s="128">
        <f t="shared" si="1"/>
        <v>2431660</v>
      </c>
      <c r="C27" s="112">
        <v>51360</v>
      </c>
      <c r="D27" s="112">
        <v>2380300</v>
      </c>
    </row>
    <row r="28" spans="1:4" ht="14.25">
      <c r="A28" s="15" t="s">
        <v>76</v>
      </c>
      <c r="B28" s="128">
        <f t="shared" si="1"/>
        <v>1853700</v>
      </c>
      <c r="C28" s="112">
        <v>1853700</v>
      </c>
      <c r="D28" s="112">
        <v>0</v>
      </c>
    </row>
    <row r="29" spans="1:4" ht="14.25">
      <c r="A29" s="15" t="s">
        <v>77</v>
      </c>
      <c r="B29" s="128">
        <f t="shared" si="1"/>
        <v>870340</v>
      </c>
      <c r="C29" s="112">
        <v>452240</v>
      </c>
      <c r="D29" s="112">
        <v>418100</v>
      </c>
    </row>
    <row r="30" spans="1:4" ht="14.25" customHeight="1">
      <c r="A30" s="17" t="s">
        <v>308</v>
      </c>
      <c r="B30" s="128">
        <f t="shared" si="1"/>
        <v>2475820</v>
      </c>
      <c r="C30" s="112">
        <v>1606420</v>
      </c>
      <c r="D30" s="112">
        <v>869400</v>
      </c>
    </row>
    <row r="31" spans="1:4" ht="14.25">
      <c r="A31" s="15" t="s">
        <v>122</v>
      </c>
      <c r="B31" s="128">
        <f t="shared" si="1"/>
        <v>1918690</v>
      </c>
      <c r="C31" s="112">
        <v>1708740</v>
      </c>
      <c r="D31" s="112">
        <v>209950</v>
      </c>
    </row>
    <row r="32" spans="1:4" ht="14.25">
      <c r="A32" s="15" t="s">
        <v>188</v>
      </c>
      <c r="B32" s="128">
        <f t="shared" si="1"/>
        <v>2422960</v>
      </c>
      <c r="C32" s="112">
        <v>870010</v>
      </c>
      <c r="D32" s="112">
        <v>1552950</v>
      </c>
    </row>
    <row r="33" spans="1:4" ht="14.25">
      <c r="A33" s="15" t="s">
        <v>189</v>
      </c>
      <c r="B33" s="128">
        <f t="shared" si="1"/>
        <v>1861040</v>
      </c>
      <c r="C33" s="112">
        <v>101840</v>
      </c>
      <c r="D33" s="112">
        <v>1759200</v>
      </c>
    </row>
    <row r="34" spans="1:4" ht="14.25">
      <c r="A34" s="15" t="s">
        <v>123</v>
      </c>
      <c r="B34" s="128">
        <f t="shared" si="1"/>
        <v>859250</v>
      </c>
      <c r="C34" s="112">
        <v>509850</v>
      </c>
      <c r="D34" s="112">
        <v>349400</v>
      </c>
    </row>
    <row r="35" spans="1:4" ht="14.25">
      <c r="A35" s="15" t="s">
        <v>125</v>
      </c>
      <c r="B35" s="128">
        <f t="shared" si="1"/>
        <v>1992580</v>
      </c>
      <c r="C35" s="112">
        <v>1992580</v>
      </c>
      <c r="D35" s="112">
        <v>0</v>
      </c>
    </row>
    <row r="36" spans="1:4" ht="14.25">
      <c r="A36" s="15" t="s">
        <v>225</v>
      </c>
      <c r="B36" s="128">
        <f t="shared" si="1"/>
        <v>3684490</v>
      </c>
      <c r="C36" s="112">
        <v>1175290</v>
      </c>
      <c r="D36" s="112">
        <v>2509200</v>
      </c>
    </row>
    <row r="37" spans="1:4" ht="14.25">
      <c r="A37" s="15" t="s">
        <v>124</v>
      </c>
      <c r="B37" s="128">
        <f t="shared" si="1"/>
        <v>3341690</v>
      </c>
      <c r="C37" s="112">
        <v>2172740</v>
      </c>
      <c r="D37" s="112">
        <v>1168950</v>
      </c>
    </row>
    <row r="38" spans="1:4" ht="14.25">
      <c r="A38" s="15" t="s">
        <v>126</v>
      </c>
      <c r="B38" s="128">
        <f t="shared" si="1"/>
        <v>1218490</v>
      </c>
      <c r="C38" s="112">
        <v>1218490</v>
      </c>
      <c r="D38" s="112">
        <v>0</v>
      </c>
    </row>
    <row r="39" spans="1:4" ht="14.25">
      <c r="A39" s="15" t="s">
        <v>127</v>
      </c>
      <c r="B39" s="128">
        <f t="shared" si="1"/>
        <v>2447150</v>
      </c>
      <c r="C39" s="112">
        <v>595850</v>
      </c>
      <c r="D39" s="112">
        <v>1851300</v>
      </c>
    </row>
    <row r="40" spans="1:4" ht="14.25">
      <c r="A40" s="15" t="s">
        <v>191</v>
      </c>
      <c r="B40" s="128">
        <f t="shared" si="1"/>
        <v>621770</v>
      </c>
      <c r="C40" s="112">
        <v>621770</v>
      </c>
      <c r="D40" s="112">
        <v>0</v>
      </c>
    </row>
    <row r="41" spans="1:4" ht="14.25">
      <c r="A41" s="15" t="s">
        <v>192</v>
      </c>
      <c r="B41" s="128">
        <f t="shared" si="1"/>
        <v>4205650</v>
      </c>
      <c r="C41" s="112">
        <v>2632750</v>
      </c>
      <c r="D41" s="112">
        <v>1572900</v>
      </c>
    </row>
    <row r="42" spans="1:4" ht="14.25">
      <c r="A42" s="15" t="s">
        <v>128</v>
      </c>
      <c r="B42" s="128">
        <f t="shared" si="1"/>
        <v>1254980</v>
      </c>
      <c r="C42" s="112">
        <v>439680</v>
      </c>
      <c r="D42" s="112">
        <v>815300</v>
      </c>
    </row>
    <row r="43" spans="1:4" ht="15">
      <c r="A43" s="124" t="s">
        <v>1067</v>
      </c>
      <c r="B43" s="127">
        <f>SUM(B44:B61)</f>
        <v>35305900</v>
      </c>
      <c r="C43" s="127">
        <f>SUM(C44:C61)</f>
        <v>19108200</v>
      </c>
      <c r="D43" s="127">
        <f>SUM(D44:D61)</f>
        <v>16197700</v>
      </c>
    </row>
    <row r="44" spans="1:4" ht="14.25">
      <c r="A44" s="15" t="s">
        <v>75</v>
      </c>
      <c r="B44" s="128">
        <f t="shared" ref="B44:B61" si="2">C44+D44</f>
        <v>1045720</v>
      </c>
      <c r="C44" s="112">
        <v>918170</v>
      </c>
      <c r="D44" s="112">
        <v>127550</v>
      </c>
    </row>
    <row r="45" spans="1:4" ht="14.25">
      <c r="A45" s="53" t="s">
        <v>121</v>
      </c>
      <c r="B45" s="128">
        <f t="shared" si="2"/>
        <v>799920</v>
      </c>
      <c r="C45" s="112">
        <v>186720</v>
      </c>
      <c r="D45" s="112">
        <v>613200</v>
      </c>
    </row>
    <row r="46" spans="1:4" ht="14.25">
      <c r="A46" s="15" t="s">
        <v>224</v>
      </c>
      <c r="B46" s="128">
        <f t="shared" si="2"/>
        <v>2431660</v>
      </c>
      <c r="C46" s="112">
        <v>51360</v>
      </c>
      <c r="D46" s="112">
        <v>2380300</v>
      </c>
    </row>
    <row r="47" spans="1:4" ht="14.25">
      <c r="A47" s="15" t="s">
        <v>76</v>
      </c>
      <c r="B47" s="128">
        <f t="shared" si="2"/>
        <v>1853700</v>
      </c>
      <c r="C47" s="112">
        <v>1853700</v>
      </c>
      <c r="D47" s="112">
        <v>0</v>
      </c>
    </row>
    <row r="48" spans="1:4" ht="14.25">
      <c r="A48" s="15" t="s">
        <v>77</v>
      </c>
      <c r="B48" s="128">
        <f t="shared" si="2"/>
        <v>870340</v>
      </c>
      <c r="C48" s="112">
        <v>452240</v>
      </c>
      <c r="D48" s="112">
        <v>418100</v>
      </c>
    </row>
    <row r="49" spans="1:4" ht="13.5" customHeight="1">
      <c r="A49" s="17" t="s">
        <v>308</v>
      </c>
      <c r="B49" s="128">
        <f t="shared" si="2"/>
        <v>2475820</v>
      </c>
      <c r="C49" s="112">
        <v>1606420</v>
      </c>
      <c r="D49" s="112">
        <v>869400</v>
      </c>
    </row>
    <row r="50" spans="1:4" ht="14.25">
      <c r="A50" s="15" t="s">
        <v>122</v>
      </c>
      <c r="B50" s="128">
        <f t="shared" si="2"/>
        <v>1918690</v>
      </c>
      <c r="C50" s="112">
        <v>1708740</v>
      </c>
      <c r="D50" s="112">
        <v>209950</v>
      </c>
    </row>
    <row r="51" spans="1:4" ht="14.25">
      <c r="A51" s="15" t="s">
        <v>188</v>
      </c>
      <c r="B51" s="128">
        <f t="shared" si="2"/>
        <v>2422960</v>
      </c>
      <c r="C51" s="112">
        <v>870010</v>
      </c>
      <c r="D51" s="112">
        <v>1552950</v>
      </c>
    </row>
    <row r="52" spans="1:4" ht="14.25">
      <c r="A52" s="15" t="s">
        <v>189</v>
      </c>
      <c r="B52" s="128">
        <f t="shared" si="2"/>
        <v>1861040</v>
      </c>
      <c r="C52" s="112">
        <v>101840</v>
      </c>
      <c r="D52" s="112">
        <v>1759200</v>
      </c>
    </row>
    <row r="53" spans="1:4" ht="14.25">
      <c r="A53" s="15" t="s">
        <v>123</v>
      </c>
      <c r="B53" s="128">
        <f t="shared" si="2"/>
        <v>859250</v>
      </c>
      <c r="C53" s="112">
        <v>509850</v>
      </c>
      <c r="D53" s="112">
        <v>349400</v>
      </c>
    </row>
    <row r="54" spans="1:4" ht="14.25">
      <c r="A54" s="15" t="s">
        <v>125</v>
      </c>
      <c r="B54" s="128">
        <f t="shared" si="2"/>
        <v>1992580</v>
      </c>
      <c r="C54" s="112">
        <v>1992580</v>
      </c>
      <c r="D54" s="112">
        <v>0</v>
      </c>
    </row>
    <row r="55" spans="1:4" ht="14.25">
      <c r="A55" s="15" t="s">
        <v>225</v>
      </c>
      <c r="B55" s="128">
        <f t="shared" si="2"/>
        <v>3684490</v>
      </c>
      <c r="C55" s="112">
        <v>1175290</v>
      </c>
      <c r="D55" s="112">
        <v>2509200</v>
      </c>
    </row>
    <row r="56" spans="1:4" ht="14.25">
      <c r="A56" s="15" t="s">
        <v>124</v>
      </c>
      <c r="B56" s="128">
        <f t="shared" si="2"/>
        <v>3341690</v>
      </c>
      <c r="C56" s="112">
        <v>2172740</v>
      </c>
      <c r="D56" s="112">
        <v>1168950</v>
      </c>
    </row>
    <row r="57" spans="1:4" ht="14.25">
      <c r="A57" s="15" t="s">
        <v>126</v>
      </c>
      <c r="B57" s="128">
        <f t="shared" si="2"/>
        <v>1218490</v>
      </c>
      <c r="C57" s="112">
        <v>1218490</v>
      </c>
      <c r="D57" s="112">
        <v>0</v>
      </c>
    </row>
    <row r="58" spans="1:4" ht="14.25">
      <c r="A58" s="15" t="s">
        <v>127</v>
      </c>
      <c r="B58" s="128">
        <f t="shared" si="2"/>
        <v>2447150</v>
      </c>
      <c r="C58" s="112">
        <v>595850</v>
      </c>
      <c r="D58" s="112">
        <v>1851300</v>
      </c>
    </row>
    <row r="59" spans="1:4" ht="14.25">
      <c r="A59" s="15" t="s">
        <v>191</v>
      </c>
      <c r="B59" s="128">
        <f t="shared" si="2"/>
        <v>621770</v>
      </c>
      <c r="C59" s="112">
        <v>621770</v>
      </c>
      <c r="D59" s="112">
        <v>0</v>
      </c>
    </row>
    <row r="60" spans="1:4" ht="14.25">
      <c r="A60" s="15" t="s">
        <v>192</v>
      </c>
      <c r="B60" s="128">
        <f t="shared" si="2"/>
        <v>4205650</v>
      </c>
      <c r="C60" s="112">
        <v>2632750</v>
      </c>
      <c r="D60" s="112">
        <v>1572900</v>
      </c>
    </row>
    <row r="61" spans="1:4" ht="14.25">
      <c r="A61" s="15" t="s">
        <v>128</v>
      </c>
      <c r="B61" s="128">
        <f t="shared" si="2"/>
        <v>1254980</v>
      </c>
      <c r="C61" s="112">
        <v>439680</v>
      </c>
      <c r="D61" s="112">
        <v>815300</v>
      </c>
    </row>
  </sheetData>
  <mergeCells count="2">
    <mergeCell ref="A2:D2"/>
    <mergeCell ref="A1:D1"/>
  </mergeCells>
  <phoneticPr fontId="3" type="noConversion"/>
  <pageMargins left="0.59055118110236227" right="0.23622047244094491" top="0.59055118110236227" bottom="0.59055118110236227" header="0.31496062992125984" footer="0.31496062992125984"/>
  <pageSetup paperSize="9" fitToHeight="0" orientation="portrait" r:id="rId1"/>
  <headerFooter alignWithMargins="0"/>
</worksheet>
</file>

<file path=xl/worksheets/sheet15.xml><?xml version="1.0" encoding="utf-8"?>
<worksheet xmlns="http://schemas.openxmlformats.org/spreadsheetml/2006/main" xmlns:r="http://schemas.openxmlformats.org/officeDocument/2006/relationships">
  <sheetPr codeName="Лист11"/>
  <dimension ref="A1:G23"/>
  <sheetViews>
    <sheetView workbookViewId="0">
      <selection activeCell="H23" sqref="H23"/>
    </sheetView>
  </sheetViews>
  <sheetFormatPr defaultRowHeight="12.75"/>
  <cols>
    <col min="1" max="1" width="48.5703125" style="5" customWidth="1"/>
    <col min="2" max="2" width="15" style="5" bestFit="1" customWidth="1"/>
    <col min="3" max="4" width="15" style="5" customWidth="1"/>
    <col min="5" max="5" width="9.140625" style="5"/>
    <col min="6" max="6" width="12.5703125" style="5" customWidth="1"/>
    <col min="7" max="16384" width="9.140625" style="5"/>
  </cols>
  <sheetData>
    <row r="1" spans="1:7" ht="45" customHeight="1">
      <c r="A1" s="298" t="str">
        <f>"Приложение №"&amp;Н1мол&amp;" к решению
Богучанского районного Совета депутатов
от "&amp;Р1дата&amp;" года №"&amp;Р1номер</f>
        <v>Приложение №15 к решению
Богучанского районного Совета депутатов
от "    "  ___________ 2015 г. года №</v>
      </c>
      <c r="B1" s="298"/>
      <c r="C1" s="298"/>
      <c r="D1" s="298"/>
    </row>
    <row r="2" spans="1:7" ht="115.5" customHeight="1">
      <c r="A2" s="321" t="str">
        <f>"Межбюджетные трансферты на реализацию мероприятий по трудовому воспитанию несовершеннолетних в рамках подпрограммы ""Вовлечение молодежи Богучанского района в социальную практику"" муниципальной программы ""Молодежь Приангарья"" на "&amp;год&amp;" год и плановый период "&amp;ПлПер&amp;" годов"</f>
        <v>Межбюджетные трансферты на реализацию мероприятий по трудовому воспитанию несовершеннолетних в рамках подпрограммы "Вовлечение молодежи Богучанского района в социальную практику" муниципальной программы "Молодежь Приангарья" на 2016 год и плановый период 2017-2018 годов</v>
      </c>
      <c r="B2" s="321"/>
      <c r="C2" s="321"/>
      <c r="D2" s="321"/>
    </row>
    <row r="3" spans="1:7">
      <c r="B3" s="13" t="s">
        <v>107</v>
      </c>
      <c r="C3" s="13"/>
      <c r="D3" s="13"/>
    </row>
    <row r="4" spans="1:7">
      <c r="A4" s="38" t="s">
        <v>31</v>
      </c>
      <c r="B4" s="38" t="s">
        <v>938</v>
      </c>
      <c r="C4" s="38" t="s">
        <v>939</v>
      </c>
      <c r="D4" s="38" t="s">
        <v>1060</v>
      </c>
      <c r="F4" s="45" t="s">
        <v>710</v>
      </c>
    </row>
    <row r="5" spans="1:7" ht="15">
      <c r="A5" s="40" t="s">
        <v>108</v>
      </c>
      <c r="B5" s="41">
        <f>SUM(B6:B23)</f>
        <v>674240</v>
      </c>
      <c r="C5" s="41">
        <f>SUM(C6:C23)</f>
        <v>674240</v>
      </c>
      <c r="D5" s="41">
        <f>SUM(D6:D23)</f>
        <v>674240</v>
      </c>
      <c r="E5" s="125" t="s">
        <v>345</v>
      </c>
      <c r="F5" s="130" t="e">
        <f>SUMIF(РзПз,"????"&amp;F$4,СумВед)-B5</f>
        <v>#REF!</v>
      </c>
      <c r="G5" s="5">
        <v>2013</v>
      </c>
    </row>
    <row r="6" spans="1:7" ht="14.25">
      <c r="A6" s="15" t="s">
        <v>1035</v>
      </c>
      <c r="B6" s="31">
        <v>84280</v>
      </c>
      <c r="C6" s="31">
        <v>0</v>
      </c>
      <c r="D6" s="31">
        <v>0</v>
      </c>
      <c r="F6" s="130">
        <f ca="1">SUMIF(РзПзПлПер,"????"&amp;F$4,СумВед14)-C5</f>
        <v>-674240</v>
      </c>
      <c r="G6" s="5">
        <v>2014</v>
      </c>
    </row>
    <row r="7" spans="1:7" ht="14.25">
      <c r="A7" s="15" t="s">
        <v>121</v>
      </c>
      <c r="B7" s="31">
        <f>15625+26515</f>
        <v>42140</v>
      </c>
      <c r="C7" s="31">
        <v>42140</v>
      </c>
      <c r="D7" s="31">
        <v>42140</v>
      </c>
      <c r="F7" s="130">
        <f ca="1">SUMIF(РзПзПлПер,"????"&amp;F$4,СумВед15)-D5</f>
        <v>-674240</v>
      </c>
      <c r="G7" s="5">
        <v>2015</v>
      </c>
    </row>
    <row r="8" spans="1:7" ht="14.25">
      <c r="A8" s="15" t="s">
        <v>224</v>
      </c>
      <c r="B8" s="31">
        <v>0</v>
      </c>
      <c r="C8" s="31">
        <v>84280</v>
      </c>
      <c r="D8" s="31">
        <v>84280</v>
      </c>
      <c r="F8" s="44"/>
    </row>
    <row r="9" spans="1:7" ht="14.25">
      <c r="A9" s="15" t="s">
        <v>76</v>
      </c>
      <c r="B9" s="31"/>
      <c r="C9" s="31"/>
      <c r="D9" s="31"/>
    </row>
    <row r="10" spans="1:7" ht="14.25">
      <c r="A10" s="15" t="s">
        <v>77</v>
      </c>
      <c r="B10" s="31">
        <f>25000+42424</f>
        <v>67424</v>
      </c>
      <c r="C10" s="31">
        <v>67424</v>
      </c>
      <c r="D10" s="31">
        <v>67424</v>
      </c>
    </row>
    <row r="11" spans="1:7" ht="28.5">
      <c r="A11" s="17" t="s">
        <v>308</v>
      </c>
      <c r="B11" s="31">
        <v>84280</v>
      </c>
      <c r="C11" s="31">
        <v>84280</v>
      </c>
      <c r="D11" s="31">
        <v>84280</v>
      </c>
    </row>
    <row r="12" spans="1:7" ht="14.25">
      <c r="A12" s="15" t="s">
        <v>122</v>
      </c>
      <c r="B12" s="31">
        <v>0</v>
      </c>
      <c r="C12" s="31">
        <v>0</v>
      </c>
      <c r="D12" s="31">
        <v>0</v>
      </c>
    </row>
    <row r="13" spans="1:7" ht="14.25">
      <c r="A13" s="15" t="s">
        <v>188</v>
      </c>
      <c r="B13" s="31">
        <v>84280</v>
      </c>
      <c r="C13" s="31">
        <v>0</v>
      </c>
      <c r="D13" s="31">
        <v>0</v>
      </c>
    </row>
    <row r="14" spans="1:7" ht="14.25">
      <c r="A14" s="15" t="s">
        <v>189</v>
      </c>
      <c r="B14" s="31">
        <v>0</v>
      </c>
      <c r="C14" s="31">
        <v>84280</v>
      </c>
      <c r="D14" s="31">
        <v>84280</v>
      </c>
    </row>
    <row r="15" spans="1:7" ht="14.25">
      <c r="A15" s="15" t="s">
        <v>123</v>
      </c>
      <c r="B15" s="31">
        <v>84280</v>
      </c>
      <c r="C15" s="31">
        <v>84280</v>
      </c>
      <c r="D15" s="31">
        <v>84280</v>
      </c>
    </row>
    <row r="16" spans="1:7" ht="14.25">
      <c r="A16" s="15" t="s">
        <v>125</v>
      </c>
      <c r="B16" s="31"/>
      <c r="C16" s="31">
        <v>0</v>
      </c>
      <c r="D16" s="31">
        <v>0</v>
      </c>
    </row>
    <row r="17" spans="1:4" ht="14.25">
      <c r="A17" s="15" t="s">
        <v>225</v>
      </c>
      <c r="B17" s="31">
        <v>84280</v>
      </c>
      <c r="C17" s="31">
        <v>0</v>
      </c>
      <c r="D17" s="31">
        <v>0</v>
      </c>
    </row>
    <row r="18" spans="1:4" ht="14.25">
      <c r="A18" s="15" t="s">
        <v>124</v>
      </c>
      <c r="B18" s="31">
        <v>0</v>
      </c>
      <c r="C18" s="31">
        <v>84280</v>
      </c>
      <c r="D18" s="31">
        <v>84280</v>
      </c>
    </row>
    <row r="19" spans="1:4" ht="14.25">
      <c r="A19" s="15" t="s">
        <v>126</v>
      </c>
      <c r="B19" s="31"/>
      <c r="C19" s="31">
        <v>0</v>
      </c>
      <c r="D19" s="31">
        <v>0</v>
      </c>
    </row>
    <row r="20" spans="1:4" ht="14.25">
      <c r="A20" s="15" t="s">
        <v>127</v>
      </c>
      <c r="B20" s="31">
        <v>0</v>
      </c>
      <c r="C20" s="31">
        <v>0</v>
      </c>
      <c r="D20" s="31">
        <v>0</v>
      </c>
    </row>
    <row r="21" spans="1:4" ht="14.25">
      <c r="A21" s="15" t="s">
        <v>191</v>
      </c>
      <c r="B21" s="31">
        <v>58996</v>
      </c>
      <c r="C21" s="31">
        <v>58996</v>
      </c>
      <c r="D21" s="31">
        <v>58996</v>
      </c>
    </row>
    <row r="22" spans="1:4" ht="14.25">
      <c r="A22" s="15" t="s">
        <v>192</v>
      </c>
      <c r="B22" s="31">
        <v>0</v>
      </c>
      <c r="C22" s="31">
        <v>84280</v>
      </c>
      <c r="D22" s="31">
        <v>84280</v>
      </c>
    </row>
    <row r="23" spans="1:4" ht="14.25">
      <c r="A23" s="15" t="s">
        <v>128</v>
      </c>
      <c r="B23" s="31">
        <v>84280</v>
      </c>
      <c r="C23" s="31">
        <v>0</v>
      </c>
      <c r="D23" s="31">
        <v>0</v>
      </c>
    </row>
  </sheetData>
  <mergeCells count="2">
    <mergeCell ref="A2:D2"/>
    <mergeCell ref="A1:D1"/>
  </mergeCells>
  <phoneticPr fontId="3" type="noConversion"/>
  <pageMargins left="0.78740157480314965" right="0.23622047244094491" top="0.74803149606299213" bottom="0.74803149606299213" header="0.31496062992125984" footer="0.31496062992125984"/>
  <pageSetup paperSize="9" fitToHeight="0" orientation="portrait" r:id="rId1"/>
  <headerFooter alignWithMargins="0"/>
</worksheet>
</file>

<file path=xl/worksheets/sheet16.xml><?xml version="1.0" encoding="utf-8"?>
<worksheet xmlns="http://schemas.openxmlformats.org/spreadsheetml/2006/main" xmlns:r="http://schemas.openxmlformats.org/officeDocument/2006/relationships">
  <sheetPr codeName="Лист12"/>
  <dimension ref="A1:G23"/>
  <sheetViews>
    <sheetView tabSelected="1" workbookViewId="0">
      <selection activeCell="F5" sqref="F5"/>
    </sheetView>
  </sheetViews>
  <sheetFormatPr defaultRowHeight="12.75"/>
  <cols>
    <col min="1" max="1" width="56.5703125" style="5" customWidth="1"/>
    <col min="2" max="2" width="8.42578125" style="5" hidden="1" customWidth="1"/>
    <col min="3" max="3" width="10.28515625" style="5" customWidth="1"/>
    <col min="4" max="4" width="9.85546875" style="5" customWidth="1"/>
    <col min="5" max="5" width="9.140625" style="5"/>
    <col min="6" max="6" width="15" style="25" customWidth="1"/>
    <col min="7" max="16384" width="9.140625" style="5"/>
  </cols>
  <sheetData>
    <row r="1" spans="1:7" ht="41.25" customHeight="1">
      <c r="A1" s="298" t="str">
        <f>"Приложение №"&amp;Н1ком&amp;" к решению
Богучанского районного Совета депутатов
от "&amp;Р1дата&amp;" года №"&amp;Р1номер</f>
        <v>Приложение №16 к решению
Богучанского районного Совета депутатов
от "    "  ___________ 2015 г. года №</v>
      </c>
      <c r="B1" s="298"/>
      <c r="C1" s="298"/>
      <c r="D1" s="298"/>
      <c r="E1" s="298"/>
    </row>
    <row r="2" spans="1:7" ht="93" customHeight="1">
      <c r="A2" s="297" t="str">
        <f>"Субвенции на осуществление государственных полномочий по созданию и обеспечению деятельности административных комиссий на "&amp;год&amp;" год и плановый период "&amp;ПлПер&amp;" годов"</f>
        <v>Субвенции на осуществление государственных полномочий по созданию и обеспечению деятельности административных комиссий на 2016 год и плановый период 2017-2018 годов</v>
      </c>
      <c r="B2" s="297"/>
      <c r="C2" s="297"/>
      <c r="D2" s="297"/>
      <c r="E2" s="297"/>
    </row>
    <row r="3" spans="1:7">
      <c r="D3" s="13"/>
      <c r="E3" s="13" t="s">
        <v>107</v>
      </c>
    </row>
    <row r="4" spans="1:7">
      <c r="A4" s="38" t="s">
        <v>31</v>
      </c>
      <c r="B4" s="132" t="s">
        <v>56</v>
      </c>
      <c r="C4" s="38" t="s">
        <v>940</v>
      </c>
      <c r="D4" s="38" t="s">
        <v>939</v>
      </c>
      <c r="E4" s="38" t="s">
        <v>1060</v>
      </c>
      <c r="F4" s="39">
        <v>1110075140</v>
      </c>
      <c r="G4" s="5" t="s">
        <v>345</v>
      </c>
    </row>
    <row r="5" spans="1:7" ht="15">
      <c r="A5" s="339" t="s">
        <v>108</v>
      </c>
      <c r="B5" s="340"/>
      <c r="C5" s="127">
        <f>SUM(C6:C23)</f>
        <v>178200</v>
      </c>
      <c r="D5" s="127">
        <f>SUM(D6:D23)</f>
        <v>178200</v>
      </c>
      <c r="E5" s="127">
        <f>SUM(E6:E23)</f>
        <v>178200</v>
      </c>
      <c r="F5" s="126" t="e">
        <f>SUMIF(РзПз,"????"&amp;F$4,СумВед)-C5</f>
        <v>#REF!</v>
      </c>
      <c r="G5" s="5">
        <v>2013</v>
      </c>
    </row>
    <row r="6" spans="1:7" ht="14.25">
      <c r="A6" s="42" t="s">
        <v>1035</v>
      </c>
      <c r="B6" s="133" t="s">
        <v>57</v>
      </c>
      <c r="C6" s="131">
        <v>7700</v>
      </c>
      <c r="D6" s="131">
        <v>7700</v>
      </c>
      <c r="E6" s="131">
        <v>7700</v>
      </c>
      <c r="F6" s="126">
        <f ca="1">SUMIF(РзПзПлПер,"????"&amp;F$4,СумВед14)-D5</f>
        <v>-178200</v>
      </c>
      <c r="G6" s="5">
        <v>2014</v>
      </c>
    </row>
    <row r="7" spans="1:7" ht="14.25">
      <c r="A7" s="42" t="s">
        <v>121</v>
      </c>
      <c r="B7" s="133" t="s">
        <v>58</v>
      </c>
      <c r="C7" s="131">
        <v>2700</v>
      </c>
      <c r="D7" s="131">
        <v>2700</v>
      </c>
      <c r="E7" s="131">
        <v>2700</v>
      </c>
      <c r="F7" s="126">
        <f ca="1">SUMIF(РзПзПлПер,"????"&amp;F$4,СумВед15)-E5</f>
        <v>-178200</v>
      </c>
      <c r="G7" s="5">
        <v>2015</v>
      </c>
    </row>
    <row r="8" spans="1:7" ht="14.25">
      <c r="A8" s="42" t="s">
        <v>224</v>
      </c>
      <c r="B8" s="133" t="s">
        <v>59</v>
      </c>
      <c r="C8" s="131">
        <v>1000</v>
      </c>
      <c r="D8" s="131">
        <v>1000</v>
      </c>
      <c r="E8" s="131">
        <v>1000</v>
      </c>
    </row>
    <row r="9" spans="1:7" ht="14.25">
      <c r="A9" s="42" t="s">
        <v>76</v>
      </c>
      <c r="B9" s="133" t="s">
        <v>60</v>
      </c>
      <c r="C9" s="131">
        <v>43700</v>
      </c>
      <c r="D9" s="131">
        <v>43700</v>
      </c>
      <c r="E9" s="131">
        <v>43700</v>
      </c>
    </row>
    <row r="10" spans="1:7" ht="14.25">
      <c r="A10" s="42" t="s">
        <v>77</v>
      </c>
      <c r="B10" s="133" t="s">
        <v>61</v>
      </c>
      <c r="C10" s="131">
        <v>2800</v>
      </c>
      <c r="D10" s="131">
        <v>2800</v>
      </c>
      <c r="E10" s="131">
        <v>2800</v>
      </c>
    </row>
    <row r="11" spans="1:7" ht="14.25">
      <c r="A11" s="17" t="s">
        <v>308</v>
      </c>
      <c r="B11" s="133" t="s">
        <v>62</v>
      </c>
      <c r="C11" s="131">
        <v>12900</v>
      </c>
      <c r="D11" s="131">
        <v>12900</v>
      </c>
      <c r="E11" s="131">
        <v>12900</v>
      </c>
    </row>
    <row r="12" spans="1:7" ht="14.25">
      <c r="A12" s="42" t="s">
        <v>122</v>
      </c>
      <c r="B12" s="133" t="s">
        <v>63</v>
      </c>
      <c r="C12" s="131">
        <v>7200</v>
      </c>
      <c r="D12" s="131">
        <v>7200</v>
      </c>
      <c r="E12" s="131">
        <v>7200</v>
      </c>
    </row>
    <row r="13" spans="1:7" ht="14.25">
      <c r="A13" s="42" t="s">
        <v>188</v>
      </c>
      <c r="B13" s="133" t="s">
        <v>64</v>
      </c>
      <c r="C13" s="131">
        <v>6400</v>
      </c>
      <c r="D13" s="131">
        <v>6400</v>
      </c>
      <c r="E13" s="131">
        <v>6400</v>
      </c>
    </row>
    <row r="14" spans="1:7" ht="14.25">
      <c r="A14" s="42" t="s">
        <v>189</v>
      </c>
      <c r="B14" s="133" t="s">
        <v>65</v>
      </c>
      <c r="C14" s="131">
        <v>2000</v>
      </c>
      <c r="D14" s="131">
        <v>2000</v>
      </c>
      <c r="E14" s="131">
        <v>2000</v>
      </c>
    </row>
    <row r="15" spans="1:7" ht="14.25">
      <c r="A15" s="42" t="s">
        <v>123</v>
      </c>
      <c r="B15" s="133" t="s">
        <v>66</v>
      </c>
      <c r="C15" s="131">
        <v>4800</v>
      </c>
      <c r="D15" s="131">
        <v>4800</v>
      </c>
      <c r="E15" s="131">
        <v>4800</v>
      </c>
    </row>
    <row r="16" spans="1:7" ht="14.25">
      <c r="A16" s="42" t="s">
        <v>125</v>
      </c>
      <c r="B16" s="133" t="s">
        <v>67</v>
      </c>
      <c r="C16" s="131">
        <v>22100</v>
      </c>
      <c r="D16" s="131">
        <v>22100</v>
      </c>
      <c r="E16" s="131">
        <v>22100</v>
      </c>
    </row>
    <row r="17" spans="1:5" ht="14.25">
      <c r="A17" s="42" t="s">
        <v>225</v>
      </c>
      <c r="B17" s="133" t="s">
        <v>68</v>
      </c>
      <c r="C17" s="131">
        <v>6000</v>
      </c>
      <c r="D17" s="131">
        <v>6000</v>
      </c>
      <c r="E17" s="131">
        <v>6000</v>
      </c>
    </row>
    <row r="18" spans="1:5" ht="14.25">
      <c r="A18" s="30" t="s">
        <v>124</v>
      </c>
      <c r="B18" s="134" t="s">
        <v>69</v>
      </c>
      <c r="C18" s="131">
        <v>9200</v>
      </c>
      <c r="D18" s="131">
        <v>9200</v>
      </c>
      <c r="E18" s="131">
        <v>9200</v>
      </c>
    </row>
    <row r="19" spans="1:5" ht="14.25">
      <c r="A19" s="42" t="s">
        <v>126</v>
      </c>
      <c r="B19" s="133" t="s">
        <v>70</v>
      </c>
      <c r="C19" s="131">
        <v>25300</v>
      </c>
      <c r="D19" s="131">
        <v>25300</v>
      </c>
      <c r="E19" s="131">
        <v>25300</v>
      </c>
    </row>
    <row r="20" spans="1:5" ht="14.25">
      <c r="A20" s="42" t="s">
        <v>127</v>
      </c>
      <c r="B20" s="133" t="s">
        <v>71</v>
      </c>
      <c r="C20" s="131">
        <v>2700</v>
      </c>
      <c r="D20" s="131">
        <v>2700</v>
      </c>
      <c r="E20" s="131">
        <v>2700</v>
      </c>
    </row>
    <row r="21" spans="1:5" ht="14.25">
      <c r="A21" s="42" t="s">
        <v>191</v>
      </c>
      <c r="B21" s="133" t="s">
        <v>72</v>
      </c>
      <c r="C21" s="131">
        <v>5800</v>
      </c>
      <c r="D21" s="131">
        <v>5800</v>
      </c>
      <c r="E21" s="131">
        <v>5800</v>
      </c>
    </row>
    <row r="22" spans="1:5" ht="14.25">
      <c r="A22" s="42" t="s">
        <v>192</v>
      </c>
      <c r="B22" s="133" t="s">
        <v>73</v>
      </c>
      <c r="C22" s="131">
        <v>11900</v>
      </c>
      <c r="D22" s="131">
        <v>11900</v>
      </c>
      <c r="E22" s="131">
        <v>11900</v>
      </c>
    </row>
    <row r="23" spans="1:5" ht="14.25">
      <c r="A23" s="42" t="s">
        <v>128</v>
      </c>
      <c r="B23" s="133" t="s">
        <v>74</v>
      </c>
      <c r="C23" s="131">
        <v>4000</v>
      </c>
      <c r="D23" s="131">
        <v>4000</v>
      </c>
      <c r="E23" s="131">
        <v>4000</v>
      </c>
    </row>
  </sheetData>
  <mergeCells count="3">
    <mergeCell ref="A5:B5"/>
    <mergeCell ref="A2:E2"/>
    <mergeCell ref="A1:E1"/>
  </mergeCells>
  <phoneticPr fontId="3" type="noConversion"/>
  <pageMargins left="0.98425196850393704" right="0.43307086614173229" top="0.74803149606299213" bottom="0.74803149606299213" header="0.31496062992125984" footer="0.31496062992125984"/>
  <pageSetup paperSize="9" fitToHeight="0" orientation="portrait" r:id="rId1"/>
  <headerFooter alignWithMargins="0"/>
</worksheet>
</file>

<file path=xl/worksheets/sheet17.xml><?xml version="1.0" encoding="utf-8"?>
<worksheet xmlns="http://schemas.openxmlformats.org/spreadsheetml/2006/main" xmlns:r="http://schemas.openxmlformats.org/officeDocument/2006/relationships">
  <sheetPr codeName="Лист10"/>
  <dimension ref="A1:H22"/>
  <sheetViews>
    <sheetView workbookViewId="0">
      <selection activeCell="A3" sqref="A3"/>
    </sheetView>
  </sheetViews>
  <sheetFormatPr defaultRowHeight="12.75"/>
  <cols>
    <col min="1" max="1" width="52.42578125" style="5" customWidth="1"/>
    <col min="2" max="2" width="13.7109375" style="5" customWidth="1"/>
    <col min="3" max="3" width="14.42578125" style="5" customWidth="1"/>
    <col min="4" max="4" width="11" style="5" hidden="1" customWidth="1"/>
    <col min="5" max="5" width="9.140625" style="5"/>
    <col min="6" max="6" width="11.5703125" style="5" customWidth="1"/>
    <col min="7" max="7" width="13.5703125" style="5" customWidth="1"/>
    <col min="8" max="8" width="13.28515625" style="5" customWidth="1"/>
    <col min="9" max="16384" width="9.140625" style="5"/>
  </cols>
  <sheetData>
    <row r="1" spans="1:8" ht="40.5" customHeight="1">
      <c r="A1" s="298" t="str">
        <f>"Приложение №"&amp;Н1вус&amp;" к решению
Богучанского районного Совета депутатов
от "&amp;Р1дата&amp;" года №"&amp;Р1номер</f>
        <v>Приложение №18 к решению
Богучанского районного Совета депутатов
от "    "  ___________ 2015 г. года №</v>
      </c>
      <c r="B1" s="298"/>
      <c r="C1" s="298"/>
      <c r="D1" s="298"/>
    </row>
    <row r="2" spans="1:8" ht="106.5" customHeight="1">
      <c r="A2" s="297" t="str">
        <f>"Субвенции на финансовое обеспечение полномочий по первичному воинскому учету на территориях, где отсутствуют военные комиссариаты, на "&amp;год&amp;" год и плановый период 2017 года"</f>
        <v>Субвенции на финансовое обеспечение полномочий по первичному воинскому учету на территориях, где отсутствуют военные комиссариаты, на 2016 год и плановый период 2017 года</v>
      </c>
      <c r="B2" s="297"/>
      <c r="C2" s="297"/>
      <c r="D2" s="297"/>
    </row>
    <row r="3" spans="1:8">
      <c r="D3" s="13" t="s">
        <v>107</v>
      </c>
    </row>
    <row r="4" spans="1:8" ht="14.25">
      <c r="A4" s="38" t="s">
        <v>31</v>
      </c>
      <c r="B4" s="28" t="s">
        <v>940</v>
      </c>
      <c r="C4" s="28" t="s">
        <v>939</v>
      </c>
      <c r="D4" s="28" t="s">
        <v>1060</v>
      </c>
    </row>
    <row r="5" spans="1:8" ht="15">
      <c r="A5" s="40" t="s">
        <v>108</v>
      </c>
      <c r="B5" s="127">
        <f>SUM(B6:B22)</f>
        <v>4535700</v>
      </c>
      <c r="C5" s="127">
        <f>SUM(C6:C22)</f>
        <v>4351900</v>
      </c>
      <c r="D5" s="127">
        <f>SUM(D6:D22)</f>
        <v>0</v>
      </c>
      <c r="E5" s="125" t="s">
        <v>345</v>
      </c>
      <c r="F5" s="129" t="e">
        <f>SUMIF(РзПз,"02031115118",СумВед)-B5</f>
        <v>#REF!</v>
      </c>
      <c r="G5" s="129">
        <f ca="1">SUMIF(РзПзПлПер,"02031115118",СумВед14)-C5</f>
        <v>-4351900</v>
      </c>
      <c r="H5" s="129">
        <f ca="1">SUMIF(РзПзПлПер,"02031115118",СумВед15)-D5</f>
        <v>0</v>
      </c>
    </row>
    <row r="6" spans="1:8" ht="14.25">
      <c r="A6" s="30" t="s">
        <v>1035</v>
      </c>
      <c r="B6" s="112">
        <v>394601</v>
      </c>
      <c r="C6" s="112">
        <v>379201</v>
      </c>
      <c r="D6" s="112"/>
    </row>
    <row r="7" spans="1:8" ht="14.25">
      <c r="A7" s="30" t="s">
        <v>121</v>
      </c>
      <c r="B7" s="112">
        <v>73414</v>
      </c>
      <c r="C7" s="112">
        <v>69594</v>
      </c>
      <c r="D7" s="112"/>
    </row>
    <row r="8" spans="1:8" ht="14.25">
      <c r="A8" s="30" t="s">
        <v>224</v>
      </c>
      <c r="B8" s="112">
        <v>44138</v>
      </c>
      <c r="C8" s="112">
        <v>41848</v>
      </c>
      <c r="D8" s="112"/>
    </row>
    <row r="9" spans="1:8" ht="14.25">
      <c r="A9" s="30" t="s">
        <v>77</v>
      </c>
      <c r="B9" s="112">
        <v>73414</v>
      </c>
      <c r="C9" s="112">
        <v>69594</v>
      </c>
      <c r="D9" s="112"/>
    </row>
    <row r="10" spans="1:8" ht="14.25">
      <c r="A10" s="30" t="s">
        <v>308</v>
      </c>
      <c r="B10" s="112">
        <v>394601</v>
      </c>
      <c r="C10" s="112">
        <v>379201</v>
      </c>
      <c r="D10" s="112"/>
    </row>
    <row r="11" spans="1:8" ht="14.25">
      <c r="A11" s="46" t="s">
        <v>122</v>
      </c>
      <c r="B11" s="112">
        <v>394601</v>
      </c>
      <c r="C11" s="112">
        <v>379201</v>
      </c>
      <c r="D11" s="112"/>
    </row>
    <row r="12" spans="1:8" ht="14.25">
      <c r="A12" s="30" t="s">
        <v>188</v>
      </c>
      <c r="B12" s="112">
        <v>394601</v>
      </c>
      <c r="C12" s="112">
        <v>379201</v>
      </c>
      <c r="D12" s="112"/>
    </row>
    <row r="13" spans="1:8" ht="14.25">
      <c r="A13" s="30" t="s">
        <v>189</v>
      </c>
      <c r="B13" s="112">
        <v>73414</v>
      </c>
      <c r="C13" s="112">
        <v>69594</v>
      </c>
      <c r="D13" s="112"/>
    </row>
    <row r="14" spans="1:8" ht="14.25">
      <c r="A14" s="30" t="s">
        <v>123</v>
      </c>
      <c r="B14" s="112">
        <v>102690</v>
      </c>
      <c r="C14" s="112">
        <v>97340</v>
      </c>
      <c r="D14" s="112"/>
    </row>
    <row r="15" spans="1:8" ht="14.25">
      <c r="A15" s="30" t="s">
        <v>125</v>
      </c>
      <c r="B15" s="112">
        <v>403219</v>
      </c>
      <c r="C15" s="112">
        <v>387819</v>
      </c>
      <c r="D15" s="112"/>
    </row>
    <row r="16" spans="1:8" ht="14.25">
      <c r="A16" s="30" t="s">
        <v>225</v>
      </c>
      <c r="B16" s="112">
        <v>394601</v>
      </c>
      <c r="C16" s="112">
        <v>379201</v>
      </c>
      <c r="D16" s="112"/>
    </row>
    <row r="17" spans="1:4" ht="14.25">
      <c r="A17" s="30" t="s">
        <v>124</v>
      </c>
      <c r="B17" s="112">
        <v>394601</v>
      </c>
      <c r="C17" s="112">
        <v>379201</v>
      </c>
      <c r="D17" s="112"/>
    </row>
    <row r="18" spans="1:4" ht="14.25">
      <c r="A18" s="30" t="s">
        <v>126</v>
      </c>
      <c r="B18" s="112">
        <v>403219</v>
      </c>
      <c r="C18" s="112">
        <v>387819</v>
      </c>
      <c r="D18" s="112"/>
    </row>
    <row r="19" spans="1:4" ht="14.25">
      <c r="A19" s="30" t="s">
        <v>127</v>
      </c>
      <c r="B19" s="112">
        <v>102690</v>
      </c>
      <c r="C19" s="112">
        <v>97340</v>
      </c>
      <c r="D19" s="112"/>
    </row>
    <row r="20" spans="1:4" ht="14.25">
      <c r="A20" s="30" t="s">
        <v>191</v>
      </c>
      <c r="B20" s="112">
        <v>394601</v>
      </c>
      <c r="C20" s="112">
        <v>379201</v>
      </c>
      <c r="D20" s="112"/>
    </row>
    <row r="21" spans="1:4" ht="14.25">
      <c r="A21" s="30" t="s">
        <v>192</v>
      </c>
      <c r="B21" s="112">
        <v>394601</v>
      </c>
      <c r="C21" s="112">
        <v>379201</v>
      </c>
      <c r="D21" s="112"/>
    </row>
    <row r="22" spans="1:4" ht="14.25">
      <c r="A22" s="30" t="s">
        <v>128</v>
      </c>
      <c r="B22" s="112">
        <v>102694</v>
      </c>
      <c r="C22" s="112">
        <v>97344</v>
      </c>
      <c r="D22" s="112"/>
    </row>
  </sheetData>
  <mergeCells count="2">
    <mergeCell ref="A2:D2"/>
    <mergeCell ref="A1:D1"/>
  </mergeCells>
  <phoneticPr fontId="3" type="noConversion"/>
  <pageMargins left="0.98425196850393704" right="0.23622047244094491" top="0.74803149606299213" bottom="0.74803149606299213" header="0.31496062992125984" footer="0.31496062992125984"/>
  <pageSetup paperSize="9" fitToHeight="0" orientation="portrait" r:id="rId1"/>
  <headerFooter alignWithMargins="0"/>
</worksheet>
</file>

<file path=xl/worksheets/sheet18.xml><?xml version="1.0" encoding="utf-8"?>
<worksheet xmlns="http://schemas.openxmlformats.org/spreadsheetml/2006/main" xmlns:r="http://schemas.openxmlformats.org/officeDocument/2006/relationships">
  <dimension ref="A1:G8"/>
  <sheetViews>
    <sheetView workbookViewId="0">
      <selection activeCell="H5" sqref="H5"/>
    </sheetView>
  </sheetViews>
  <sheetFormatPr defaultRowHeight="12.75"/>
  <cols>
    <col min="1" max="1" width="45.28515625" customWidth="1"/>
    <col min="2" max="2" width="14.7109375" customWidth="1"/>
    <col min="3" max="3" width="14.140625" customWidth="1"/>
    <col min="4" max="4" width="14.5703125" customWidth="1"/>
    <col min="5" max="5" width="19.140625" customWidth="1"/>
    <col min="6" max="6" width="13.85546875" customWidth="1"/>
    <col min="7" max="7" width="11.28515625" customWidth="1"/>
  </cols>
  <sheetData>
    <row r="1" spans="1:7" ht="60.75" customHeight="1">
      <c r="A1" s="298" t="str">
        <f>"Приложение №"&amp;Н1акк&amp;" к решению
Богучанского районного Совета депутатов
от "&amp;Р1дата&amp;" года №"&amp;Р1номер</f>
        <v>Приложение №20 к решению
Богучанского районного Совета депутатов
от "    "  ___________ 2015 г. года №</v>
      </c>
      <c r="B1" s="298"/>
      <c r="C1" s="298"/>
      <c r="D1" s="298"/>
    </row>
    <row r="2" spans="1:7" ht="114" customHeight="1">
      <c r="A2" s="297" t="str">
        <f>"Межбюджетные трансферы на организацию и проведение акарицидных обработок мест массового отдыха населения на "&amp;год&amp;" год и плановый период "&amp;ПлПер&amp;" годов"</f>
        <v>Межбюджетные трансферы на организацию и проведение акарицидных обработок мест массового отдыха населения на 2016 год и плановый период 2017-2018 годов</v>
      </c>
      <c r="B2" s="297"/>
      <c r="C2" s="297"/>
      <c r="D2" s="297"/>
    </row>
    <row r="3" spans="1:7">
      <c r="A3" s="5"/>
      <c r="B3" s="5"/>
      <c r="C3" s="5"/>
      <c r="D3" s="13" t="s">
        <v>107</v>
      </c>
    </row>
    <row r="4" spans="1:7" ht="14.25">
      <c r="A4" s="38" t="s">
        <v>31</v>
      </c>
      <c r="B4" s="28" t="s">
        <v>940</v>
      </c>
      <c r="C4" s="28" t="s">
        <v>1061</v>
      </c>
      <c r="D4" s="28" t="s">
        <v>1060</v>
      </c>
      <c r="F4">
        <v>9097555</v>
      </c>
    </row>
    <row r="5" spans="1:7" ht="15">
      <c r="A5" s="171" t="s">
        <v>108</v>
      </c>
      <c r="B5" s="127">
        <f>SUM(B6:B19)</f>
        <v>64000</v>
      </c>
      <c r="C5" s="127">
        <f>SUM(C6:C19)</f>
        <v>64000</v>
      </c>
      <c r="D5" s="127">
        <f>SUM(D6:D19)</f>
        <v>64000</v>
      </c>
      <c r="E5" s="172" t="e">
        <f>SUMIF(РзПз,"????"&amp;F4,СумВед)-B5</f>
        <v>#REF!</v>
      </c>
      <c r="F5" s="172">
        <f ca="1">SUMIF(РзПзПлПер,"????"&amp;F4,СумВед14)-C5</f>
        <v>-64000</v>
      </c>
      <c r="G5" s="172">
        <f ca="1">SUMIF(РзПзПлПер,"????"&amp;F4,СумВед15)-D5</f>
        <v>-64000</v>
      </c>
    </row>
    <row r="6" spans="1:7" ht="14.25">
      <c r="A6" s="42" t="s">
        <v>76</v>
      </c>
      <c r="B6" s="131">
        <v>20000</v>
      </c>
      <c r="C6" s="131">
        <v>20000</v>
      </c>
      <c r="D6" s="131">
        <v>20000</v>
      </c>
    </row>
    <row r="7" spans="1:7" ht="14.25">
      <c r="A7" s="30" t="s">
        <v>124</v>
      </c>
      <c r="B7" s="131">
        <v>24000</v>
      </c>
      <c r="C7" s="131">
        <v>24000</v>
      </c>
      <c r="D7" s="131">
        <v>24000</v>
      </c>
    </row>
    <row r="8" spans="1:7" ht="14.25">
      <c r="A8" s="42" t="s">
        <v>190</v>
      </c>
      <c r="B8" s="131">
        <v>20000</v>
      </c>
      <c r="C8" s="131">
        <v>20000</v>
      </c>
      <c r="D8" s="131">
        <v>20000</v>
      </c>
    </row>
  </sheetData>
  <mergeCells count="2">
    <mergeCell ref="A1:D1"/>
    <mergeCell ref="A2:D2"/>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sheetPr codeName="Лист16"/>
  <dimension ref="A1:D11"/>
  <sheetViews>
    <sheetView workbookViewId="0">
      <selection activeCell="D9" sqref="D9"/>
    </sheetView>
  </sheetViews>
  <sheetFormatPr defaultRowHeight="12.75"/>
  <cols>
    <col min="1" max="1" width="48.28515625" style="5" customWidth="1"/>
    <col min="2" max="3" width="14.5703125" style="5" customWidth="1"/>
    <col min="4" max="4" width="14.7109375" style="5" customWidth="1"/>
    <col min="5" max="16384" width="9.140625" style="5"/>
  </cols>
  <sheetData>
    <row r="1" spans="1:4" ht="54.75" customHeight="1">
      <c r="A1" s="298" t="str">
        <f>"Приложение №"&amp;Н1займ&amp;" к решению
Богучанского районного Совета депутатов
от "&amp;Р1дата&amp;" года №"&amp;Р1номер</f>
        <v>Приложение №21 к решению
Богучанского районного Совета депутатов
от "    "  ___________ 2015 г. года №</v>
      </c>
      <c r="B1" s="298"/>
      <c r="C1" s="298"/>
      <c r="D1" s="298"/>
    </row>
    <row r="2" spans="1:4" ht="64.5" customHeight="1">
      <c r="A2" s="341" t="str">
        <f>"Программа муниципальных внутренних заимствований районного бюджета на "&amp;год&amp;" год и плановый период "&amp;ПлПер&amp;" годов"</f>
        <v>Программа муниципальных внутренних заимствований районного бюджета на 2016 год и плановый период 2017-2018 годов</v>
      </c>
      <c r="B2" s="341"/>
      <c r="C2" s="341"/>
      <c r="D2" s="341"/>
    </row>
    <row r="3" spans="1:4" ht="18">
      <c r="A3" s="18"/>
      <c r="D3" s="13" t="s">
        <v>107</v>
      </c>
    </row>
    <row r="4" spans="1:4" s="20" customFormat="1" ht="28.5">
      <c r="A4" s="19" t="s">
        <v>246</v>
      </c>
      <c r="B4" s="19" t="s">
        <v>940</v>
      </c>
      <c r="C4" s="19" t="s">
        <v>939</v>
      </c>
      <c r="D4" s="19" t="s">
        <v>1060</v>
      </c>
    </row>
    <row r="5" spans="1:4" s="20" customFormat="1" ht="28.5">
      <c r="A5" s="21" t="s">
        <v>273</v>
      </c>
      <c r="B5" s="22">
        <f>B6-B7</f>
        <v>20000000</v>
      </c>
      <c r="C5" s="22">
        <f>C6-C7</f>
        <v>-20000000</v>
      </c>
      <c r="D5" s="22">
        <f>D6-D7</f>
        <v>0</v>
      </c>
    </row>
    <row r="6" spans="1:4" s="20" customFormat="1" ht="14.25">
      <c r="A6" s="21" t="s">
        <v>1036</v>
      </c>
      <c r="B6" s="22">
        <v>40000000</v>
      </c>
      <c r="C6" s="22">
        <v>20000000</v>
      </c>
      <c r="D6" s="22">
        <v>20000000</v>
      </c>
    </row>
    <row r="7" spans="1:4" ht="14.25">
      <c r="A7" s="21" t="s">
        <v>274</v>
      </c>
      <c r="B7" s="22">
        <v>20000000</v>
      </c>
      <c r="C7" s="22">
        <v>40000000</v>
      </c>
      <c r="D7" s="22">
        <v>20000000</v>
      </c>
    </row>
    <row r="8" spans="1:4" ht="57">
      <c r="A8" s="21" t="s">
        <v>275</v>
      </c>
      <c r="B8" s="22">
        <f>B9-B10</f>
        <v>20000000</v>
      </c>
      <c r="C8" s="22">
        <f>C9-C10</f>
        <v>-20000000</v>
      </c>
      <c r="D8" s="22">
        <f>D9-D10</f>
        <v>0</v>
      </c>
    </row>
    <row r="9" spans="1:4" ht="14.25">
      <c r="A9" s="21" t="s">
        <v>295</v>
      </c>
      <c r="B9" s="22">
        <v>40000000</v>
      </c>
      <c r="C9" s="22">
        <v>20000000</v>
      </c>
      <c r="D9" s="22">
        <v>20000000</v>
      </c>
    </row>
    <row r="10" spans="1:4" ht="14.25">
      <c r="A10" s="21" t="s">
        <v>44</v>
      </c>
      <c r="B10" s="22">
        <v>20000000</v>
      </c>
      <c r="C10" s="22">
        <v>40000000</v>
      </c>
      <c r="D10" s="22">
        <v>20000000</v>
      </c>
    </row>
    <row r="11" spans="1:4" ht="15">
      <c r="A11" s="23"/>
    </row>
  </sheetData>
  <mergeCells count="2">
    <mergeCell ref="A2:D2"/>
    <mergeCell ref="A1:D1"/>
  </mergeCells>
  <phoneticPr fontId="3" type="noConversion"/>
  <pageMargins left="0.78740157480314965" right="0.35433070866141736" top="0.39370078740157483" bottom="0.39370078740157483"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I313"/>
  <sheetViews>
    <sheetView zoomScale="75" zoomScaleNormal="75" zoomScaleSheetLayoutView="75" workbookViewId="0">
      <selection activeCell="D205" sqref="D205"/>
    </sheetView>
  </sheetViews>
  <sheetFormatPr defaultRowHeight="15"/>
  <cols>
    <col min="1" max="1" width="5.140625" style="148" bestFit="1" customWidth="1"/>
    <col min="2" max="2" width="9.5703125" style="148" customWidth="1"/>
    <col min="3" max="3" width="28" style="148" customWidth="1"/>
    <col min="4" max="4" width="103.42578125" style="149" customWidth="1"/>
    <col min="5" max="16384" width="9.140625" style="144"/>
  </cols>
  <sheetData>
    <row r="1" spans="1:9" ht="51.75" customHeight="1">
      <c r="A1" s="302" t="str">
        <f>"Приложение №"&amp;Н1адох&amp;" к решению
Богучанского районного Совета депутатов
от "&amp;Р1дата&amp;" года №"&amp;Р1номер</f>
        <v>Приложение №2 к решению
Богучанского районного Совета депутатов
от "    "  ___________ 2015 г. года №</v>
      </c>
      <c r="B1" s="302"/>
      <c r="C1" s="302"/>
      <c r="D1" s="302"/>
      <c r="E1" s="143"/>
      <c r="F1" s="143"/>
      <c r="G1" s="143"/>
      <c r="H1" s="143"/>
      <c r="I1" s="143"/>
    </row>
    <row r="2" spans="1:9" ht="49.5" customHeight="1">
      <c r="A2" s="303" t="str">
        <f>"Главные администраторы доходов районного бюджета на "&amp;год&amp;" год и плановый период "&amp;ПлПер&amp;" годов"</f>
        <v>Главные администраторы доходов районного бюджета на 2016 год и плановый период 2017-2018 годов</v>
      </c>
      <c r="B2" s="303"/>
      <c r="C2" s="303"/>
      <c r="D2" s="303"/>
      <c r="E2" s="145"/>
      <c r="F2" s="145"/>
      <c r="G2" s="145"/>
      <c r="H2" s="145"/>
      <c r="I2" s="145"/>
    </row>
    <row r="3" spans="1:9" ht="51">
      <c r="A3" s="147" t="s">
        <v>396</v>
      </c>
      <c r="B3" s="147" t="s">
        <v>397</v>
      </c>
      <c r="C3" s="147" t="s">
        <v>398</v>
      </c>
      <c r="D3" s="147" t="s">
        <v>399</v>
      </c>
    </row>
    <row r="4" spans="1:9" ht="15.75" customHeight="1">
      <c r="A4" s="304" t="s">
        <v>400</v>
      </c>
      <c r="B4" s="304"/>
      <c r="C4" s="304"/>
      <c r="D4" s="304"/>
    </row>
    <row r="5" spans="1:9" s="146" customFormat="1" ht="15.75" customHeight="1">
      <c r="A5" s="198">
        <v>1</v>
      </c>
      <c r="B5" s="304" t="s">
        <v>401</v>
      </c>
      <c r="C5" s="304"/>
      <c r="D5" s="304"/>
    </row>
    <row r="6" spans="1:9" ht="60">
      <c r="A6" s="147">
        <v>1</v>
      </c>
      <c r="B6" s="181" t="s">
        <v>99</v>
      </c>
      <c r="C6" s="182" t="s">
        <v>402</v>
      </c>
      <c r="D6" s="183" t="s">
        <v>201</v>
      </c>
    </row>
    <row r="7" spans="1:9" ht="60">
      <c r="A7" s="147">
        <v>2</v>
      </c>
      <c r="B7" s="181" t="s">
        <v>99</v>
      </c>
      <c r="C7" s="182" t="s">
        <v>403</v>
      </c>
      <c r="D7" s="183" t="s">
        <v>201</v>
      </c>
    </row>
    <row r="8" spans="1:9" ht="60">
      <c r="A8" s="147">
        <v>3</v>
      </c>
      <c r="B8" s="181" t="s">
        <v>99</v>
      </c>
      <c r="C8" s="182" t="s">
        <v>404</v>
      </c>
      <c r="D8" s="183" t="s">
        <v>201</v>
      </c>
    </row>
    <row r="9" spans="1:9" ht="60">
      <c r="A9" s="147">
        <v>4</v>
      </c>
      <c r="B9" s="181" t="s">
        <v>99</v>
      </c>
      <c r="C9" s="182" t="s">
        <v>405</v>
      </c>
      <c r="D9" s="183" t="s">
        <v>201</v>
      </c>
    </row>
    <row r="10" spans="1:9" s="146" customFormat="1" ht="60">
      <c r="A10" s="147">
        <v>5</v>
      </c>
      <c r="B10" s="181" t="s">
        <v>99</v>
      </c>
      <c r="C10" s="182" t="s">
        <v>872</v>
      </c>
      <c r="D10" s="183" t="s">
        <v>289</v>
      </c>
    </row>
    <row r="11" spans="1:9" ht="60">
      <c r="A11" s="147">
        <v>6</v>
      </c>
      <c r="B11" s="181" t="s">
        <v>99</v>
      </c>
      <c r="C11" s="182" t="s">
        <v>873</v>
      </c>
      <c r="D11" s="184" t="s">
        <v>289</v>
      </c>
    </row>
    <row r="12" spans="1:9" ht="60">
      <c r="A12" s="147">
        <v>7</v>
      </c>
      <c r="B12" s="181" t="s">
        <v>99</v>
      </c>
      <c r="C12" s="182" t="s">
        <v>874</v>
      </c>
      <c r="D12" s="183" t="s">
        <v>289</v>
      </c>
    </row>
    <row r="13" spans="1:9" ht="60">
      <c r="A13" s="147">
        <v>8</v>
      </c>
      <c r="B13" s="181" t="s">
        <v>99</v>
      </c>
      <c r="C13" s="182" t="s">
        <v>406</v>
      </c>
      <c r="D13" s="183" t="s">
        <v>407</v>
      </c>
    </row>
    <row r="14" spans="1:9" ht="60">
      <c r="A14" s="147">
        <v>9</v>
      </c>
      <c r="B14" s="181" t="s">
        <v>99</v>
      </c>
      <c r="C14" s="182" t="s">
        <v>408</v>
      </c>
      <c r="D14" s="183" t="s">
        <v>407</v>
      </c>
    </row>
    <row r="15" spans="1:9" ht="60">
      <c r="A15" s="147">
        <v>10</v>
      </c>
      <c r="B15" s="181" t="s">
        <v>99</v>
      </c>
      <c r="C15" s="182" t="s">
        <v>409</v>
      </c>
      <c r="D15" s="183" t="s">
        <v>407</v>
      </c>
    </row>
    <row r="16" spans="1:9" ht="60">
      <c r="A16" s="147">
        <v>11</v>
      </c>
      <c r="B16" s="181" t="s">
        <v>99</v>
      </c>
      <c r="C16" s="182" t="s">
        <v>410</v>
      </c>
      <c r="D16" s="183" t="s">
        <v>407</v>
      </c>
    </row>
    <row r="17" spans="1:4" ht="45">
      <c r="A17" s="147">
        <v>12</v>
      </c>
      <c r="B17" s="181" t="s">
        <v>99</v>
      </c>
      <c r="C17" s="182" t="s">
        <v>459</v>
      </c>
      <c r="D17" s="183" t="s">
        <v>271</v>
      </c>
    </row>
    <row r="18" spans="1:4" ht="45">
      <c r="A18" s="147">
        <v>13</v>
      </c>
      <c r="B18" s="185">
        <v>863</v>
      </c>
      <c r="C18" s="182" t="s">
        <v>411</v>
      </c>
      <c r="D18" s="183" t="s">
        <v>271</v>
      </c>
    </row>
    <row r="19" spans="1:4" ht="45">
      <c r="A19" s="147">
        <v>14</v>
      </c>
      <c r="B19" s="185">
        <v>863</v>
      </c>
      <c r="C19" s="182" t="s">
        <v>412</v>
      </c>
      <c r="D19" s="183" t="s">
        <v>271</v>
      </c>
    </row>
    <row r="20" spans="1:4" ht="45">
      <c r="A20" s="147">
        <v>15</v>
      </c>
      <c r="B20" s="185">
        <v>863</v>
      </c>
      <c r="C20" s="182" t="s">
        <v>413</v>
      </c>
      <c r="D20" s="183" t="s">
        <v>271</v>
      </c>
    </row>
    <row r="21" spans="1:4" ht="45">
      <c r="A21" s="147">
        <v>16</v>
      </c>
      <c r="B21" s="185">
        <v>863</v>
      </c>
      <c r="C21" s="182" t="s">
        <v>414</v>
      </c>
      <c r="D21" s="183" t="s">
        <v>271</v>
      </c>
    </row>
    <row r="22" spans="1:4" s="146" customFormat="1" ht="45">
      <c r="A22" s="147">
        <v>17</v>
      </c>
      <c r="B22" s="185">
        <v>863</v>
      </c>
      <c r="C22" s="182" t="s">
        <v>415</v>
      </c>
      <c r="D22" s="183" t="s">
        <v>172</v>
      </c>
    </row>
    <row r="23" spans="1:4" ht="45">
      <c r="A23" s="147">
        <v>18</v>
      </c>
      <c r="B23" s="185">
        <v>863</v>
      </c>
      <c r="C23" s="182" t="s">
        <v>416</v>
      </c>
      <c r="D23" s="183" t="s">
        <v>172</v>
      </c>
    </row>
    <row r="24" spans="1:4" ht="45">
      <c r="A24" s="147">
        <v>19</v>
      </c>
      <c r="B24" s="185">
        <v>863</v>
      </c>
      <c r="C24" s="182" t="s">
        <v>875</v>
      </c>
      <c r="D24" s="183" t="s">
        <v>172</v>
      </c>
    </row>
    <row r="25" spans="1:4" s="146" customFormat="1" ht="45">
      <c r="A25" s="147">
        <v>20</v>
      </c>
      <c r="B25" s="185">
        <v>863</v>
      </c>
      <c r="C25" s="182" t="s">
        <v>876</v>
      </c>
      <c r="D25" s="186" t="s">
        <v>877</v>
      </c>
    </row>
    <row r="26" spans="1:4">
      <c r="A26" s="147">
        <v>21</v>
      </c>
      <c r="B26" s="185">
        <v>863</v>
      </c>
      <c r="C26" s="185" t="s">
        <v>878</v>
      </c>
      <c r="D26" s="183" t="s">
        <v>417</v>
      </c>
    </row>
    <row r="27" spans="1:4">
      <c r="A27" s="147">
        <v>22</v>
      </c>
      <c r="B27" s="185">
        <v>863</v>
      </c>
      <c r="C27" s="185" t="s">
        <v>879</v>
      </c>
      <c r="D27" s="183" t="s">
        <v>880</v>
      </c>
    </row>
    <row r="28" spans="1:4" s="146" customFormat="1" ht="60">
      <c r="A28" s="147">
        <v>23</v>
      </c>
      <c r="B28" s="185">
        <v>863</v>
      </c>
      <c r="C28" s="182" t="s">
        <v>418</v>
      </c>
      <c r="D28" s="183" t="s">
        <v>43</v>
      </c>
    </row>
    <row r="29" spans="1:4" s="146" customFormat="1" ht="15.75" customHeight="1">
      <c r="A29" s="147">
        <v>24</v>
      </c>
      <c r="B29" s="185">
        <v>863</v>
      </c>
      <c r="C29" s="182" t="s">
        <v>419</v>
      </c>
      <c r="D29" s="183" t="s">
        <v>420</v>
      </c>
    </row>
    <row r="30" spans="1:4" ht="60">
      <c r="A30" s="147">
        <v>25</v>
      </c>
      <c r="B30" s="185">
        <v>863</v>
      </c>
      <c r="C30" s="182" t="s">
        <v>421</v>
      </c>
      <c r="D30" s="183" t="s">
        <v>43</v>
      </c>
    </row>
    <row r="31" spans="1:4" s="146" customFormat="1" ht="45">
      <c r="A31" s="147">
        <v>26</v>
      </c>
      <c r="B31" s="185">
        <v>863</v>
      </c>
      <c r="C31" s="182" t="s">
        <v>422</v>
      </c>
      <c r="D31" s="183" t="s">
        <v>423</v>
      </c>
    </row>
    <row r="32" spans="1:4" s="146" customFormat="1" ht="45">
      <c r="A32" s="147">
        <v>27</v>
      </c>
      <c r="B32" s="185">
        <v>863</v>
      </c>
      <c r="C32" s="182" t="s">
        <v>424</v>
      </c>
      <c r="D32" s="183" t="s">
        <v>423</v>
      </c>
    </row>
    <row r="33" spans="1:4" s="146" customFormat="1" ht="30">
      <c r="A33" s="147">
        <v>28</v>
      </c>
      <c r="B33" s="185">
        <v>863</v>
      </c>
      <c r="C33" s="182" t="s">
        <v>881</v>
      </c>
      <c r="D33" s="183" t="s">
        <v>175</v>
      </c>
    </row>
    <row r="34" spans="1:4" s="146" customFormat="1" ht="30">
      <c r="A34" s="147">
        <v>29</v>
      </c>
      <c r="B34" s="185">
        <v>863</v>
      </c>
      <c r="C34" s="182" t="s">
        <v>882</v>
      </c>
      <c r="D34" s="183" t="s">
        <v>175</v>
      </c>
    </row>
    <row r="35" spans="1:4" ht="30">
      <c r="A35" s="147">
        <v>30</v>
      </c>
      <c r="B35" s="185">
        <v>863</v>
      </c>
      <c r="C35" s="182" t="s">
        <v>883</v>
      </c>
      <c r="D35" s="183" t="s">
        <v>175</v>
      </c>
    </row>
    <row r="36" spans="1:4" ht="45">
      <c r="A36" s="147">
        <v>31</v>
      </c>
      <c r="B36" s="185">
        <v>863</v>
      </c>
      <c r="C36" s="182" t="s">
        <v>884</v>
      </c>
      <c r="D36" s="183" t="s">
        <v>885</v>
      </c>
    </row>
    <row r="37" spans="1:4" ht="45">
      <c r="A37" s="147">
        <v>32</v>
      </c>
      <c r="B37" s="185">
        <v>863</v>
      </c>
      <c r="C37" s="182" t="s">
        <v>886</v>
      </c>
      <c r="D37" s="183" t="s">
        <v>885</v>
      </c>
    </row>
    <row r="38" spans="1:4">
      <c r="A38" s="147">
        <v>33</v>
      </c>
      <c r="B38" s="185">
        <v>863</v>
      </c>
      <c r="C38" s="185" t="s">
        <v>425</v>
      </c>
      <c r="D38" s="183" t="s">
        <v>426</v>
      </c>
    </row>
    <row r="39" spans="1:4">
      <c r="A39" s="147">
        <v>34</v>
      </c>
      <c r="B39" s="185">
        <v>863</v>
      </c>
      <c r="C39" s="185" t="s">
        <v>427</v>
      </c>
      <c r="D39" s="183" t="s">
        <v>428</v>
      </c>
    </row>
    <row r="40" spans="1:4">
      <c r="A40" s="147">
        <v>35</v>
      </c>
      <c r="B40" s="185">
        <v>863</v>
      </c>
      <c r="C40" s="185" t="s">
        <v>1031</v>
      </c>
      <c r="D40" s="183" t="s">
        <v>428</v>
      </c>
    </row>
    <row r="41" spans="1:4" ht="15.75" customHeight="1">
      <c r="A41" s="147">
        <v>36</v>
      </c>
      <c r="B41" s="185">
        <v>863</v>
      </c>
      <c r="C41" s="185" t="s">
        <v>429</v>
      </c>
      <c r="D41" s="183" t="s">
        <v>428</v>
      </c>
    </row>
    <row r="42" spans="1:4" ht="15.75">
      <c r="A42" s="147"/>
      <c r="B42" s="299" t="s">
        <v>430</v>
      </c>
      <c r="C42" s="300"/>
      <c r="D42" s="301"/>
    </row>
    <row r="43" spans="1:4">
      <c r="A43" s="147">
        <v>37</v>
      </c>
      <c r="B43" s="185">
        <v>806</v>
      </c>
      <c r="C43" s="185" t="s">
        <v>431</v>
      </c>
      <c r="D43" s="183" t="s">
        <v>432</v>
      </c>
    </row>
    <row r="44" spans="1:4">
      <c r="A44" s="147">
        <v>38</v>
      </c>
      <c r="B44" s="185">
        <v>806</v>
      </c>
      <c r="C44" s="185" t="s">
        <v>433</v>
      </c>
      <c r="D44" s="183" t="s">
        <v>432</v>
      </c>
    </row>
    <row r="45" spans="1:4">
      <c r="A45" s="147">
        <v>39</v>
      </c>
      <c r="B45" s="185">
        <v>806</v>
      </c>
      <c r="C45" s="185" t="s">
        <v>434</v>
      </c>
      <c r="D45" s="183" t="s">
        <v>432</v>
      </c>
    </row>
    <row r="46" spans="1:4" ht="30">
      <c r="A46" s="147">
        <v>40</v>
      </c>
      <c r="B46" s="181" t="s">
        <v>5</v>
      </c>
      <c r="C46" s="182" t="s">
        <v>435</v>
      </c>
      <c r="D46" s="183" t="s">
        <v>436</v>
      </c>
    </row>
    <row r="47" spans="1:4" ht="30">
      <c r="A47" s="147">
        <v>41</v>
      </c>
      <c r="B47" s="181" t="s">
        <v>5</v>
      </c>
      <c r="C47" s="182" t="s">
        <v>437</v>
      </c>
      <c r="D47" s="183" t="s">
        <v>436</v>
      </c>
    </row>
    <row r="48" spans="1:4" ht="45">
      <c r="A48" s="147">
        <v>42</v>
      </c>
      <c r="B48" s="181" t="s">
        <v>5</v>
      </c>
      <c r="C48" s="182" t="s">
        <v>459</v>
      </c>
      <c r="D48" s="186" t="s">
        <v>271</v>
      </c>
    </row>
    <row r="49" spans="1:4" ht="30">
      <c r="A49" s="147">
        <v>43</v>
      </c>
      <c r="B49" s="181" t="s">
        <v>5</v>
      </c>
      <c r="C49" s="182" t="s">
        <v>438</v>
      </c>
      <c r="D49" s="186" t="s">
        <v>1122</v>
      </c>
    </row>
    <row r="50" spans="1:4" ht="30">
      <c r="A50" s="147">
        <v>44</v>
      </c>
      <c r="B50" s="181" t="s">
        <v>5</v>
      </c>
      <c r="C50" s="181" t="s">
        <v>469</v>
      </c>
      <c r="D50" s="187" t="s">
        <v>470</v>
      </c>
    </row>
    <row r="51" spans="1:4" ht="45">
      <c r="A51" s="147">
        <v>45</v>
      </c>
      <c r="B51" s="181" t="s">
        <v>5</v>
      </c>
      <c r="C51" s="182" t="s">
        <v>480</v>
      </c>
      <c r="D51" s="188" t="s">
        <v>481</v>
      </c>
    </row>
    <row r="52" spans="1:4" ht="30">
      <c r="A52" s="147">
        <v>46</v>
      </c>
      <c r="B52" s="181" t="s">
        <v>5</v>
      </c>
      <c r="C52" s="182" t="s">
        <v>442</v>
      </c>
      <c r="D52" s="186" t="s">
        <v>443</v>
      </c>
    </row>
    <row r="53" spans="1:4" ht="30">
      <c r="A53" s="147">
        <v>47</v>
      </c>
      <c r="B53" s="181" t="s">
        <v>5</v>
      </c>
      <c r="C53" s="182" t="s">
        <v>444</v>
      </c>
      <c r="D53" s="186" t="s">
        <v>443</v>
      </c>
    </row>
    <row r="54" spans="1:4">
      <c r="A54" s="147">
        <v>48</v>
      </c>
      <c r="B54" s="181" t="s">
        <v>5</v>
      </c>
      <c r="C54" s="185" t="s">
        <v>425</v>
      </c>
      <c r="D54" s="183" t="s">
        <v>426</v>
      </c>
    </row>
    <row r="55" spans="1:4">
      <c r="A55" s="147">
        <v>49</v>
      </c>
      <c r="B55" s="181" t="s">
        <v>5</v>
      </c>
      <c r="C55" s="182" t="s">
        <v>427</v>
      </c>
      <c r="D55" s="186" t="s">
        <v>428</v>
      </c>
    </row>
    <row r="56" spans="1:4">
      <c r="A56" s="147">
        <v>50</v>
      </c>
      <c r="B56" s="181" t="s">
        <v>5</v>
      </c>
      <c r="C56" s="182" t="s">
        <v>445</v>
      </c>
      <c r="D56" s="186" t="s">
        <v>428</v>
      </c>
    </row>
    <row r="57" spans="1:4">
      <c r="A57" s="147">
        <v>51</v>
      </c>
      <c r="B57" s="181" t="s">
        <v>5</v>
      </c>
      <c r="C57" s="182" t="s">
        <v>450</v>
      </c>
      <c r="D57" s="186" t="s">
        <v>428</v>
      </c>
    </row>
    <row r="58" spans="1:4">
      <c r="A58" s="147">
        <v>52</v>
      </c>
      <c r="B58" s="181" t="s">
        <v>5</v>
      </c>
      <c r="C58" s="182" t="s">
        <v>451</v>
      </c>
      <c r="D58" s="186" t="s">
        <v>428</v>
      </c>
    </row>
    <row r="59" spans="1:4">
      <c r="A59" s="147">
        <v>53</v>
      </c>
      <c r="B59" s="181" t="s">
        <v>5</v>
      </c>
      <c r="C59" s="182" t="s">
        <v>452</v>
      </c>
      <c r="D59" s="186" t="s">
        <v>428</v>
      </c>
    </row>
    <row r="60" spans="1:4">
      <c r="A60" s="147">
        <v>54</v>
      </c>
      <c r="B60" s="181" t="s">
        <v>5</v>
      </c>
      <c r="C60" s="182" t="s">
        <v>453</v>
      </c>
      <c r="D60" s="186" t="s">
        <v>428</v>
      </c>
    </row>
    <row r="61" spans="1:4" ht="15.75" customHeight="1">
      <c r="A61" s="147">
        <v>55</v>
      </c>
      <c r="B61" s="181" t="s">
        <v>5</v>
      </c>
      <c r="C61" s="182" t="s">
        <v>887</v>
      </c>
      <c r="D61" s="186" t="s">
        <v>428</v>
      </c>
    </row>
    <row r="62" spans="1:4">
      <c r="A62" s="147">
        <v>56</v>
      </c>
      <c r="B62" s="181" t="s">
        <v>5</v>
      </c>
      <c r="C62" s="182" t="s">
        <v>888</v>
      </c>
      <c r="D62" s="186" t="s">
        <v>428</v>
      </c>
    </row>
    <row r="63" spans="1:4" ht="60">
      <c r="A63" s="147">
        <v>57</v>
      </c>
      <c r="B63" s="181" t="s">
        <v>5</v>
      </c>
      <c r="C63" s="185" t="s">
        <v>889</v>
      </c>
      <c r="D63" s="183" t="s">
        <v>890</v>
      </c>
    </row>
    <row r="64" spans="1:4" ht="45">
      <c r="A64" s="147">
        <v>58</v>
      </c>
      <c r="B64" s="181" t="s">
        <v>5</v>
      </c>
      <c r="C64" s="185" t="s">
        <v>891</v>
      </c>
      <c r="D64" s="183" t="s">
        <v>455</v>
      </c>
    </row>
    <row r="65" spans="1:4" ht="45">
      <c r="A65" s="147">
        <v>59</v>
      </c>
      <c r="B65" s="181" t="s">
        <v>5</v>
      </c>
      <c r="C65" s="185" t="s">
        <v>892</v>
      </c>
      <c r="D65" s="183" t="s">
        <v>456</v>
      </c>
    </row>
    <row r="66" spans="1:4" ht="30">
      <c r="A66" s="147">
        <v>60</v>
      </c>
      <c r="B66" s="181" t="s">
        <v>5</v>
      </c>
      <c r="C66" s="185" t="s">
        <v>893</v>
      </c>
      <c r="D66" s="183" t="s">
        <v>457</v>
      </c>
    </row>
    <row r="67" spans="1:4" ht="30">
      <c r="A67" s="147">
        <v>61</v>
      </c>
      <c r="B67" s="181" t="s">
        <v>5</v>
      </c>
      <c r="C67" s="185" t="s">
        <v>722</v>
      </c>
      <c r="D67" s="183" t="s">
        <v>894</v>
      </c>
    </row>
    <row r="68" spans="1:4" ht="30">
      <c r="A68" s="147">
        <v>62</v>
      </c>
      <c r="B68" s="181" t="s">
        <v>5</v>
      </c>
      <c r="C68" s="185" t="s">
        <v>724</v>
      </c>
      <c r="D68" s="183" t="s">
        <v>894</v>
      </c>
    </row>
    <row r="69" spans="1:4" ht="30">
      <c r="A69" s="147">
        <v>63</v>
      </c>
      <c r="B69" s="181" t="s">
        <v>5</v>
      </c>
      <c r="C69" s="185" t="s">
        <v>725</v>
      </c>
      <c r="D69" s="183" t="s">
        <v>894</v>
      </c>
    </row>
    <row r="70" spans="1:4" ht="15.75" customHeight="1">
      <c r="A70" s="147">
        <v>64</v>
      </c>
      <c r="B70" s="181" t="s">
        <v>5</v>
      </c>
      <c r="C70" s="185" t="s">
        <v>726</v>
      </c>
      <c r="D70" s="183" t="s">
        <v>894</v>
      </c>
    </row>
    <row r="71" spans="1:4" ht="15.75">
      <c r="A71" s="147"/>
      <c r="B71" s="299" t="s">
        <v>458</v>
      </c>
      <c r="C71" s="300"/>
      <c r="D71" s="301"/>
    </row>
    <row r="72" spans="1:4" ht="45">
      <c r="A72" s="147">
        <v>65</v>
      </c>
      <c r="B72" s="185">
        <v>856</v>
      </c>
      <c r="C72" s="185" t="s">
        <v>459</v>
      </c>
      <c r="D72" s="183" t="s">
        <v>271</v>
      </c>
    </row>
    <row r="73" spans="1:4" ht="45">
      <c r="A73" s="147">
        <v>66</v>
      </c>
      <c r="B73" s="185">
        <v>856</v>
      </c>
      <c r="C73" s="185" t="s">
        <v>411</v>
      </c>
      <c r="D73" s="183" t="s">
        <v>271</v>
      </c>
    </row>
    <row r="74" spans="1:4" ht="45">
      <c r="A74" s="147">
        <v>67</v>
      </c>
      <c r="B74" s="185">
        <v>856</v>
      </c>
      <c r="C74" s="185" t="s">
        <v>412</v>
      </c>
      <c r="D74" s="183" t="s">
        <v>271</v>
      </c>
    </row>
    <row r="75" spans="1:4" ht="30">
      <c r="A75" s="147">
        <v>68</v>
      </c>
      <c r="B75" s="181" t="s">
        <v>306</v>
      </c>
      <c r="C75" s="181" t="s">
        <v>438</v>
      </c>
      <c r="D75" s="187" t="s">
        <v>460</v>
      </c>
    </row>
    <row r="76" spans="1:4" ht="45">
      <c r="A76" s="147">
        <v>69</v>
      </c>
      <c r="B76" s="181" t="s">
        <v>306</v>
      </c>
      <c r="C76" s="181" t="s">
        <v>439</v>
      </c>
      <c r="D76" s="187" t="s">
        <v>461</v>
      </c>
    </row>
    <row r="77" spans="1:4" ht="45">
      <c r="A77" s="147">
        <v>70</v>
      </c>
      <c r="B77" s="181" t="s">
        <v>306</v>
      </c>
      <c r="C77" s="181" t="s">
        <v>462</v>
      </c>
      <c r="D77" s="187" t="s">
        <v>463</v>
      </c>
    </row>
    <row r="78" spans="1:4">
      <c r="A78" s="147">
        <v>71</v>
      </c>
      <c r="B78" s="181" t="s">
        <v>306</v>
      </c>
      <c r="C78" s="185" t="s">
        <v>425</v>
      </c>
      <c r="D78" s="183" t="s">
        <v>426</v>
      </c>
    </row>
    <row r="79" spans="1:4">
      <c r="A79" s="147">
        <v>72</v>
      </c>
      <c r="B79" s="181" t="s">
        <v>306</v>
      </c>
      <c r="C79" s="182" t="s">
        <v>427</v>
      </c>
      <c r="D79" s="183" t="s">
        <v>428</v>
      </c>
    </row>
    <row r="80" spans="1:4">
      <c r="A80" s="147">
        <v>73</v>
      </c>
      <c r="B80" s="181" t="s">
        <v>306</v>
      </c>
      <c r="C80" s="182" t="s">
        <v>445</v>
      </c>
      <c r="D80" s="183" t="s">
        <v>428</v>
      </c>
    </row>
    <row r="81" spans="1:4">
      <c r="A81" s="147">
        <v>74</v>
      </c>
      <c r="B81" s="181" t="s">
        <v>306</v>
      </c>
      <c r="C81" s="182" t="s">
        <v>446</v>
      </c>
      <c r="D81" s="183" t="s">
        <v>428</v>
      </c>
    </row>
    <row r="82" spans="1:4" ht="15.75" customHeight="1">
      <c r="A82" s="147">
        <v>75</v>
      </c>
      <c r="B82" s="181" t="s">
        <v>306</v>
      </c>
      <c r="C82" s="182" t="s">
        <v>447</v>
      </c>
      <c r="D82" s="183" t="s">
        <v>428</v>
      </c>
    </row>
    <row r="83" spans="1:4">
      <c r="A83" s="147">
        <v>76</v>
      </c>
      <c r="B83" s="181" t="s">
        <v>306</v>
      </c>
      <c r="C83" s="182" t="s">
        <v>448</v>
      </c>
      <c r="D83" s="183" t="s">
        <v>428</v>
      </c>
    </row>
    <row r="84" spans="1:4">
      <c r="A84" s="147">
        <v>77</v>
      </c>
      <c r="B84" s="181" t="s">
        <v>306</v>
      </c>
      <c r="C84" s="182" t="s">
        <v>449</v>
      </c>
      <c r="D84" s="183" t="s">
        <v>428</v>
      </c>
    </row>
    <row r="85" spans="1:4" ht="60">
      <c r="A85" s="147">
        <v>78</v>
      </c>
      <c r="B85" s="181" t="s">
        <v>306</v>
      </c>
      <c r="C85" s="185" t="s">
        <v>895</v>
      </c>
      <c r="D85" s="183" t="s">
        <v>896</v>
      </c>
    </row>
    <row r="86" spans="1:4" ht="60">
      <c r="A86" s="147">
        <v>79</v>
      </c>
      <c r="B86" s="181" t="s">
        <v>306</v>
      </c>
      <c r="C86" s="185" t="s">
        <v>889</v>
      </c>
      <c r="D86" s="183" t="s">
        <v>890</v>
      </c>
    </row>
    <row r="87" spans="1:4" ht="45">
      <c r="A87" s="147">
        <v>80</v>
      </c>
      <c r="B87" s="181" t="s">
        <v>306</v>
      </c>
      <c r="C87" s="185" t="s">
        <v>897</v>
      </c>
      <c r="D87" s="183" t="s">
        <v>464</v>
      </c>
    </row>
    <row r="88" spans="1:4" ht="45">
      <c r="A88" s="147">
        <v>81</v>
      </c>
      <c r="B88" s="181" t="s">
        <v>306</v>
      </c>
      <c r="C88" s="185" t="s">
        <v>891</v>
      </c>
      <c r="D88" s="183" t="s">
        <v>455</v>
      </c>
    </row>
    <row r="89" spans="1:4" ht="45">
      <c r="A89" s="147">
        <v>82</v>
      </c>
      <c r="B89" s="181" t="s">
        <v>306</v>
      </c>
      <c r="C89" s="185" t="s">
        <v>892</v>
      </c>
      <c r="D89" s="183" t="s">
        <v>456</v>
      </c>
    </row>
    <row r="90" spans="1:4" ht="30">
      <c r="A90" s="147">
        <v>83</v>
      </c>
      <c r="B90" s="181" t="s">
        <v>306</v>
      </c>
      <c r="C90" s="185" t="s">
        <v>893</v>
      </c>
      <c r="D90" s="183" t="s">
        <v>457</v>
      </c>
    </row>
    <row r="91" spans="1:4" ht="30">
      <c r="A91" s="147">
        <v>84</v>
      </c>
      <c r="B91" s="181" t="s">
        <v>306</v>
      </c>
      <c r="C91" s="185" t="s">
        <v>722</v>
      </c>
      <c r="D91" s="183" t="s">
        <v>723</v>
      </c>
    </row>
    <row r="92" spans="1:4" ht="15.75" customHeight="1">
      <c r="A92" s="147">
        <v>85</v>
      </c>
      <c r="B92" s="181" t="s">
        <v>306</v>
      </c>
      <c r="C92" s="185" t="s">
        <v>727</v>
      </c>
      <c r="D92" s="183" t="s">
        <v>723</v>
      </c>
    </row>
    <row r="93" spans="1:4" ht="15.75">
      <c r="A93" s="147"/>
      <c r="B93" s="299" t="s">
        <v>898</v>
      </c>
      <c r="C93" s="300"/>
      <c r="D93" s="301"/>
    </row>
    <row r="94" spans="1:4" ht="45">
      <c r="A94" s="147">
        <v>86</v>
      </c>
      <c r="B94" s="181" t="s">
        <v>279</v>
      </c>
      <c r="C94" s="185" t="s">
        <v>459</v>
      </c>
      <c r="D94" s="183" t="s">
        <v>271</v>
      </c>
    </row>
    <row r="95" spans="1:4" ht="45">
      <c r="A95" s="147">
        <v>87</v>
      </c>
      <c r="B95" s="181" t="s">
        <v>279</v>
      </c>
      <c r="C95" s="185" t="s">
        <v>411</v>
      </c>
      <c r="D95" s="183" t="s">
        <v>271</v>
      </c>
    </row>
    <row r="96" spans="1:4" ht="45">
      <c r="A96" s="147">
        <v>88</v>
      </c>
      <c r="B96" s="181" t="s">
        <v>279</v>
      </c>
      <c r="C96" s="185" t="s">
        <v>412</v>
      </c>
      <c r="D96" s="183" t="s">
        <v>271</v>
      </c>
    </row>
    <row r="97" spans="1:4" ht="30">
      <c r="A97" s="147">
        <v>89</v>
      </c>
      <c r="B97" s="181" t="s">
        <v>279</v>
      </c>
      <c r="C97" s="181" t="s">
        <v>438</v>
      </c>
      <c r="D97" s="187" t="s">
        <v>460</v>
      </c>
    </row>
    <row r="98" spans="1:4" ht="45">
      <c r="A98" s="147">
        <v>90</v>
      </c>
      <c r="B98" s="181" t="s">
        <v>279</v>
      </c>
      <c r="C98" s="181" t="s">
        <v>439</v>
      </c>
      <c r="D98" s="187" t="s">
        <v>440</v>
      </c>
    </row>
    <row r="99" spans="1:4" ht="45">
      <c r="A99" s="147">
        <v>91</v>
      </c>
      <c r="B99" s="181" t="s">
        <v>279</v>
      </c>
      <c r="C99" s="181" t="s">
        <v>462</v>
      </c>
      <c r="D99" s="187" t="s">
        <v>465</v>
      </c>
    </row>
    <row r="100" spans="1:4" ht="45">
      <c r="A100" s="147">
        <v>92</v>
      </c>
      <c r="B100" s="181" t="s">
        <v>279</v>
      </c>
      <c r="C100" s="181" t="s">
        <v>466</v>
      </c>
      <c r="D100" s="187" t="s">
        <v>467</v>
      </c>
    </row>
    <row r="101" spans="1:4">
      <c r="A101" s="147">
        <v>93</v>
      </c>
      <c r="B101" s="181" t="s">
        <v>279</v>
      </c>
      <c r="C101" s="181" t="s">
        <v>438</v>
      </c>
      <c r="D101" s="187" t="s">
        <v>468</v>
      </c>
    </row>
    <row r="102" spans="1:4" ht="30">
      <c r="A102" s="147">
        <v>94</v>
      </c>
      <c r="B102" s="181" t="s">
        <v>279</v>
      </c>
      <c r="C102" s="181" t="s">
        <v>469</v>
      </c>
      <c r="D102" s="187" t="s">
        <v>470</v>
      </c>
    </row>
    <row r="103" spans="1:4" ht="45">
      <c r="A103" s="147">
        <v>95</v>
      </c>
      <c r="B103" s="181" t="s">
        <v>279</v>
      </c>
      <c r="C103" s="182" t="s">
        <v>901</v>
      </c>
      <c r="D103" s="102" t="s">
        <v>870</v>
      </c>
    </row>
    <row r="104" spans="1:4">
      <c r="A104" s="147">
        <v>96</v>
      </c>
      <c r="B104" s="181" t="s">
        <v>279</v>
      </c>
      <c r="C104" s="185" t="s">
        <v>425</v>
      </c>
      <c r="D104" s="183" t="s">
        <v>426</v>
      </c>
    </row>
    <row r="105" spans="1:4">
      <c r="A105" s="147">
        <v>97</v>
      </c>
      <c r="B105" s="181" t="s">
        <v>279</v>
      </c>
      <c r="C105" s="182" t="s">
        <v>427</v>
      </c>
      <c r="D105" s="183" t="s">
        <v>428</v>
      </c>
    </row>
    <row r="106" spans="1:4">
      <c r="A106" s="147">
        <v>98</v>
      </c>
      <c r="B106" s="181" t="s">
        <v>279</v>
      </c>
      <c r="C106" s="182" t="s">
        <v>445</v>
      </c>
      <c r="D106" s="183" t="s">
        <v>428</v>
      </c>
    </row>
    <row r="107" spans="1:4">
      <c r="A107" s="147">
        <v>99</v>
      </c>
      <c r="B107" s="181" t="s">
        <v>279</v>
      </c>
      <c r="C107" s="182" t="s">
        <v>446</v>
      </c>
      <c r="D107" s="183" t="s">
        <v>428</v>
      </c>
    </row>
    <row r="108" spans="1:4">
      <c r="A108" s="147">
        <v>100</v>
      </c>
      <c r="B108" s="181" t="s">
        <v>279</v>
      </c>
      <c r="C108" s="182" t="s">
        <v>447</v>
      </c>
      <c r="D108" s="183" t="s">
        <v>428</v>
      </c>
    </row>
    <row r="109" spans="1:4" ht="15.75" customHeight="1">
      <c r="A109" s="147">
        <v>101</v>
      </c>
      <c r="B109" s="181" t="s">
        <v>279</v>
      </c>
      <c r="C109" s="182" t="s">
        <v>448</v>
      </c>
      <c r="D109" s="183" t="s">
        <v>428</v>
      </c>
    </row>
    <row r="110" spans="1:4">
      <c r="A110" s="147">
        <v>102</v>
      </c>
      <c r="B110" s="181" t="s">
        <v>279</v>
      </c>
      <c r="C110" s="182" t="s">
        <v>449</v>
      </c>
      <c r="D110" s="183" t="s">
        <v>428</v>
      </c>
    </row>
    <row r="111" spans="1:4">
      <c r="A111" s="147">
        <v>103</v>
      </c>
      <c r="B111" s="181" t="s">
        <v>279</v>
      </c>
      <c r="C111" s="182" t="s">
        <v>471</v>
      </c>
      <c r="D111" s="183" t="s">
        <v>428</v>
      </c>
    </row>
    <row r="112" spans="1:4">
      <c r="A112" s="147">
        <v>104</v>
      </c>
      <c r="B112" s="181" t="s">
        <v>279</v>
      </c>
      <c r="C112" s="182" t="s">
        <v>472</v>
      </c>
      <c r="D112" s="183" t="s">
        <v>428</v>
      </c>
    </row>
    <row r="113" spans="1:4">
      <c r="A113" s="147">
        <v>105</v>
      </c>
      <c r="B113" s="181" t="s">
        <v>279</v>
      </c>
      <c r="C113" s="182" t="s">
        <v>473</v>
      </c>
      <c r="D113" s="183" t="s">
        <v>428</v>
      </c>
    </row>
    <row r="114" spans="1:4">
      <c r="A114" s="147">
        <v>106</v>
      </c>
      <c r="B114" s="181" t="s">
        <v>279</v>
      </c>
      <c r="C114" s="182" t="s">
        <v>474</v>
      </c>
      <c r="D114" s="183" t="s">
        <v>428</v>
      </c>
    </row>
    <row r="115" spans="1:4" ht="60">
      <c r="A115" s="147">
        <v>107</v>
      </c>
      <c r="B115" s="181" t="s">
        <v>279</v>
      </c>
      <c r="C115" s="185" t="s">
        <v>889</v>
      </c>
      <c r="D115" s="183" t="s">
        <v>890</v>
      </c>
    </row>
    <row r="116" spans="1:4" ht="45">
      <c r="A116" s="147">
        <v>108</v>
      </c>
      <c r="B116" s="181" t="s">
        <v>279</v>
      </c>
      <c r="C116" s="185" t="s">
        <v>891</v>
      </c>
      <c r="D116" s="183" t="s">
        <v>455</v>
      </c>
    </row>
    <row r="117" spans="1:4" ht="45">
      <c r="A117" s="147">
        <v>109</v>
      </c>
      <c r="B117" s="181" t="s">
        <v>279</v>
      </c>
      <c r="C117" s="185" t="s">
        <v>892</v>
      </c>
      <c r="D117" s="183" t="s">
        <v>456</v>
      </c>
    </row>
    <row r="118" spans="1:4" ht="30">
      <c r="A118" s="147">
        <v>110</v>
      </c>
      <c r="B118" s="181" t="s">
        <v>279</v>
      </c>
      <c r="C118" s="185" t="s">
        <v>899</v>
      </c>
      <c r="D118" s="183" t="s">
        <v>475</v>
      </c>
    </row>
    <row r="119" spans="1:4" ht="15.75" customHeight="1">
      <c r="A119" s="147">
        <v>111</v>
      </c>
      <c r="B119" s="181" t="s">
        <v>279</v>
      </c>
      <c r="C119" s="185" t="s">
        <v>893</v>
      </c>
      <c r="D119" s="183" t="s">
        <v>457</v>
      </c>
    </row>
    <row r="120" spans="1:4" ht="30">
      <c r="A120" s="147">
        <v>112</v>
      </c>
      <c r="B120" s="201" t="s">
        <v>279</v>
      </c>
      <c r="C120" s="185" t="s">
        <v>1032</v>
      </c>
      <c r="D120" s="183" t="s">
        <v>894</v>
      </c>
    </row>
    <row r="121" spans="1:4" ht="15.75">
      <c r="A121" s="147"/>
      <c r="B121" s="299" t="s">
        <v>900</v>
      </c>
      <c r="C121" s="300"/>
      <c r="D121" s="301"/>
    </row>
    <row r="122" spans="1:4">
      <c r="A122" s="147">
        <v>112</v>
      </c>
      <c r="B122" s="181" t="s">
        <v>280</v>
      </c>
      <c r="C122" s="185" t="s">
        <v>476</v>
      </c>
      <c r="D122" s="183" t="s">
        <v>477</v>
      </c>
    </row>
    <row r="123" spans="1:4" ht="30">
      <c r="A123" s="147">
        <v>113</v>
      </c>
      <c r="B123" s="181" t="s">
        <v>280</v>
      </c>
      <c r="C123" s="182" t="s">
        <v>435</v>
      </c>
      <c r="D123" s="183" t="s">
        <v>436</v>
      </c>
    </row>
    <row r="124" spans="1:4" ht="30">
      <c r="A124" s="147">
        <v>114</v>
      </c>
      <c r="B124" s="181" t="s">
        <v>280</v>
      </c>
      <c r="C124" s="182" t="s">
        <v>478</v>
      </c>
      <c r="D124" s="183" t="s">
        <v>479</v>
      </c>
    </row>
    <row r="125" spans="1:4" ht="45">
      <c r="A125" s="147">
        <v>115</v>
      </c>
      <c r="B125" s="181" t="s">
        <v>280</v>
      </c>
      <c r="C125" s="182" t="s">
        <v>901</v>
      </c>
      <c r="D125" s="102" t="s">
        <v>870</v>
      </c>
    </row>
    <row r="126" spans="1:4" ht="45">
      <c r="A126" s="147">
        <v>116</v>
      </c>
      <c r="B126" s="181" t="s">
        <v>280</v>
      </c>
      <c r="C126" s="182" t="s">
        <v>480</v>
      </c>
      <c r="D126" s="188" t="s">
        <v>481</v>
      </c>
    </row>
    <row r="127" spans="1:4" ht="30">
      <c r="A127" s="147">
        <v>117</v>
      </c>
      <c r="B127" s="181" t="s">
        <v>280</v>
      </c>
      <c r="C127" s="182" t="s">
        <v>482</v>
      </c>
      <c r="D127" s="188" t="s">
        <v>483</v>
      </c>
    </row>
    <row r="128" spans="1:4" ht="45">
      <c r="A128" s="147">
        <v>118</v>
      </c>
      <c r="B128" s="181" t="s">
        <v>280</v>
      </c>
      <c r="C128" s="182" t="s">
        <v>484</v>
      </c>
      <c r="D128" s="183" t="s">
        <v>485</v>
      </c>
    </row>
    <row r="129" spans="1:4">
      <c r="A129" s="147">
        <v>119</v>
      </c>
      <c r="B129" s="181" t="s">
        <v>280</v>
      </c>
      <c r="C129" s="185" t="s">
        <v>425</v>
      </c>
      <c r="D129" s="183" t="s">
        <v>426</v>
      </c>
    </row>
    <row r="130" spans="1:4">
      <c r="A130" s="147">
        <v>120</v>
      </c>
      <c r="B130" s="181" t="s">
        <v>280</v>
      </c>
      <c r="C130" s="185" t="s">
        <v>427</v>
      </c>
      <c r="D130" s="183" t="s">
        <v>486</v>
      </c>
    </row>
    <row r="131" spans="1:4">
      <c r="A131" s="147">
        <v>121</v>
      </c>
      <c r="B131" s="181" t="s">
        <v>280</v>
      </c>
      <c r="C131" s="185" t="s">
        <v>445</v>
      </c>
      <c r="D131" s="183" t="s">
        <v>486</v>
      </c>
    </row>
    <row r="132" spans="1:4" ht="45">
      <c r="A132" s="147">
        <v>122</v>
      </c>
      <c r="B132" s="181" t="s">
        <v>280</v>
      </c>
      <c r="C132" s="182" t="s">
        <v>487</v>
      </c>
      <c r="D132" s="183" t="s">
        <v>488</v>
      </c>
    </row>
    <row r="133" spans="1:4" ht="45">
      <c r="A133" s="147">
        <v>123</v>
      </c>
      <c r="B133" s="181" t="s">
        <v>280</v>
      </c>
      <c r="C133" s="182" t="s">
        <v>489</v>
      </c>
      <c r="D133" s="183" t="s">
        <v>488</v>
      </c>
    </row>
    <row r="134" spans="1:4" ht="45">
      <c r="A134" s="147">
        <v>124</v>
      </c>
      <c r="B134" s="181" t="s">
        <v>280</v>
      </c>
      <c r="C134" s="182" t="s">
        <v>490</v>
      </c>
      <c r="D134" s="183" t="s">
        <v>488</v>
      </c>
    </row>
    <row r="135" spans="1:4" ht="45">
      <c r="A135" s="147">
        <v>125</v>
      </c>
      <c r="B135" s="181" t="s">
        <v>280</v>
      </c>
      <c r="C135" s="182" t="s">
        <v>491</v>
      </c>
      <c r="D135" s="183" t="s">
        <v>488</v>
      </c>
    </row>
    <row r="136" spans="1:4" ht="45">
      <c r="A136" s="147">
        <v>126</v>
      </c>
      <c r="B136" s="181" t="s">
        <v>280</v>
      </c>
      <c r="C136" s="182" t="s">
        <v>492</v>
      </c>
      <c r="D136" s="183" t="s">
        <v>488</v>
      </c>
    </row>
    <row r="137" spans="1:4" ht="30">
      <c r="A137" s="147">
        <v>127</v>
      </c>
      <c r="B137" s="181" t="s">
        <v>280</v>
      </c>
      <c r="C137" s="182" t="s">
        <v>493</v>
      </c>
      <c r="D137" s="183" t="s">
        <v>494</v>
      </c>
    </row>
    <row r="138" spans="1:4" ht="30">
      <c r="A138" s="147">
        <v>128</v>
      </c>
      <c r="B138" s="181" t="s">
        <v>280</v>
      </c>
      <c r="C138" s="182" t="s">
        <v>495</v>
      </c>
      <c r="D138" s="183" t="s">
        <v>494</v>
      </c>
    </row>
    <row r="139" spans="1:4" ht="30">
      <c r="A139" s="147">
        <v>129</v>
      </c>
      <c r="B139" s="181" t="s">
        <v>280</v>
      </c>
      <c r="C139" s="182" t="s">
        <v>496</v>
      </c>
      <c r="D139" s="183" t="s">
        <v>494</v>
      </c>
    </row>
    <row r="140" spans="1:4" ht="30">
      <c r="A140" s="147">
        <v>130</v>
      </c>
      <c r="B140" s="181" t="s">
        <v>280</v>
      </c>
      <c r="C140" s="182" t="s">
        <v>497</v>
      </c>
      <c r="D140" s="183" t="s">
        <v>494</v>
      </c>
    </row>
    <row r="141" spans="1:4" ht="30">
      <c r="A141" s="147">
        <v>131</v>
      </c>
      <c r="B141" s="181" t="s">
        <v>280</v>
      </c>
      <c r="C141" s="182" t="s">
        <v>498</v>
      </c>
      <c r="D141" s="183" t="s">
        <v>494</v>
      </c>
    </row>
    <row r="142" spans="1:4" ht="30">
      <c r="A142" s="147">
        <v>132</v>
      </c>
      <c r="B142" s="181" t="s">
        <v>280</v>
      </c>
      <c r="C142" s="182" t="s">
        <v>499</v>
      </c>
      <c r="D142" s="183" t="s">
        <v>494</v>
      </c>
    </row>
    <row r="143" spans="1:4" ht="30">
      <c r="A143" s="147">
        <v>133</v>
      </c>
      <c r="B143" s="181" t="s">
        <v>280</v>
      </c>
      <c r="C143" s="182" t="s">
        <v>500</v>
      </c>
      <c r="D143" s="183" t="s">
        <v>494</v>
      </c>
    </row>
    <row r="144" spans="1:4" ht="30">
      <c r="A144" s="147">
        <v>134</v>
      </c>
      <c r="B144" s="181" t="s">
        <v>280</v>
      </c>
      <c r="C144" s="182" t="s">
        <v>501</v>
      </c>
      <c r="D144" s="183" t="s">
        <v>494</v>
      </c>
    </row>
    <row r="145" spans="1:4" ht="30">
      <c r="A145" s="147">
        <v>135</v>
      </c>
      <c r="B145" s="181" t="s">
        <v>280</v>
      </c>
      <c r="C145" s="182" t="s">
        <v>502</v>
      </c>
      <c r="D145" s="183" t="s">
        <v>494</v>
      </c>
    </row>
    <row r="146" spans="1:4" ht="30">
      <c r="A146" s="147">
        <v>136</v>
      </c>
      <c r="B146" s="181" t="s">
        <v>280</v>
      </c>
      <c r="C146" s="182" t="s">
        <v>503</v>
      </c>
      <c r="D146" s="183" t="s">
        <v>494</v>
      </c>
    </row>
    <row r="147" spans="1:4" ht="30">
      <c r="A147" s="147">
        <v>137</v>
      </c>
      <c r="B147" s="181" t="s">
        <v>280</v>
      </c>
      <c r="C147" s="182" t="s">
        <v>504</v>
      </c>
      <c r="D147" s="183" t="s">
        <v>494</v>
      </c>
    </row>
    <row r="148" spans="1:4" ht="30">
      <c r="A148" s="147">
        <v>138</v>
      </c>
      <c r="B148" s="181" t="s">
        <v>280</v>
      </c>
      <c r="C148" s="182" t="s">
        <v>505</v>
      </c>
      <c r="D148" s="183" t="s">
        <v>494</v>
      </c>
    </row>
    <row r="149" spans="1:4" ht="30">
      <c r="A149" s="147">
        <v>139</v>
      </c>
      <c r="B149" s="181" t="s">
        <v>280</v>
      </c>
      <c r="C149" s="182" t="s">
        <v>506</v>
      </c>
      <c r="D149" s="183" t="s">
        <v>494</v>
      </c>
    </row>
    <row r="150" spans="1:4" ht="30">
      <c r="A150" s="147">
        <v>140</v>
      </c>
      <c r="B150" s="181" t="s">
        <v>280</v>
      </c>
      <c r="C150" s="182" t="s">
        <v>507</v>
      </c>
      <c r="D150" s="183" t="s">
        <v>494</v>
      </c>
    </row>
    <row r="151" spans="1:4" ht="30">
      <c r="A151" s="147">
        <v>141</v>
      </c>
      <c r="B151" s="181" t="s">
        <v>280</v>
      </c>
      <c r="C151" s="182" t="s">
        <v>508</v>
      </c>
      <c r="D151" s="183" t="s">
        <v>494</v>
      </c>
    </row>
    <row r="152" spans="1:4" ht="30">
      <c r="A152" s="147">
        <v>142</v>
      </c>
      <c r="B152" s="181" t="s">
        <v>280</v>
      </c>
      <c r="C152" s="182" t="s">
        <v>509</v>
      </c>
      <c r="D152" s="183" t="s">
        <v>494</v>
      </c>
    </row>
    <row r="153" spans="1:4" ht="30">
      <c r="A153" s="147">
        <v>143</v>
      </c>
      <c r="B153" s="181" t="s">
        <v>280</v>
      </c>
      <c r="C153" s="182" t="s">
        <v>510</v>
      </c>
      <c r="D153" s="183" t="s">
        <v>494</v>
      </c>
    </row>
    <row r="154" spans="1:4" ht="30">
      <c r="A154" s="147">
        <v>144</v>
      </c>
      <c r="B154" s="181" t="s">
        <v>280</v>
      </c>
      <c r="C154" s="182" t="s">
        <v>511</v>
      </c>
      <c r="D154" s="183" t="s">
        <v>494</v>
      </c>
    </row>
    <row r="155" spans="1:4" ht="30">
      <c r="A155" s="147">
        <v>145</v>
      </c>
      <c r="B155" s="181" t="s">
        <v>280</v>
      </c>
      <c r="C155" s="182" t="s">
        <v>512</v>
      </c>
      <c r="D155" s="183" t="s">
        <v>494</v>
      </c>
    </row>
    <row r="156" spans="1:4" ht="30">
      <c r="A156" s="147">
        <v>146</v>
      </c>
      <c r="B156" s="181" t="s">
        <v>280</v>
      </c>
      <c r="C156" s="182" t="s">
        <v>513</v>
      </c>
      <c r="D156" s="183" t="s">
        <v>494</v>
      </c>
    </row>
    <row r="157" spans="1:4" ht="30">
      <c r="A157" s="147">
        <v>147</v>
      </c>
      <c r="B157" s="181" t="s">
        <v>280</v>
      </c>
      <c r="C157" s="182" t="s">
        <v>514</v>
      </c>
      <c r="D157" s="183" t="s">
        <v>494</v>
      </c>
    </row>
    <row r="158" spans="1:4" ht="30">
      <c r="A158" s="147">
        <v>148</v>
      </c>
      <c r="B158" s="181" t="s">
        <v>280</v>
      </c>
      <c r="C158" s="182" t="s">
        <v>515</v>
      </c>
      <c r="D158" s="183" t="s">
        <v>494</v>
      </c>
    </row>
    <row r="159" spans="1:4" ht="30">
      <c r="A159" s="147">
        <v>149</v>
      </c>
      <c r="B159" s="181" t="s">
        <v>280</v>
      </c>
      <c r="C159" s="182" t="s">
        <v>516</v>
      </c>
      <c r="D159" s="183" t="s">
        <v>494</v>
      </c>
    </row>
    <row r="160" spans="1:4">
      <c r="A160" s="147">
        <v>150</v>
      </c>
      <c r="B160" s="181" t="s">
        <v>280</v>
      </c>
      <c r="C160" s="182" t="s">
        <v>1003</v>
      </c>
      <c r="D160" s="184" t="s">
        <v>517</v>
      </c>
    </row>
    <row r="161" spans="1:4" ht="30">
      <c r="A161" s="147">
        <v>151</v>
      </c>
      <c r="B161" s="181" t="s">
        <v>280</v>
      </c>
      <c r="C161" s="182" t="s">
        <v>518</v>
      </c>
      <c r="D161" s="184" t="s">
        <v>519</v>
      </c>
    </row>
    <row r="162" spans="1:4" ht="75">
      <c r="A162" s="147">
        <v>152</v>
      </c>
      <c r="B162" s="181" t="s">
        <v>280</v>
      </c>
      <c r="C162" s="182" t="s">
        <v>902</v>
      </c>
      <c r="D162" s="271" t="s">
        <v>1123</v>
      </c>
    </row>
    <row r="163" spans="1:4" ht="75">
      <c r="A163" s="147">
        <v>153</v>
      </c>
      <c r="B163" s="181" t="s">
        <v>280</v>
      </c>
      <c r="C163" s="182" t="s">
        <v>903</v>
      </c>
      <c r="D163" s="184" t="s">
        <v>847</v>
      </c>
    </row>
    <row r="164" spans="1:4" ht="90">
      <c r="A164" s="147">
        <v>154</v>
      </c>
      <c r="B164" s="181" t="s">
        <v>280</v>
      </c>
      <c r="C164" s="182" t="s">
        <v>904</v>
      </c>
      <c r="D164" s="184" t="s">
        <v>848</v>
      </c>
    </row>
    <row r="165" spans="1:4" ht="29.25" customHeight="1">
      <c r="A165" s="147">
        <v>155</v>
      </c>
      <c r="B165" s="181" t="s">
        <v>280</v>
      </c>
      <c r="C165" s="182" t="s">
        <v>905</v>
      </c>
      <c r="D165" s="184" t="s">
        <v>1055</v>
      </c>
    </row>
    <row r="166" spans="1:4" ht="75">
      <c r="A166" s="147">
        <v>156</v>
      </c>
      <c r="B166" s="181" t="s">
        <v>280</v>
      </c>
      <c r="C166" s="182" t="s">
        <v>1043</v>
      </c>
      <c r="D166" s="184" t="s">
        <v>1044</v>
      </c>
    </row>
    <row r="167" spans="1:4" ht="45">
      <c r="A167" s="147">
        <v>157</v>
      </c>
      <c r="B167" s="181" t="s">
        <v>280</v>
      </c>
      <c r="C167" s="182" t="s">
        <v>906</v>
      </c>
      <c r="D167" s="184" t="s">
        <v>849</v>
      </c>
    </row>
    <row r="168" spans="1:4" ht="135">
      <c r="A168" s="147">
        <v>158</v>
      </c>
      <c r="B168" s="181" t="s">
        <v>280</v>
      </c>
      <c r="C168" s="182" t="s">
        <v>1047</v>
      </c>
      <c r="D168" s="184" t="s">
        <v>1048</v>
      </c>
    </row>
    <row r="169" spans="1:4" ht="75">
      <c r="A169" s="147">
        <v>159</v>
      </c>
      <c r="B169" s="181" t="s">
        <v>280</v>
      </c>
      <c r="C169" s="182" t="s">
        <v>907</v>
      </c>
      <c r="D169" s="184" t="s">
        <v>850</v>
      </c>
    </row>
    <row r="170" spans="1:4" ht="105">
      <c r="A170" s="147">
        <v>160</v>
      </c>
      <c r="B170" s="181" t="s">
        <v>280</v>
      </c>
      <c r="C170" s="182" t="s">
        <v>1057</v>
      </c>
      <c r="D170" s="184" t="s">
        <v>1056</v>
      </c>
    </row>
    <row r="171" spans="1:4" ht="60">
      <c r="A171" s="147">
        <v>161</v>
      </c>
      <c r="B171" s="181" t="s">
        <v>280</v>
      </c>
      <c r="C171" s="182" t="s">
        <v>1131</v>
      </c>
      <c r="D171" s="184" t="s">
        <v>1132</v>
      </c>
    </row>
    <row r="172" spans="1:4" ht="75">
      <c r="A172" s="147">
        <v>162</v>
      </c>
      <c r="B172" s="181" t="s">
        <v>280</v>
      </c>
      <c r="C172" s="181" t="s">
        <v>908</v>
      </c>
      <c r="D172" s="184" t="s">
        <v>852</v>
      </c>
    </row>
    <row r="173" spans="1:4" ht="75">
      <c r="A173" s="147">
        <v>163</v>
      </c>
      <c r="B173" s="181" t="s">
        <v>280</v>
      </c>
      <c r="C173" s="181" t="s">
        <v>909</v>
      </c>
      <c r="D173" s="184" t="s">
        <v>853</v>
      </c>
    </row>
    <row r="174" spans="1:4" ht="90">
      <c r="A174" s="147">
        <v>164</v>
      </c>
      <c r="B174" s="181" t="s">
        <v>280</v>
      </c>
      <c r="C174" s="181" t="s">
        <v>549</v>
      </c>
      <c r="D174" s="183" t="s">
        <v>910</v>
      </c>
    </row>
    <row r="175" spans="1:4" ht="30">
      <c r="A175" s="147">
        <v>165</v>
      </c>
      <c r="B175" s="181" t="s">
        <v>280</v>
      </c>
      <c r="C175" s="181" t="s">
        <v>550</v>
      </c>
      <c r="D175" s="189" t="s">
        <v>1124</v>
      </c>
    </row>
    <row r="176" spans="1:4" ht="75">
      <c r="A176" s="147">
        <v>166</v>
      </c>
      <c r="B176" s="181" t="s">
        <v>280</v>
      </c>
      <c r="C176" s="181" t="s">
        <v>552</v>
      </c>
      <c r="D176" s="183" t="s">
        <v>911</v>
      </c>
    </row>
    <row r="177" spans="1:4" ht="60">
      <c r="A177" s="147">
        <v>167</v>
      </c>
      <c r="B177" s="181" t="s">
        <v>280</v>
      </c>
      <c r="C177" s="182" t="s">
        <v>912</v>
      </c>
      <c r="D177" s="190" t="s">
        <v>854</v>
      </c>
    </row>
    <row r="178" spans="1:4" ht="75">
      <c r="A178" s="147">
        <v>168</v>
      </c>
      <c r="B178" s="181" t="s">
        <v>280</v>
      </c>
      <c r="C178" s="182" t="s">
        <v>913</v>
      </c>
      <c r="D178" s="190" t="s">
        <v>855</v>
      </c>
    </row>
    <row r="179" spans="1:4" ht="60">
      <c r="A179" s="147">
        <v>169</v>
      </c>
      <c r="B179" s="181" t="s">
        <v>280</v>
      </c>
      <c r="C179" s="182" t="s">
        <v>914</v>
      </c>
      <c r="D179" s="190" t="s">
        <v>856</v>
      </c>
    </row>
    <row r="180" spans="1:4" ht="90">
      <c r="A180" s="147">
        <v>170</v>
      </c>
      <c r="B180" s="181" t="s">
        <v>280</v>
      </c>
      <c r="C180" s="182" t="s">
        <v>915</v>
      </c>
      <c r="D180" s="190" t="s">
        <v>857</v>
      </c>
    </row>
    <row r="181" spans="1:4" ht="75">
      <c r="A181" s="147">
        <v>171</v>
      </c>
      <c r="B181" s="181" t="s">
        <v>280</v>
      </c>
      <c r="C181" s="182" t="s">
        <v>1133</v>
      </c>
      <c r="D181" s="190" t="s">
        <v>1134</v>
      </c>
    </row>
    <row r="182" spans="1:4" ht="75">
      <c r="A182" s="147">
        <v>172</v>
      </c>
      <c r="B182" s="181" t="s">
        <v>280</v>
      </c>
      <c r="C182" s="182" t="s">
        <v>916</v>
      </c>
      <c r="D182" s="190" t="s">
        <v>858</v>
      </c>
    </row>
    <row r="183" spans="1:4" ht="90">
      <c r="A183" s="147">
        <v>173</v>
      </c>
      <c r="B183" s="181" t="s">
        <v>280</v>
      </c>
      <c r="C183" s="181" t="s">
        <v>551</v>
      </c>
      <c r="D183" s="271" t="s">
        <v>1103</v>
      </c>
    </row>
    <row r="184" spans="1:4" ht="90">
      <c r="A184" s="147">
        <v>174</v>
      </c>
      <c r="B184" s="181" t="s">
        <v>280</v>
      </c>
      <c r="C184" s="181" t="s">
        <v>917</v>
      </c>
      <c r="D184" s="189" t="s">
        <v>859</v>
      </c>
    </row>
    <row r="185" spans="1:4" ht="120">
      <c r="A185" s="147">
        <v>175</v>
      </c>
      <c r="B185" s="181" t="s">
        <v>280</v>
      </c>
      <c r="C185" s="181" t="s">
        <v>1130</v>
      </c>
      <c r="D185" s="184" t="s">
        <v>851</v>
      </c>
    </row>
    <row r="186" spans="1:4" ht="75">
      <c r="A186" s="147">
        <v>176</v>
      </c>
      <c r="B186" s="181" t="s">
        <v>280</v>
      </c>
      <c r="C186" s="181" t="s">
        <v>918</v>
      </c>
      <c r="D186" s="189" t="s">
        <v>860</v>
      </c>
    </row>
    <row r="187" spans="1:4" ht="165">
      <c r="A187" s="147">
        <v>177</v>
      </c>
      <c r="B187" s="181" t="s">
        <v>280</v>
      </c>
      <c r="C187" s="181" t="s">
        <v>919</v>
      </c>
      <c r="D187" s="189" t="s">
        <v>861</v>
      </c>
    </row>
    <row r="188" spans="1:4" ht="60">
      <c r="A188" s="147">
        <v>178</v>
      </c>
      <c r="B188" s="181" t="s">
        <v>280</v>
      </c>
      <c r="C188" s="181" t="s">
        <v>920</v>
      </c>
      <c r="D188" s="189" t="s">
        <v>862</v>
      </c>
    </row>
    <row r="189" spans="1:4" ht="45">
      <c r="A189" s="147">
        <v>179</v>
      </c>
      <c r="B189" s="181" t="s">
        <v>280</v>
      </c>
      <c r="C189" s="181" t="s">
        <v>547</v>
      </c>
      <c r="D189" s="189" t="s">
        <v>1022</v>
      </c>
    </row>
    <row r="190" spans="1:4" ht="90">
      <c r="A190" s="147">
        <v>180</v>
      </c>
      <c r="B190" s="181" t="s">
        <v>280</v>
      </c>
      <c r="C190" s="181" t="s">
        <v>921</v>
      </c>
      <c r="D190" s="189" t="s">
        <v>863</v>
      </c>
    </row>
    <row r="191" spans="1:4" ht="45">
      <c r="A191" s="147">
        <v>181</v>
      </c>
      <c r="B191" s="181" t="s">
        <v>280</v>
      </c>
      <c r="C191" s="181" t="s">
        <v>548</v>
      </c>
      <c r="D191" s="189" t="s">
        <v>1020</v>
      </c>
    </row>
    <row r="192" spans="1:4" ht="75">
      <c r="A192" s="147">
        <v>182</v>
      </c>
      <c r="B192" s="181" t="s">
        <v>280</v>
      </c>
      <c r="C192" s="181" t="s">
        <v>999</v>
      </c>
      <c r="D192" s="189" t="s">
        <v>1000</v>
      </c>
    </row>
    <row r="193" spans="1:4" ht="105">
      <c r="A193" s="147">
        <v>183</v>
      </c>
      <c r="B193" s="181" t="s">
        <v>280</v>
      </c>
      <c r="C193" s="181" t="s">
        <v>1135</v>
      </c>
      <c r="D193" s="189" t="s">
        <v>1136</v>
      </c>
    </row>
    <row r="194" spans="1:4" ht="120">
      <c r="A194" s="147">
        <v>184</v>
      </c>
      <c r="B194" s="181" t="s">
        <v>280</v>
      </c>
      <c r="C194" s="181" t="s">
        <v>922</v>
      </c>
      <c r="D194" s="189" t="s">
        <v>923</v>
      </c>
    </row>
    <row r="195" spans="1:4" ht="75">
      <c r="A195" s="147">
        <v>185</v>
      </c>
      <c r="B195" s="181" t="s">
        <v>280</v>
      </c>
      <c r="C195" s="181" t="s">
        <v>924</v>
      </c>
      <c r="D195" s="189" t="s">
        <v>864</v>
      </c>
    </row>
    <row r="196" spans="1:4" ht="69.75" customHeight="1">
      <c r="A196" s="147">
        <v>186</v>
      </c>
      <c r="B196" s="181" t="s">
        <v>280</v>
      </c>
      <c r="C196" s="181" t="s">
        <v>1049</v>
      </c>
      <c r="D196" s="189" t="s">
        <v>1050</v>
      </c>
    </row>
    <row r="197" spans="1:4" ht="90">
      <c r="A197" s="147">
        <v>187</v>
      </c>
      <c r="B197" s="181" t="s">
        <v>280</v>
      </c>
      <c r="C197" s="181" t="s">
        <v>1041</v>
      </c>
      <c r="D197" s="189" t="s">
        <v>1042</v>
      </c>
    </row>
    <row r="198" spans="1:4" ht="90">
      <c r="A198" s="147">
        <v>188</v>
      </c>
      <c r="B198" s="181" t="s">
        <v>280</v>
      </c>
      <c r="C198" s="181" t="s">
        <v>1001</v>
      </c>
      <c r="D198" s="189" t="s">
        <v>1002</v>
      </c>
    </row>
    <row r="199" spans="1:4" ht="30">
      <c r="A199" s="147">
        <v>189</v>
      </c>
      <c r="B199" s="181" t="s">
        <v>280</v>
      </c>
      <c r="C199" s="181" t="s">
        <v>925</v>
      </c>
      <c r="D199" s="189" t="s">
        <v>926</v>
      </c>
    </row>
    <row r="200" spans="1:4" ht="30">
      <c r="A200" s="147">
        <v>190</v>
      </c>
      <c r="B200" s="181" t="s">
        <v>280</v>
      </c>
      <c r="C200" s="181" t="s">
        <v>572</v>
      </c>
      <c r="D200" s="189" t="s">
        <v>570</v>
      </c>
    </row>
    <row r="201" spans="1:4" ht="45">
      <c r="A201" s="147">
        <v>191</v>
      </c>
      <c r="B201" s="181" t="s">
        <v>280</v>
      </c>
      <c r="C201" s="181" t="s">
        <v>520</v>
      </c>
      <c r="D201" s="102" t="s">
        <v>1128</v>
      </c>
    </row>
    <row r="202" spans="1:4" ht="45">
      <c r="A202" s="147">
        <v>192</v>
      </c>
      <c r="B202" s="181" t="s">
        <v>280</v>
      </c>
      <c r="C202" s="181" t="s">
        <v>521</v>
      </c>
      <c r="D202" s="271" t="s">
        <v>1127</v>
      </c>
    </row>
    <row r="203" spans="1:4" ht="105">
      <c r="A203" s="147">
        <v>193</v>
      </c>
      <c r="B203" s="181" t="s">
        <v>280</v>
      </c>
      <c r="C203" s="181" t="s">
        <v>553</v>
      </c>
      <c r="D203" s="271" t="s">
        <v>1092</v>
      </c>
    </row>
    <row r="204" spans="1:4" ht="90">
      <c r="A204" s="147">
        <v>194</v>
      </c>
      <c r="B204" s="181" t="s">
        <v>280</v>
      </c>
      <c r="C204" s="181" t="s">
        <v>554</v>
      </c>
      <c r="D204" s="271" t="s">
        <v>1093</v>
      </c>
    </row>
    <row r="205" spans="1:4" ht="75">
      <c r="A205" s="147">
        <v>195</v>
      </c>
      <c r="B205" s="181" t="s">
        <v>280</v>
      </c>
      <c r="C205" s="181" t="s">
        <v>927</v>
      </c>
      <c r="D205" s="271" t="s">
        <v>1094</v>
      </c>
    </row>
    <row r="206" spans="1:4" ht="90">
      <c r="A206" s="147">
        <v>196</v>
      </c>
      <c r="B206" s="181" t="s">
        <v>280</v>
      </c>
      <c r="C206" s="181" t="s">
        <v>555</v>
      </c>
      <c r="D206" s="271" t="s">
        <v>1095</v>
      </c>
    </row>
    <row r="207" spans="1:4" ht="135">
      <c r="A207" s="147">
        <v>197</v>
      </c>
      <c r="B207" s="181" t="s">
        <v>280</v>
      </c>
      <c r="C207" s="181" t="s">
        <v>556</v>
      </c>
      <c r="D207" s="271" t="s">
        <v>1096</v>
      </c>
    </row>
    <row r="208" spans="1:4" ht="45">
      <c r="A208" s="147">
        <v>198</v>
      </c>
      <c r="B208" s="181" t="s">
        <v>280</v>
      </c>
      <c r="C208" s="181" t="s">
        <v>557</v>
      </c>
      <c r="D208" s="271" t="s">
        <v>1097</v>
      </c>
    </row>
    <row r="209" spans="1:4" ht="90">
      <c r="A209" s="147">
        <v>199</v>
      </c>
      <c r="B209" s="181" t="s">
        <v>280</v>
      </c>
      <c r="C209" s="181" t="s">
        <v>558</v>
      </c>
      <c r="D209" s="271" t="s">
        <v>1098</v>
      </c>
    </row>
    <row r="210" spans="1:4" ht="90">
      <c r="A210" s="147">
        <v>200</v>
      </c>
      <c r="B210" s="181" t="s">
        <v>280</v>
      </c>
      <c r="C210" s="181" t="s">
        <v>559</v>
      </c>
      <c r="D210" s="271" t="s">
        <v>1099</v>
      </c>
    </row>
    <row r="211" spans="1:4" ht="60">
      <c r="A211" s="147">
        <v>201</v>
      </c>
      <c r="B211" s="181" t="s">
        <v>280</v>
      </c>
      <c r="C211" s="181" t="s">
        <v>560</v>
      </c>
      <c r="D211" s="271" t="s">
        <v>1100</v>
      </c>
    </row>
    <row r="212" spans="1:4" ht="75">
      <c r="A212" s="147">
        <v>202</v>
      </c>
      <c r="B212" s="181" t="s">
        <v>280</v>
      </c>
      <c r="C212" s="181" t="s">
        <v>561</v>
      </c>
      <c r="D212" s="271" t="s">
        <v>1101</v>
      </c>
    </row>
    <row r="213" spans="1:4" ht="105">
      <c r="A213" s="147">
        <v>203</v>
      </c>
      <c r="B213" s="181" t="s">
        <v>280</v>
      </c>
      <c r="C213" s="181" t="s">
        <v>562</v>
      </c>
      <c r="D213" s="271" t="s">
        <v>1102</v>
      </c>
    </row>
    <row r="214" spans="1:4" ht="120">
      <c r="A214" s="147">
        <v>204</v>
      </c>
      <c r="B214" s="181" t="s">
        <v>280</v>
      </c>
      <c r="C214" s="181" t="s">
        <v>563</v>
      </c>
      <c r="D214" s="271" t="s">
        <v>1104</v>
      </c>
    </row>
    <row r="215" spans="1:4" ht="75">
      <c r="A215" s="147">
        <v>205</v>
      </c>
      <c r="B215" s="181" t="s">
        <v>280</v>
      </c>
      <c r="C215" s="181" t="s">
        <v>564</v>
      </c>
      <c r="D215" s="271" t="s">
        <v>1105</v>
      </c>
    </row>
    <row r="216" spans="1:4" ht="75">
      <c r="A216" s="147">
        <v>206</v>
      </c>
      <c r="B216" s="181" t="s">
        <v>280</v>
      </c>
      <c r="C216" s="181" t="s">
        <v>1033</v>
      </c>
      <c r="D216" s="271" t="s">
        <v>1106</v>
      </c>
    </row>
    <row r="217" spans="1:4" ht="90">
      <c r="A217" s="147">
        <v>207</v>
      </c>
      <c r="B217" s="181" t="s">
        <v>280</v>
      </c>
      <c r="C217" s="181" t="s">
        <v>565</v>
      </c>
      <c r="D217" s="271" t="s">
        <v>1107</v>
      </c>
    </row>
    <row r="218" spans="1:4" ht="135">
      <c r="A218" s="147">
        <v>208</v>
      </c>
      <c r="B218" s="181" t="s">
        <v>280</v>
      </c>
      <c r="C218" s="181" t="s">
        <v>566</v>
      </c>
      <c r="D218" s="271" t="s">
        <v>1108</v>
      </c>
    </row>
    <row r="219" spans="1:4" ht="60">
      <c r="A219" s="147">
        <v>209</v>
      </c>
      <c r="B219" s="181" t="s">
        <v>280</v>
      </c>
      <c r="C219" s="181" t="s">
        <v>567</v>
      </c>
      <c r="D219" s="189" t="s">
        <v>1110</v>
      </c>
    </row>
    <row r="220" spans="1:4" ht="90">
      <c r="A220" s="147">
        <v>210</v>
      </c>
      <c r="B220" s="181" t="s">
        <v>280</v>
      </c>
      <c r="C220" s="181" t="s">
        <v>568</v>
      </c>
      <c r="D220" s="189" t="s">
        <v>1109</v>
      </c>
    </row>
    <row r="221" spans="1:4" ht="75">
      <c r="A221" s="147">
        <v>211</v>
      </c>
      <c r="B221" s="181" t="s">
        <v>280</v>
      </c>
      <c r="C221" s="181" t="s">
        <v>1137</v>
      </c>
      <c r="D221" s="189" t="s">
        <v>1138</v>
      </c>
    </row>
    <row r="222" spans="1:4" ht="75">
      <c r="A222" s="147">
        <v>212</v>
      </c>
      <c r="B222" s="181" t="s">
        <v>280</v>
      </c>
      <c r="C222" s="181" t="s">
        <v>928</v>
      </c>
      <c r="D222" s="189" t="s">
        <v>1129</v>
      </c>
    </row>
    <row r="223" spans="1:4" ht="75">
      <c r="A223" s="147">
        <v>213</v>
      </c>
      <c r="B223" s="181" t="s">
        <v>280</v>
      </c>
      <c r="C223" s="181" t="s">
        <v>569</v>
      </c>
      <c r="D223" s="189" t="s">
        <v>1129</v>
      </c>
    </row>
    <row r="224" spans="1:4" ht="120">
      <c r="A224" s="147">
        <v>214</v>
      </c>
      <c r="B224" s="181" t="s">
        <v>280</v>
      </c>
      <c r="C224" s="181" t="s">
        <v>1125</v>
      </c>
      <c r="D224" s="271" t="s">
        <v>1119</v>
      </c>
    </row>
    <row r="225" spans="1:4" ht="120">
      <c r="A225" s="147">
        <v>215</v>
      </c>
      <c r="B225" s="181" t="s">
        <v>280</v>
      </c>
      <c r="C225" s="181" t="s">
        <v>1126</v>
      </c>
      <c r="D225" s="271" t="s">
        <v>1117</v>
      </c>
    </row>
    <row r="226" spans="1:4" ht="45">
      <c r="A226" s="147">
        <v>216</v>
      </c>
      <c r="B226" s="181" t="s">
        <v>280</v>
      </c>
      <c r="C226" s="182" t="s">
        <v>522</v>
      </c>
      <c r="D226" s="184" t="s">
        <v>294</v>
      </c>
    </row>
    <row r="227" spans="1:4" ht="30">
      <c r="A227" s="147">
        <v>217</v>
      </c>
      <c r="B227" s="181" t="s">
        <v>280</v>
      </c>
      <c r="C227" s="182" t="s">
        <v>523</v>
      </c>
      <c r="D227" s="183" t="s">
        <v>989</v>
      </c>
    </row>
    <row r="228" spans="1:4" ht="45">
      <c r="A228" s="147">
        <v>218</v>
      </c>
      <c r="B228" s="181" t="s">
        <v>280</v>
      </c>
      <c r="C228" s="182" t="s">
        <v>1037</v>
      </c>
      <c r="D228" s="183" t="s">
        <v>1039</v>
      </c>
    </row>
    <row r="229" spans="1:4" ht="60">
      <c r="A229" s="147">
        <v>219</v>
      </c>
      <c r="B229" s="181" t="s">
        <v>280</v>
      </c>
      <c r="C229" s="182" t="s">
        <v>1038</v>
      </c>
      <c r="D229" s="183" t="s">
        <v>1040</v>
      </c>
    </row>
    <row r="230" spans="1:4">
      <c r="A230" s="147">
        <v>220</v>
      </c>
      <c r="B230" s="181" t="s">
        <v>280</v>
      </c>
      <c r="C230" s="182" t="s">
        <v>524</v>
      </c>
      <c r="D230" s="184" t="s">
        <v>525</v>
      </c>
    </row>
    <row r="231" spans="1:4" ht="30">
      <c r="A231" s="147">
        <v>221</v>
      </c>
      <c r="B231" s="181" t="s">
        <v>280</v>
      </c>
      <c r="C231" s="182" t="s">
        <v>526</v>
      </c>
      <c r="D231" s="188" t="s">
        <v>527</v>
      </c>
    </row>
    <row r="232" spans="1:4" ht="45">
      <c r="A232" s="147">
        <v>222</v>
      </c>
      <c r="B232" s="181" t="s">
        <v>280</v>
      </c>
      <c r="C232" s="182" t="s">
        <v>929</v>
      </c>
      <c r="D232" s="102" t="s">
        <v>930</v>
      </c>
    </row>
    <row r="233" spans="1:4" ht="30">
      <c r="A233" s="147">
        <v>223</v>
      </c>
      <c r="B233" s="181" t="s">
        <v>280</v>
      </c>
      <c r="C233" s="182" t="s">
        <v>931</v>
      </c>
      <c r="D233" s="102" t="s">
        <v>932</v>
      </c>
    </row>
    <row r="234" spans="1:4" ht="15.75" customHeight="1">
      <c r="A234" s="147">
        <v>224</v>
      </c>
      <c r="B234" s="181" t="s">
        <v>280</v>
      </c>
      <c r="C234" s="183" t="s">
        <v>998</v>
      </c>
      <c r="D234" s="183" t="s">
        <v>454</v>
      </c>
    </row>
    <row r="235" spans="1:4" ht="45">
      <c r="A235" s="147">
        <v>225</v>
      </c>
      <c r="B235" s="181" t="s">
        <v>280</v>
      </c>
      <c r="C235" s="183" t="s">
        <v>997</v>
      </c>
      <c r="D235" s="183" t="s">
        <v>456</v>
      </c>
    </row>
    <row r="236" spans="1:4" ht="75">
      <c r="A236" s="147">
        <v>226</v>
      </c>
      <c r="B236" s="181" t="s">
        <v>280</v>
      </c>
      <c r="C236" s="185" t="s">
        <v>933</v>
      </c>
      <c r="D236" s="183" t="s">
        <v>934</v>
      </c>
    </row>
    <row r="237" spans="1:4" ht="15.75">
      <c r="A237" s="147"/>
      <c r="B237" s="305" t="s">
        <v>935</v>
      </c>
      <c r="C237" s="306"/>
      <c r="D237" s="307"/>
    </row>
    <row r="238" spans="1:4" ht="30">
      <c r="A238" s="147">
        <v>227</v>
      </c>
      <c r="B238" s="181" t="s">
        <v>200</v>
      </c>
      <c r="C238" s="181" t="s">
        <v>438</v>
      </c>
      <c r="D238" s="187" t="s">
        <v>460</v>
      </c>
    </row>
    <row r="239" spans="1:4" ht="45">
      <c r="A239" s="147">
        <v>228</v>
      </c>
      <c r="B239" s="181" t="s">
        <v>200</v>
      </c>
      <c r="C239" s="181" t="s">
        <v>439</v>
      </c>
      <c r="D239" s="187" t="s">
        <v>440</v>
      </c>
    </row>
    <row r="240" spans="1:4">
      <c r="A240" s="147">
        <v>229</v>
      </c>
      <c r="B240" s="181" t="s">
        <v>200</v>
      </c>
      <c r="C240" s="185" t="s">
        <v>936</v>
      </c>
      <c r="D240" s="183" t="s">
        <v>417</v>
      </c>
    </row>
    <row r="241" spans="1:4">
      <c r="A241" s="147">
        <v>230</v>
      </c>
      <c r="B241" s="181" t="s">
        <v>200</v>
      </c>
      <c r="C241" s="185" t="s">
        <v>937</v>
      </c>
      <c r="D241" s="183" t="s">
        <v>417</v>
      </c>
    </row>
    <row r="242" spans="1:4">
      <c r="A242" s="147">
        <v>231</v>
      </c>
      <c r="B242" s="181" t="s">
        <v>200</v>
      </c>
      <c r="C242" s="185" t="s">
        <v>425</v>
      </c>
      <c r="D242" s="183" t="s">
        <v>426</v>
      </c>
    </row>
    <row r="243" spans="1:4">
      <c r="A243" s="147">
        <v>232</v>
      </c>
      <c r="B243" s="181" t="s">
        <v>200</v>
      </c>
      <c r="C243" s="182" t="s">
        <v>427</v>
      </c>
      <c r="D243" s="183" t="s">
        <v>428</v>
      </c>
    </row>
    <row r="244" spans="1:4">
      <c r="A244" s="147">
        <v>233</v>
      </c>
      <c r="B244" s="181" t="s">
        <v>200</v>
      </c>
      <c r="C244" s="182" t="s">
        <v>445</v>
      </c>
      <c r="D244" s="183" t="s">
        <v>428</v>
      </c>
    </row>
    <row r="245" spans="1:4">
      <c r="A245" s="147">
        <v>234</v>
      </c>
      <c r="B245" s="181" t="s">
        <v>200</v>
      </c>
      <c r="C245" s="182" t="s">
        <v>446</v>
      </c>
      <c r="D245" s="183" t="s">
        <v>428</v>
      </c>
    </row>
    <row r="246" spans="1:4">
      <c r="A246" s="147">
        <v>235</v>
      </c>
      <c r="B246" s="181" t="s">
        <v>200</v>
      </c>
      <c r="C246" s="182" t="s">
        <v>447</v>
      </c>
      <c r="D246" s="183" t="s">
        <v>428</v>
      </c>
    </row>
    <row r="247" spans="1:4">
      <c r="A247" s="147">
        <v>236</v>
      </c>
      <c r="B247" s="181" t="s">
        <v>200</v>
      </c>
      <c r="C247" s="182" t="s">
        <v>448</v>
      </c>
      <c r="D247" s="183" t="s">
        <v>428</v>
      </c>
    </row>
    <row r="248" spans="1:4">
      <c r="A248" s="147">
        <v>237</v>
      </c>
      <c r="B248" s="181" t="s">
        <v>200</v>
      </c>
      <c r="C248" s="182" t="s">
        <v>449</v>
      </c>
      <c r="D248" s="183" t="s">
        <v>428</v>
      </c>
    </row>
    <row r="249" spans="1:4">
      <c r="A249" s="147">
        <v>238</v>
      </c>
      <c r="B249" s="181" t="s">
        <v>200</v>
      </c>
      <c r="C249" s="185" t="s">
        <v>528</v>
      </c>
      <c r="D249" s="183" t="s">
        <v>428</v>
      </c>
    </row>
    <row r="250" spans="1:4">
      <c r="A250" s="147">
        <v>239</v>
      </c>
      <c r="B250" s="181" t="s">
        <v>200</v>
      </c>
      <c r="C250" s="185" t="s">
        <v>529</v>
      </c>
      <c r="D250" s="183" t="s">
        <v>428</v>
      </c>
    </row>
    <row r="251" spans="1:4">
      <c r="A251" s="147">
        <v>240</v>
      </c>
      <c r="B251" s="181" t="s">
        <v>200</v>
      </c>
      <c r="C251" s="185" t="s">
        <v>530</v>
      </c>
      <c r="D251" s="183" t="s">
        <v>428</v>
      </c>
    </row>
    <row r="252" spans="1:4">
      <c r="A252" s="147">
        <v>241</v>
      </c>
      <c r="B252" s="181" t="s">
        <v>200</v>
      </c>
      <c r="C252" s="185" t="s">
        <v>531</v>
      </c>
      <c r="D252" s="183" t="s">
        <v>486</v>
      </c>
    </row>
    <row r="253" spans="1:4">
      <c r="A253" s="147">
        <v>242</v>
      </c>
      <c r="B253" s="181" t="s">
        <v>200</v>
      </c>
      <c r="C253" s="185" t="s">
        <v>532</v>
      </c>
      <c r="D253" s="183" t="s">
        <v>428</v>
      </c>
    </row>
    <row r="254" spans="1:4">
      <c r="A254" s="147">
        <v>243</v>
      </c>
      <c r="B254" s="181" t="s">
        <v>200</v>
      </c>
      <c r="C254" s="185" t="s">
        <v>533</v>
      </c>
      <c r="D254" s="183" t="s">
        <v>428</v>
      </c>
    </row>
    <row r="255" spans="1:4">
      <c r="A255" s="147">
        <v>244</v>
      </c>
      <c r="B255" s="181" t="s">
        <v>200</v>
      </c>
      <c r="C255" s="185" t="s">
        <v>534</v>
      </c>
      <c r="D255" s="183" t="s">
        <v>428</v>
      </c>
    </row>
    <row r="256" spans="1:4">
      <c r="A256" s="147">
        <v>245</v>
      </c>
      <c r="B256" s="181" t="s">
        <v>200</v>
      </c>
      <c r="C256" s="185" t="s">
        <v>535</v>
      </c>
      <c r="D256" s="183" t="s">
        <v>486</v>
      </c>
    </row>
    <row r="257" spans="1:4">
      <c r="A257" s="147">
        <v>246</v>
      </c>
      <c r="B257" s="181" t="s">
        <v>200</v>
      </c>
      <c r="C257" s="185" t="s">
        <v>536</v>
      </c>
      <c r="D257" s="183" t="s">
        <v>428</v>
      </c>
    </row>
    <row r="258" spans="1:4">
      <c r="A258" s="147">
        <v>247</v>
      </c>
      <c r="B258" s="181" t="s">
        <v>200</v>
      </c>
      <c r="C258" s="185" t="s">
        <v>537</v>
      </c>
      <c r="D258" s="183" t="s">
        <v>486</v>
      </c>
    </row>
    <row r="259" spans="1:4">
      <c r="A259" s="147">
        <v>248</v>
      </c>
      <c r="B259" s="181" t="s">
        <v>200</v>
      </c>
      <c r="C259" s="185" t="s">
        <v>538</v>
      </c>
      <c r="D259" s="183" t="s">
        <v>486</v>
      </c>
    </row>
    <row r="260" spans="1:4">
      <c r="A260" s="147">
        <v>249</v>
      </c>
      <c r="B260" s="181" t="s">
        <v>200</v>
      </c>
      <c r="C260" s="185" t="s">
        <v>539</v>
      </c>
      <c r="D260" s="183" t="s">
        <v>486</v>
      </c>
    </row>
    <row r="261" spans="1:4">
      <c r="A261" s="147">
        <v>250</v>
      </c>
      <c r="B261" s="181" t="s">
        <v>200</v>
      </c>
      <c r="C261" s="185" t="s">
        <v>540</v>
      </c>
      <c r="D261" s="183" t="s">
        <v>486</v>
      </c>
    </row>
    <row r="262" spans="1:4">
      <c r="A262" s="147">
        <v>251</v>
      </c>
      <c r="B262" s="181" t="s">
        <v>200</v>
      </c>
      <c r="C262" s="185" t="s">
        <v>541</v>
      </c>
      <c r="D262" s="183" t="s">
        <v>486</v>
      </c>
    </row>
    <row r="263" spans="1:4">
      <c r="A263" s="147">
        <v>252</v>
      </c>
      <c r="B263" s="181" t="s">
        <v>200</v>
      </c>
      <c r="C263" s="185" t="s">
        <v>542</v>
      </c>
      <c r="D263" s="183" t="s">
        <v>486</v>
      </c>
    </row>
    <row r="264" spans="1:4">
      <c r="A264" s="147">
        <v>253</v>
      </c>
      <c r="B264" s="181" t="s">
        <v>200</v>
      </c>
      <c r="C264" s="185" t="s">
        <v>543</v>
      </c>
      <c r="D264" s="183" t="s">
        <v>486</v>
      </c>
    </row>
    <row r="265" spans="1:4">
      <c r="A265" s="147">
        <v>254</v>
      </c>
      <c r="B265" s="181" t="s">
        <v>200</v>
      </c>
      <c r="C265" s="185" t="s">
        <v>992</v>
      </c>
      <c r="D265" s="183" t="s">
        <v>486</v>
      </c>
    </row>
    <row r="266" spans="1:4">
      <c r="A266" s="147">
        <v>255</v>
      </c>
      <c r="B266" s="181" t="s">
        <v>200</v>
      </c>
      <c r="C266" s="185" t="s">
        <v>996</v>
      </c>
      <c r="D266" s="183" t="s">
        <v>486</v>
      </c>
    </row>
    <row r="267" spans="1:4">
      <c r="A267" s="147">
        <v>256</v>
      </c>
      <c r="B267" s="181" t="s">
        <v>200</v>
      </c>
      <c r="C267" s="185" t="s">
        <v>995</v>
      </c>
      <c r="D267" s="183" t="s">
        <v>486</v>
      </c>
    </row>
    <row r="268" spans="1:4">
      <c r="A268" s="147">
        <v>257</v>
      </c>
      <c r="B268" s="181" t="s">
        <v>200</v>
      </c>
      <c r="C268" s="185" t="s">
        <v>994</v>
      </c>
      <c r="D268" s="183" t="s">
        <v>486</v>
      </c>
    </row>
    <row r="269" spans="1:4">
      <c r="A269" s="147">
        <v>258</v>
      </c>
      <c r="B269" s="181" t="s">
        <v>200</v>
      </c>
      <c r="C269" s="185" t="s">
        <v>993</v>
      </c>
      <c r="D269" s="183" t="s">
        <v>486</v>
      </c>
    </row>
    <row r="270" spans="1:4" ht="60">
      <c r="A270" s="147">
        <v>259</v>
      </c>
      <c r="B270" s="181" t="s">
        <v>200</v>
      </c>
      <c r="C270" s="182" t="s">
        <v>889</v>
      </c>
      <c r="D270" s="183" t="s">
        <v>890</v>
      </c>
    </row>
    <row r="271" spans="1:4" ht="45">
      <c r="A271" s="147">
        <v>260</v>
      </c>
      <c r="B271" s="181" t="s">
        <v>200</v>
      </c>
      <c r="C271" s="185" t="s">
        <v>891</v>
      </c>
      <c r="D271" s="183" t="s">
        <v>455</v>
      </c>
    </row>
    <row r="272" spans="1:4" ht="45">
      <c r="A272" s="147">
        <v>261</v>
      </c>
      <c r="B272" s="181" t="s">
        <v>200</v>
      </c>
      <c r="C272" s="185" t="s">
        <v>892</v>
      </c>
      <c r="D272" s="183" t="s">
        <v>456</v>
      </c>
    </row>
    <row r="273" spans="1:4" ht="30">
      <c r="A273" s="147">
        <v>262</v>
      </c>
      <c r="B273" s="181" t="s">
        <v>200</v>
      </c>
      <c r="C273" s="185" t="s">
        <v>893</v>
      </c>
      <c r="D273" s="183" t="s">
        <v>457</v>
      </c>
    </row>
    <row r="274" spans="1:4" ht="15.75">
      <c r="A274" s="147"/>
      <c r="B274" s="308" t="s">
        <v>544</v>
      </c>
      <c r="C274" s="309"/>
      <c r="D274" s="310"/>
    </row>
    <row r="275" spans="1:4">
      <c r="A275" s="147">
        <v>263</v>
      </c>
      <c r="B275" s="181" t="s">
        <v>272</v>
      </c>
      <c r="C275" s="185" t="s">
        <v>425</v>
      </c>
      <c r="D275" s="183" t="s">
        <v>426</v>
      </c>
    </row>
    <row r="276" spans="1:4">
      <c r="A276" s="147">
        <v>264</v>
      </c>
      <c r="B276" s="181" t="s">
        <v>272</v>
      </c>
      <c r="C276" s="182" t="s">
        <v>427</v>
      </c>
      <c r="D276" s="183" t="s">
        <v>428</v>
      </c>
    </row>
    <row r="277" spans="1:4">
      <c r="A277" s="147">
        <v>265</v>
      </c>
      <c r="B277" s="181" t="s">
        <v>272</v>
      </c>
      <c r="C277" s="182" t="s">
        <v>545</v>
      </c>
      <c r="D277" s="183" t="s">
        <v>428</v>
      </c>
    </row>
    <row r="278" spans="1:4" ht="15.75">
      <c r="A278" s="147"/>
      <c r="B278" s="308" t="s">
        <v>546</v>
      </c>
      <c r="C278" s="309"/>
      <c r="D278" s="310"/>
    </row>
    <row r="279" spans="1:4">
      <c r="A279" s="147">
        <v>266</v>
      </c>
      <c r="B279" s="182">
        <v>802</v>
      </c>
      <c r="C279" s="185" t="s">
        <v>425</v>
      </c>
      <c r="D279" s="183" t="s">
        <v>426</v>
      </c>
    </row>
    <row r="280" spans="1:4" ht="45">
      <c r="A280" s="147">
        <v>267</v>
      </c>
      <c r="B280" s="182">
        <v>802</v>
      </c>
      <c r="C280" s="182" t="s">
        <v>484</v>
      </c>
      <c r="D280" s="183" t="s">
        <v>485</v>
      </c>
    </row>
    <row r="281" spans="1:4" ht="15.75">
      <c r="A281" s="147"/>
      <c r="B281" s="308" t="s">
        <v>1009</v>
      </c>
      <c r="C281" s="309"/>
      <c r="D281" s="310"/>
    </row>
    <row r="282" spans="1:4">
      <c r="A282" s="147">
        <v>268</v>
      </c>
      <c r="B282" s="181" t="s">
        <v>242</v>
      </c>
      <c r="C282" s="185" t="s">
        <v>425</v>
      </c>
      <c r="D282" s="183" t="s">
        <v>426</v>
      </c>
    </row>
    <row r="283" spans="1:4">
      <c r="A283" s="147">
        <v>269</v>
      </c>
      <c r="B283" s="181" t="s">
        <v>242</v>
      </c>
      <c r="C283" s="182" t="s">
        <v>427</v>
      </c>
      <c r="D283" s="183" t="s">
        <v>428</v>
      </c>
    </row>
    <row r="313" ht="15.75" customHeight="1"/>
  </sheetData>
  <autoFilter ref="A3:I325"/>
  <mergeCells count="12">
    <mergeCell ref="B121:D121"/>
    <mergeCell ref="B237:D237"/>
    <mergeCell ref="B274:D274"/>
    <mergeCell ref="B281:D281"/>
    <mergeCell ref="B278:D278"/>
    <mergeCell ref="B71:D71"/>
    <mergeCell ref="B93:D93"/>
    <mergeCell ref="A1:D1"/>
    <mergeCell ref="A2:D2"/>
    <mergeCell ref="A4:D4"/>
    <mergeCell ref="B5:D5"/>
    <mergeCell ref="B42:D42"/>
  </mergeCells>
  <pageMargins left="0.98425196850393704" right="0.39370078740157483" top="0.39370078740157483" bottom="0.97" header="0.39370078740157483" footer="0.23622047244094491"/>
  <pageSetup paperSize="9" scale="61" fitToHeight="0" orientation="portrait" useFirstPageNumber="1" r:id="rId1"/>
  <headerFooter alignWithMargins="0"/>
</worksheet>
</file>

<file path=xl/worksheets/sheet20.xml><?xml version="1.0" encoding="utf-8"?>
<worksheet xmlns="http://schemas.openxmlformats.org/spreadsheetml/2006/main" xmlns:r="http://schemas.openxmlformats.org/officeDocument/2006/relationships">
  <sheetPr codeName="Лист26"/>
  <dimension ref="A1:G712"/>
  <sheetViews>
    <sheetView workbookViewId="0">
      <selection activeCell="B4" sqref="B4"/>
    </sheetView>
  </sheetViews>
  <sheetFormatPr defaultColWidth="8.7109375" defaultRowHeight="12.75"/>
  <cols>
    <col min="1" max="1" width="27.5703125" customWidth="1"/>
    <col min="2" max="2" width="22.42578125" style="1" customWidth="1"/>
    <col min="3" max="3" width="22.5703125" customWidth="1"/>
    <col min="7" max="7" width="10.140625" bestFit="1" customWidth="1"/>
  </cols>
  <sheetData>
    <row r="1" spans="1:7">
      <c r="A1" t="s">
        <v>153</v>
      </c>
      <c r="B1" s="1">
        <v>2016</v>
      </c>
    </row>
    <row r="2" spans="1:7">
      <c r="A2" t="s">
        <v>351</v>
      </c>
      <c r="B2" s="1" t="s">
        <v>1058</v>
      </c>
    </row>
    <row r="3" spans="1:7">
      <c r="A3" t="s">
        <v>340</v>
      </c>
      <c r="B3" s="2" t="s">
        <v>1328</v>
      </c>
    </row>
    <row r="4" spans="1:7">
      <c r="A4" t="s">
        <v>341</v>
      </c>
      <c r="B4" s="4"/>
    </row>
    <row r="5" spans="1:7">
      <c r="A5" t="s">
        <v>1006</v>
      </c>
      <c r="B5" s="2" t="s">
        <v>1051</v>
      </c>
    </row>
    <row r="6" spans="1:7">
      <c r="A6" t="s">
        <v>1007</v>
      </c>
      <c r="B6" s="1" t="s">
        <v>1052</v>
      </c>
    </row>
    <row r="8" spans="1:7">
      <c r="A8" s="5"/>
      <c r="B8" s="6"/>
      <c r="C8" s="5"/>
      <c r="D8" s="5"/>
      <c r="E8" s="5"/>
      <c r="G8" s="3"/>
    </row>
    <row r="9" spans="1:7">
      <c r="A9" s="7" t="s">
        <v>350</v>
      </c>
      <c r="B9" s="8" t="s">
        <v>349</v>
      </c>
      <c r="C9" s="191" t="s">
        <v>1008</v>
      </c>
      <c r="D9" s="5"/>
      <c r="E9" s="5"/>
    </row>
    <row r="10" spans="1:7">
      <c r="A10" s="7" t="s">
        <v>154</v>
      </c>
      <c r="B10" s="9">
        <v>1</v>
      </c>
      <c r="C10" s="196"/>
      <c r="D10" s="5"/>
      <c r="E10" s="5"/>
    </row>
    <row r="11" spans="1:7">
      <c r="A11" s="7" t="s">
        <v>161</v>
      </c>
      <c r="B11" s="9">
        <v>2</v>
      </c>
      <c r="C11" s="196"/>
      <c r="D11" s="5"/>
      <c r="E11" s="5"/>
    </row>
    <row r="12" spans="1:7">
      <c r="A12" s="7" t="s">
        <v>162</v>
      </c>
      <c r="B12" s="9">
        <v>3</v>
      </c>
      <c r="C12" s="9"/>
      <c r="D12" s="5"/>
      <c r="E12" s="5"/>
    </row>
    <row r="13" spans="1:7">
      <c r="A13" s="7" t="s">
        <v>163</v>
      </c>
      <c r="B13" s="9">
        <v>4</v>
      </c>
      <c r="C13" s="196"/>
      <c r="D13" s="5"/>
      <c r="E13" s="5"/>
    </row>
    <row r="14" spans="1:7">
      <c r="A14" s="7" t="s">
        <v>573</v>
      </c>
      <c r="B14" s="9">
        <v>5</v>
      </c>
      <c r="C14" s="196"/>
      <c r="D14" s="5"/>
      <c r="E14" s="5"/>
    </row>
    <row r="15" spans="1:7">
      <c r="A15" s="7" t="s">
        <v>574</v>
      </c>
      <c r="B15" s="9">
        <v>6</v>
      </c>
      <c r="C15" s="196"/>
      <c r="D15" s="5"/>
      <c r="E15" s="5"/>
    </row>
    <row r="16" spans="1:7">
      <c r="A16" s="7" t="s">
        <v>575</v>
      </c>
      <c r="B16" s="9">
        <v>7</v>
      </c>
      <c r="C16" s="196"/>
      <c r="D16" s="5"/>
      <c r="E16" s="5"/>
    </row>
    <row r="17" spans="1:5">
      <c r="A17" s="7" t="s">
        <v>576</v>
      </c>
      <c r="B17" s="9">
        <v>8</v>
      </c>
      <c r="C17" s="196"/>
      <c r="D17" s="5"/>
      <c r="E17" s="5"/>
    </row>
    <row r="18" spans="1:5">
      <c r="A18" s="7" t="s">
        <v>577</v>
      </c>
      <c r="B18" s="9">
        <v>9</v>
      </c>
      <c r="C18" s="196"/>
      <c r="D18" s="5"/>
      <c r="E18" s="5"/>
    </row>
    <row r="19" spans="1:5">
      <c r="A19" s="7" t="s">
        <v>578</v>
      </c>
      <c r="B19" s="9">
        <v>10</v>
      </c>
      <c r="C19" s="196"/>
      <c r="D19" s="5"/>
      <c r="E19" s="5"/>
    </row>
    <row r="20" spans="1:5">
      <c r="A20" s="7" t="s">
        <v>16</v>
      </c>
      <c r="B20" s="9">
        <v>11</v>
      </c>
      <c r="C20" s="9"/>
      <c r="D20" s="5"/>
      <c r="E20" s="5"/>
    </row>
    <row r="21" spans="1:5">
      <c r="A21" s="7" t="s">
        <v>160</v>
      </c>
      <c r="B21" s="10">
        <v>12</v>
      </c>
      <c r="C21" s="196"/>
      <c r="D21" s="5"/>
      <c r="E21" s="5"/>
    </row>
    <row r="22" spans="1:5">
      <c r="A22" s="7" t="s">
        <v>157</v>
      </c>
      <c r="B22" s="9">
        <v>13</v>
      </c>
      <c r="C22" s="196"/>
      <c r="D22" s="5"/>
      <c r="E22" s="5"/>
    </row>
    <row r="23" spans="1:5">
      <c r="A23" s="7" t="s">
        <v>155</v>
      </c>
      <c r="B23" s="9">
        <v>14</v>
      </c>
      <c r="C23" s="9"/>
      <c r="D23" s="5"/>
      <c r="E23" s="5"/>
    </row>
    <row r="24" spans="1:5">
      <c r="A24" s="7" t="s">
        <v>156</v>
      </c>
      <c r="B24" s="9">
        <v>15</v>
      </c>
      <c r="C24" s="9"/>
      <c r="D24" s="5"/>
      <c r="E24" s="5"/>
    </row>
    <row r="25" spans="1:5">
      <c r="A25" s="7" t="s">
        <v>259</v>
      </c>
      <c r="B25" s="9">
        <v>16</v>
      </c>
      <c r="C25" s="9"/>
      <c r="D25" s="5"/>
      <c r="E25" s="5"/>
    </row>
    <row r="26" spans="1:5">
      <c r="A26" s="7" t="s">
        <v>219</v>
      </c>
      <c r="B26" s="9">
        <v>17</v>
      </c>
      <c r="C26" s="9"/>
      <c r="D26" s="5"/>
      <c r="E26" s="5"/>
    </row>
    <row r="27" spans="1:5">
      <c r="A27" s="7" t="s">
        <v>158</v>
      </c>
      <c r="B27" s="9">
        <v>18</v>
      </c>
      <c r="C27" s="9"/>
      <c r="D27" s="5"/>
      <c r="E27" s="5"/>
    </row>
    <row r="28" spans="1:5">
      <c r="A28" s="7" t="s">
        <v>159</v>
      </c>
      <c r="B28" s="9">
        <v>19</v>
      </c>
      <c r="C28" s="9"/>
      <c r="D28" s="5"/>
      <c r="E28" s="5"/>
    </row>
    <row r="29" spans="1:5">
      <c r="A29" s="11" t="s">
        <v>326</v>
      </c>
      <c r="B29" s="12">
        <v>21</v>
      </c>
      <c r="C29" s="196"/>
      <c r="D29" s="5"/>
      <c r="E29" s="5"/>
    </row>
    <row r="30" spans="1:5">
      <c r="A30" s="11" t="s">
        <v>784</v>
      </c>
      <c r="B30" s="12">
        <v>20</v>
      </c>
      <c r="C30" s="9"/>
      <c r="D30" s="5"/>
      <c r="E30" s="5"/>
    </row>
    <row r="31" spans="1:5">
      <c r="A31" s="7"/>
      <c r="B31" s="9"/>
      <c r="C31" s="9"/>
      <c r="D31" s="5"/>
      <c r="E31" s="5"/>
    </row>
    <row r="32" spans="1:5">
      <c r="A32" s="11"/>
      <c r="B32" s="12"/>
      <c r="C32" s="9"/>
      <c r="D32" s="5"/>
      <c r="E32" s="5"/>
    </row>
    <row r="33" spans="1:5">
      <c r="A33" s="7"/>
      <c r="B33" s="12"/>
      <c r="C33" s="9"/>
      <c r="D33" s="5"/>
      <c r="E33" s="5"/>
    </row>
    <row r="34" spans="1:5">
      <c r="A34" s="7"/>
      <c r="B34" s="12"/>
      <c r="C34" s="9"/>
      <c r="D34" s="5"/>
      <c r="E34" s="5"/>
    </row>
    <row r="35" spans="1:5">
      <c r="A35" s="7"/>
      <c r="B35" s="12"/>
      <c r="C35" s="9"/>
      <c r="D35" s="5"/>
      <c r="E35" s="5"/>
    </row>
    <row r="36" spans="1:5">
      <c r="A36" s="5"/>
      <c r="B36" s="6"/>
      <c r="C36" s="5"/>
      <c r="D36" s="5"/>
      <c r="E36" s="5"/>
    </row>
    <row r="37" spans="1:5">
      <c r="A37" s="5"/>
      <c r="B37" s="6"/>
      <c r="C37" s="5"/>
      <c r="D37" s="5"/>
      <c r="E37" s="5"/>
    </row>
    <row r="38" spans="1:5">
      <c r="A38" s="5"/>
      <c r="B38" s="6"/>
      <c r="C38" s="5"/>
      <c r="D38" s="5"/>
      <c r="E38" s="5"/>
    </row>
    <row r="39" spans="1:5">
      <c r="A39" s="5"/>
      <c r="B39" s="6"/>
      <c r="C39" s="5"/>
      <c r="D39" s="5"/>
      <c r="E39" s="5"/>
    </row>
    <row r="40" spans="1:5">
      <c r="A40" s="5"/>
      <c r="B40" s="6"/>
      <c r="C40" s="5"/>
      <c r="D40" s="5"/>
      <c r="E40" s="5"/>
    </row>
    <row r="41" spans="1:5">
      <c r="A41" s="5"/>
      <c r="B41" s="6"/>
      <c r="C41" s="5"/>
      <c r="D41" s="5"/>
      <c r="E41" s="5"/>
    </row>
    <row r="42" spans="1:5">
      <c r="A42" s="5"/>
      <c r="B42" s="6"/>
      <c r="C42" s="5"/>
      <c r="D42" s="5"/>
      <c r="E42" s="5"/>
    </row>
    <row r="43" spans="1:5">
      <c r="A43" s="5"/>
      <c r="B43" s="6"/>
      <c r="C43" s="5"/>
      <c r="D43" s="5"/>
      <c r="E43" s="5"/>
    </row>
    <row r="44" spans="1:5">
      <c r="A44" s="5"/>
      <c r="B44" s="6"/>
      <c r="C44" s="5"/>
      <c r="D44" s="5"/>
      <c r="E44" s="5"/>
    </row>
    <row r="45" spans="1:5">
      <c r="A45" s="5"/>
      <c r="B45" s="6"/>
      <c r="C45" s="5"/>
      <c r="D45" s="5"/>
      <c r="E45" s="5"/>
    </row>
    <row r="46" spans="1:5">
      <c r="A46" s="5"/>
      <c r="B46" s="6"/>
      <c r="C46" s="5"/>
      <c r="D46" s="5"/>
      <c r="E46" s="5"/>
    </row>
    <row r="47" spans="1:5">
      <c r="A47" s="5"/>
      <c r="B47" s="6"/>
      <c r="C47" s="5"/>
      <c r="D47" s="5"/>
      <c r="E47" s="5"/>
    </row>
    <row r="48" spans="1:5">
      <c r="A48" s="5"/>
      <c r="B48" s="6"/>
      <c r="C48" s="5"/>
      <c r="D48" s="5"/>
      <c r="E48" s="5"/>
    </row>
    <row r="49" spans="1:5">
      <c r="A49" s="5"/>
      <c r="B49" s="6"/>
      <c r="C49" s="5"/>
      <c r="D49" s="5"/>
      <c r="E49" s="5"/>
    </row>
    <row r="50" spans="1:5">
      <c r="A50" s="5"/>
      <c r="B50" s="6"/>
      <c r="C50" s="5"/>
      <c r="D50" s="5"/>
      <c r="E50" s="5"/>
    </row>
    <row r="51" spans="1:5">
      <c r="A51" s="5"/>
      <c r="B51" s="6"/>
      <c r="C51" s="5"/>
      <c r="D51" s="5"/>
      <c r="E51" s="5"/>
    </row>
    <row r="52" spans="1:5">
      <c r="A52" s="5"/>
      <c r="B52" s="6"/>
      <c r="C52" s="5"/>
      <c r="D52" s="5"/>
      <c r="E52" s="5"/>
    </row>
    <row r="53" spans="1:5">
      <c r="A53" s="5"/>
      <c r="B53" s="6"/>
      <c r="C53" s="5"/>
      <c r="D53" s="5"/>
      <c r="E53" s="5"/>
    </row>
    <row r="54" spans="1:5">
      <c r="A54" s="5"/>
      <c r="B54" s="6"/>
      <c r="C54" s="5"/>
      <c r="D54" s="5"/>
      <c r="E54" s="5"/>
    </row>
    <row r="55" spans="1:5">
      <c r="A55" s="5"/>
      <c r="B55" s="6"/>
      <c r="C55" s="5"/>
      <c r="D55" s="5"/>
      <c r="E55" s="5"/>
    </row>
    <row r="56" spans="1:5">
      <c r="A56" s="5"/>
      <c r="B56" s="6"/>
      <c r="C56" s="5"/>
      <c r="D56" s="5"/>
      <c r="E56" s="5"/>
    </row>
    <row r="57" spans="1:5">
      <c r="A57" s="5"/>
      <c r="B57" s="6"/>
      <c r="C57" s="5"/>
      <c r="D57" s="5"/>
      <c r="E57" s="5"/>
    </row>
    <row r="58" spans="1:5">
      <c r="A58" s="5"/>
      <c r="B58" s="6"/>
      <c r="C58" s="5"/>
      <c r="D58" s="5"/>
      <c r="E58" s="5"/>
    </row>
    <row r="59" spans="1:5">
      <c r="A59" s="5"/>
      <c r="B59" s="6"/>
      <c r="C59" s="5"/>
      <c r="D59" s="5"/>
      <c r="E59" s="5"/>
    </row>
    <row r="60" spans="1:5">
      <c r="A60" s="5"/>
      <c r="B60" s="6"/>
      <c r="C60" s="5"/>
      <c r="D60" s="5"/>
      <c r="E60" s="5"/>
    </row>
    <row r="61" spans="1:5">
      <c r="A61" s="5"/>
      <c r="B61" s="6"/>
      <c r="C61" s="5"/>
      <c r="D61" s="5"/>
      <c r="E61" s="5"/>
    </row>
    <row r="62" spans="1:5">
      <c r="A62" s="5"/>
      <c r="B62" s="6"/>
      <c r="C62" s="5"/>
      <c r="D62" s="5"/>
      <c r="E62" s="5"/>
    </row>
    <row r="63" spans="1:5">
      <c r="A63" s="5"/>
      <c r="B63" s="6"/>
      <c r="C63" s="5"/>
      <c r="D63" s="5"/>
      <c r="E63" s="5"/>
    </row>
    <row r="64" spans="1:5">
      <c r="A64" s="5"/>
      <c r="B64" s="6"/>
      <c r="C64" s="5"/>
      <c r="D64" s="5"/>
      <c r="E64" s="5"/>
    </row>
    <row r="65" spans="1:5">
      <c r="A65" s="5"/>
      <c r="B65" s="6"/>
      <c r="C65" s="5"/>
      <c r="D65" s="5"/>
      <c r="E65" s="5"/>
    </row>
    <row r="66" spans="1:5">
      <c r="A66" s="5"/>
      <c r="B66" s="6"/>
      <c r="C66" s="5"/>
      <c r="D66" s="5"/>
      <c r="E66" s="5"/>
    </row>
    <row r="67" spans="1:5">
      <c r="A67" s="5"/>
      <c r="B67" s="6"/>
      <c r="C67" s="5"/>
      <c r="D67" s="5"/>
      <c r="E67" s="5"/>
    </row>
    <row r="68" spans="1:5">
      <c r="A68" s="5"/>
      <c r="B68" s="6"/>
      <c r="C68" s="5"/>
      <c r="D68" s="5"/>
      <c r="E68" s="5"/>
    </row>
    <row r="69" spans="1:5">
      <c r="A69" s="5"/>
      <c r="B69" s="6"/>
      <c r="C69" s="5"/>
      <c r="D69" s="5"/>
      <c r="E69" s="5"/>
    </row>
    <row r="70" spans="1:5">
      <c r="A70" s="5"/>
      <c r="B70" s="6"/>
      <c r="C70" s="5"/>
      <c r="D70" s="5"/>
      <c r="E70" s="5"/>
    </row>
    <row r="71" spans="1:5">
      <c r="A71" s="5"/>
      <c r="B71" s="6"/>
      <c r="C71" s="5"/>
      <c r="D71" s="5"/>
      <c r="E71" s="5"/>
    </row>
    <row r="72" spans="1:5">
      <c r="A72" s="5"/>
      <c r="B72" s="6"/>
      <c r="C72" s="5"/>
      <c r="D72" s="5"/>
      <c r="E72" s="5"/>
    </row>
    <row r="73" spans="1:5">
      <c r="A73" s="5"/>
      <c r="B73" s="6"/>
      <c r="C73" s="5"/>
      <c r="D73" s="5"/>
      <c r="E73" s="5"/>
    </row>
    <row r="74" spans="1:5">
      <c r="A74" s="5"/>
      <c r="B74" s="6"/>
      <c r="C74" s="5"/>
      <c r="D74" s="5"/>
      <c r="E74" s="5"/>
    </row>
    <row r="75" spans="1:5">
      <c r="A75" s="5"/>
      <c r="B75" s="6"/>
      <c r="C75" s="5"/>
      <c r="D75" s="5"/>
      <c r="E75" s="5"/>
    </row>
    <row r="76" spans="1:5">
      <c r="A76" s="5"/>
      <c r="B76" s="6"/>
      <c r="C76" s="5"/>
      <c r="D76" s="5"/>
      <c r="E76" s="5"/>
    </row>
    <row r="77" spans="1:5">
      <c r="A77" s="5"/>
      <c r="B77" s="6"/>
      <c r="C77" s="5"/>
      <c r="D77" s="5"/>
      <c r="E77" s="5"/>
    </row>
    <row r="78" spans="1:5">
      <c r="A78" s="5"/>
      <c r="B78" s="6"/>
      <c r="C78" s="5"/>
      <c r="D78" s="5"/>
      <c r="E78" s="5"/>
    </row>
    <row r="79" spans="1:5">
      <c r="A79" s="5"/>
      <c r="B79" s="6"/>
      <c r="C79" s="5"/>
      <c r="D79" s="5"/>
      <c r="E79" s="5"/>
    </row>
    <row r="80" spans="1:5">
      <c r="A80" s="5"/>
      <c r="B80" s="6"/>
      <c r="C80" s="5"/>
      <c r="D80" s="5"/>
      <c r="E80" s="5"/>
    </row>
    <row r="81" spans="1:5">
      <c r="A81" s="5"/>
      <c r="B81" s="6"/>
      <c r="C81" s="5"/>
      <c r="D81" s="5"/>
      <c r="E81" s="5"/>
    </row>
    <row r="82" spans="1:5">
      <c r="A82" s="5"/>
      <c r="B82" s="6"/>
      <c r="C82" s="5"/>
      <c r="D82" s="5"/>
      <c r="E82" s="5"/>
    </row>
    <row r="83" spans="1:5">
      <c r="A83" s="5"/>
      <c r="B83" s="6"/>
      <c r="C83" s="5"/>
      <c r="D83" s="5"/>
      <c r="E83" s="5"/>
    </row>
    <row r="84" spans="1:5">
      <c r="A84" s="5"/>
      <c r="B84" s="6"/>
      <c r="C84" s="5"/>
      <c r="D84" s="5"/>
      <c r="E84" s="5"/>
    </row>
    <row r="85" spans="1:5">
      <c r="A85" s="5"/>
      <c r="B85" s="6"/>
      <c r="C85" s="5"/>
      <c r="D85" s="5"/>
      <c r="E85" s="5"/>
    </row>
    <row r="86" spans="1:5">
      <c r="A86" s="5"/>
      <c r="B86" s="6"/>
      <c r="C86" s="5"/>
      <c r="D86" s="5"/>
      <c r="E86" s="5"/>
    </row>
    <row r="87" spans="1:5">
      <c r="A87" s="5"/>
      <c r="B87" s="6"/>
      <c r="C87" s="5"/>
      <c r="D87" s="5"/>
      <c r="E87" s="5"/>
    </row>
    <row r="88" spans="1:5">
      <c r="A88" s="5"/>
      <c r="B88" s="6"/>
      <c r="C88" s="5"/>
      <c r="D88" s="5"/>
      <c r="E88" s="5"/>
    </row>
    <row r="89" spans="1:5">
      <c r="A89" s="5"/>
      <c r="B89" s="6"/>
      <c r="C89" s="5"/>
      <c r="D89" s="5"/>
      <c r="E89" s="5"/>
    </row>
    <row r="90" spans="1:5">
      <c r="A90" s="5"/>
      <c r="B90" s="6"/>
      <c r="C90" s="5"/>
      <c r="D90" s="5"/>
      <c r="E90" s="5"/>
    </row>
    <row r="91" spans="1:5">
      <c r="A91" s="5"/>
      <c r="B91" s="6"/>
      <c r="C91" s="5"/>
      <c r="D91" s="5"/>
      <c r="E91" s="5"/>
    </row>
    <row r="92" spans="1:5">
      <c r="A92" s="5"/>
      <c r="B92" s="6"/>
      <c r="C92" s="5"/>
      <c r="D92" s="5"/>
      <c r="E92" s="5"/>
    </row>
    <row r="93" spans="1:5">
      <c r="A93" s="5"/>
      <c r="B93" s="6"/>
      <c r="C93" s="5"/>
      <c r="D93" s="5"/>
      <c r="E93" s="5"/>
    </row>
    <row r="94" spans="1:5">
      <c r="A94" s="5"/>
      <c r="B94" s="6"/>
      <c r="C94" s="5"/>
      <c r="D94" s="5"/>
      <c r="E94" s="5"/>
    </row>
    <row r="95" spans="1:5">
      <c r="A95" s="5"/>
      <c r="B95" s="6"/>
      <c r="C95" s="5"/>
      <c r="D95" s="5"/>
      <c r="E95" s="5"/>
    </row>
    <row r="96" spans="1:5">
      <c r="A96" s="5"/>
      <c r="B96" s="6"/>
      <c r="C96" s="5"/>
      <c r="D96" s="5"/>
      <c r="E96" s="5"/>
    </row>
    <row r="97" spans="1:5">
      <c r="A97" s="5"/>
      <c r="B97" s="6"/>
      <c r="C97" s="5"/>
      <c r="D97" s="5"/>
      <c r="E97" s="5"/>
    </row>
    <row r="98" spans="1:5">
      <c r="A98" s="5"/>
      <c r="B98" s="6"/>
      <c r="C98" s="5"/>
      <c r="D98" s="5"/>
      <c r="E98" s="5"/>
    </row>
    <row r="99" spans="1:5">
      <c r="A99" s="5"/>
      <c r="B99" s="6"/>
      <c r="C99" s="5"/>
      <c r="D99" s="5"/>
      <c r="E99" s="5"/>
    </row>
    <row r="100" spans="1:5">
      <c r="A100" s="5"/>
      <c r="B100" s="6"/>
      <c r="C100" s="5"/>
      <c r="D100" s="5"/>
      <c r="E100" s="5"/>
    </row>
    <row r="101" spans="1:5">
      <c r="A101" s="5"/>
      <c r="B101" s="6"/>
      <c r="C101" s="5"/>
      <c r="D101" s="5"/>
      <c r="E101" s="5"/>
    </row>
    <row r="102" spans="1:5">
      <c r="A102" s="5"/>
      <c r="B102" s="6"/>
      <c r="C102" s="5"/>
      <c r="D102" s="5"/>
      <c r="E102" s="5"/>
    </row>
    <row r="103" spans="1:5">
      <c r="A103" s="5"/>
      <c r="B103" s="6"/>
      <c r="C103" s="5"/>
      <c r="D103" s="5"/>
      <c r="E103" s="5"/>
    </row>
    <row r="104" spans="1:5">
      <c r="A104" s="5"/>
      <c r="B104" s="6"/>
      <c r="C104" s="5"/>
      <c r="D104" s="5"/>
      <c r="E104" s="5"/>
    </row>
    <row r="105" spans="1:5">
      <c r="A105" s="5"/>
      <c r="B105" s="6"/>
      <c r="C105" s="5"/>
      <c r="D105" s="5"/>
      <c r="E105" s="5"/>
    </row>
    <row r="106" spans="1:5">
      <c r="A106" s="5"/>
      <c r="B106" s="6"/>
      <c r="C106" s="5"/>
      <c r="D106" s="5"/>
      <c r="E106" s="5"/>
    </row>
    <row r="107" spans="1:5">
      <c r="A107" s="5"/>
      <c r="B107" s="6"/>
      <c r="C107" s="5"/>
      <c r="D107" s="5"/>
      <c r="E107" s="5"/>
    </row>
    <row r="108" spans="1:5">
      <c r="A108" s="5"/>
      <c r="B108" s="6"/>
      <c r="C108" s="5"/>
      <c r="D108" s="5"/>
      <c r="E108" s="5"/>
    </row>
    <row r="109" spans="1:5">
      <c r="A109" s="5"/>
      <c r="B109" s="6"/>
      <c r="C109" s="5"/>
      <c r="D109" s="5"/>
      <c r="E109" s="5"/>
    </row>
    <row r="110" spans="1:5">
      <c r="A110" s="5"/>
      <c r="B110" s="6"/>
      <c r="C110" s="5"/>
      <c r="D110" s="5"/>
      <c r="E110" s="5"/>
    </row>
    <row r="111" spans="1:5">
      <c r="A111" s="5"/>
      <c r="B111" s="6"/>
      <c r="C111" s="5"/>
      <c r="D111" s="5"/>
      <c r="E111" s="5"/>
    </row>
    <row r="112" spans="1:5">
      <c r="A112" s="5"/>
      <c r="B112" s="6"/>
      <c r="C112" s="5"/>
      <c r="D112" s="5"/>
      <c r="E112" s="5"/>
    </row>
    <row r="113" spans="1:5">
      <c r="A113" s="5"/>
      <c r="B113" s="6"/>
      <c r="C113" s="5"/>
      <c r="D113" s="5"/>
      <c r="E113" s="5"/>
    </row>
    <row r="114" spans="1:5">
      <c r="A114" s="5"/>
      <c r="B114" s="6"/>
      <c r="C114" s="5"/>
      <c r="D114" s="5"/>
      <c r="E114" s="5"/>
    </row>
    <row r="115" spans="1:5">
      <c r="A115" s="5"/>
      <c r="B115" s="6"/>
      <c r="C115" s="5"/>
      <c r="D115" s="5"/>
      <c r="E115" s="5"/>
    </row>
    <row r="116" spans="1:5">
      <c r="A116" s="5"/>
      <c r="B116" s="6"/>
      <c r="C116" s="5"/>
      <c r="D116" s="5"/>
      <c r="E116" s="5"/>
    </row>
    <row r="117" spans="1:5">
      <c r="A117" s="5"/>
      <c r="B117" s="6"/>
      <c r="C117" s="5"/>
      <c r="D117" s="5"/>
      <c r="E117" s="5"/>
    </row>
    <row r="118" spans="1:5">
      <c r="A118" s="5"/>
      <c r="B118" s="6"/>
      <c r="C118" s="5"/>
      <c r="D118" s="5"/>
      <c r="E118" s="5"/>
    </row>
    <row r="119" spans="1:5">
      <c r="A119" s="5"/>
      <c r="B119" s="6"/>
      <c r="C119" s="5"/>
      <c r="D119" s="5"/>
      <c r="E119" s="5"/>
    </row>
    <row r="120" spans="1:5">
      <c r="A120" s="5"/>
      <c r="B120" s="6"/>
      <c r="C120" s="5"/>
      <c r="D120" s="5"/>
      <c r="E120" s="5"/>
    </row>
    <row r="121" spans="1:5">
      <c r="A121" s="5"/>
      <c r="B121" s="6"/>
      <c r="C121" s="5"/>
      <c r="D121" s="5"/>
      <c r="E121" s="5"/>
    </row>
    <row r="122" spans="1:5">
      <c r="A122" s="5"/>
      <c r="B122" s="6"/>
      <c r="C122" s="5"/>
      <c r="D122" s="5"/>
      <c r="E122" s="5"/>
    </row>
    <row r="123" spans="1:5">
      <c r="A123" s="5"/>
      <c r="B123" s="6"/>
      <c r="C123" s="5"/>
      <c r="D123" s="5"/>
      <c r="E123" s="5"/>
    </row>
    <row r="124" spans="1:5">
      <c r="A124" s="5"/>
      <c r="B124" s="6"/>
      <c r="C124" s="5"/>
      <c r="D124" s="5"/>
      <c r="E124" s="5"/>
    </row>
    <row r="125" spans="1:5">
      <c r="A125" s="5"/>
      <c r="B125" s="6"/>
      <c r="C125" s="5"/>
      <c r="D125" s="5"/>
      <c r="E125" s="5"/>
    </row>
    <row r="126" spans="1:5">
      <c r="A126" s="5"/>
      <c r="B126" s="6"/>
      <c r="C126" s="5"/>
      <c r="D126" s="5"/>
      <c r="E126" s="5"/>
    </row>
    <row r="127" spans="1:5">
      <c r="A127" s="5"/>
      <c r="B127" s="6"/>
      <c r="C127" s="5"/>
      <c r="D127" s="5"/>
      <c r="E127" s="5"/>
    </row>
    <row r="128" spans="1:5">
      <c r="A128" s="5"/>
      <c r="B128" s="6"/>
      <c r="C128" s="5"/>
      <c r="D128" s="5"/>
      <c r="E128" s="5"/>
    </row>
    <row r="129" spans="1:5">
      <c r="A129" s="5"/>
      <c r="B129" s="6"/>
      <c r="C129" s="5"/>
      <c r="D129" s="5"/>
      <c r="E129" s="5"/>
    </row>
    <row r="130" spans="1:5">
      <c r="A130" s="5"/>
      <c r="B130" s="6"/>
      <c r="C130" s="5"/>
      <c r="D130" s="5"/>
      <c r="E130" s="5"/>
    </row>
    <row r="131" spans="1:5">
      <c r="A131" s="5"/>
      <c r="B131" s="6"/>
      <c r="C131" s="5"/>
      <c r="D131" s="5"/>
      <c r="E131" s="5"/>
    </row>
    <row r="132" spans="1:5">
      <c r="A132" s="5"/>
      <c r="B132" s="6"/>
      <c r="C132" s="5"/>
      <c r="D132" s="5"/>
      <c r="E132" s="5"/>
    </row>
    <row r="133" spans="1:5">
      <c r="A133" s="5"/>
      <c r="B133" s="6"/>
      <c r="C133" s="5"/>
      <c r="D133" s="5"/>
      <c r="E133" s="5"/>
    </row>
    <row r="134" spans="1:5">
      <c r="A134" s="5"/>
      <c r="B134" s="6"/>
      <c r="C134" s="5"/>
      <c r="D134" s="5"/>
      <c r="E134" s="5"/>
    </row>
    <row r="135" spans="1:5">
      <c r="A135" s="5"/>
      <c r="B135" s="6"/>
      <c r="C135" s="5"/>
      <c r="D135" s="5"/>
      <c r="E135" s="5"/>
    </row>
    <row r="136" spans="1:5">
      <c r="A136" s="5"/>
      <c r="B136" s="6"/>
      <c r="C136" s="5"/>
      <c r="D136" s="5"/>
      <c r="E136" s="5"/>
    </row>
    <row r="137" spans="1:5">
      <c r="A137" s="5"/>
      <c r="B137" s="6"/>
      <c r="C137" s="5"/>
      <c r="D137" s="5"/>
      <c r="E137" s="5"/>
    </row>
    <row r="138" spans="1:5">
      <c r="A138" s="5"/>
      <c r="B138" s="6"/>
      <c r="C138" s="5"/>
      <c r="D138" s="5"/>
      <c r="E138" s="5"/>
    </row>
    <row r="139" spans="1:5">
      <c r="A139" s="5"/>
      <c r="B139" s="6"/>
      <c r="C139" s="5"/>
      <c r="D139" s="5"/>
      <c r="E139" s="5"/>
    </row>
    <row r="140" spans="1:5">
      <c r="A140" s="5"/>
      <c r="B140" s="6"/>
      <c r="C140" s="5"/>
      <c r="D140" s="5"/>
      <c r="E140" s="5"/>
    </row>
    <row r="141" spans="1:5">
      <c r="A141" s="5"/>
      <c r="B141" s="6"/>
      <c r="C141" s="5"/>
      <c r="D141" s="5"/>
      <c r="E141" s="5"/>
    </row>
    <row r="142" spans="1:5">
      <c r="A142" s="5"/>
      <c r="B142" s="6"/>
      <c r="C142" s="5"/>
      <c r="D142" s="5"/>
      <c r="E142" s="5"/>
    </row>
    <row r="143" spans="1:5">
      <c r="A143" s="5"/>
      <c r="B143" s="6"/>
      <c r="C143" s="5"/>
      <c r="D143" s="5"/>
      <c r="E143" s="5"/>
    </row>
    <row r="144" spans="1:5">
      <c r="A144" s="5"/>
      <c r="B144" s="6"/>
      <c r="C144" s="5"/>
      <c r="D144" s="5"/>
      <c r="E144" s="5"/>
    </row>
    <row r="145" spans="1:5">
      <c r="A145" s="5"/>
      <c r="B145" s="6"/>
      <c r="C145" s="5"/>
      <c r="D145" s="5"/>
      <c r="E145" s="5"/>
    </row>
    <row r="146" spans="1:5">
      <c r="A146" s="5"/>
      <c r="B146" s="6"/>
      <c r="C146" s="5"/>
      <c r="D146" s="5"/>
      <c r="E146" s="5"/>
    </row>
    <row r="147" spans="1:5">
      <c r="A147" s="5"/>
      <c r="B147" s="6"/>
      <c r="C147" s="5"/>
      <c r="D147" s="5"/>
      <c r="E147" s="5"/>
    </row>
    <row r="148" spans="1:5">
      <c r="A148" s="5"/>
      <c r="B148" s="6"/>
      <c r="C148" s="5"/>
      <c r="D148" s="5"/>
      <c r="E148" s="5"/>
    </row>
    <row r="149" spans="1:5">
      <c r="A149" s="5"/>
      <c r="B149" s="6"/>
      <c r="C149" s="5"/>
      <c r="D149" s="5"/>
      <c r="E149" s="5"/>
    </row>
    <row r="150" spans="1:5">
      <c r="A150" s="5"/>
      <c r="B150" s="6"/>
      <c r="C150" s="5"/>
      <c r="D150" s="5"/>
      <c r="E150" s="5"/>
    </row>
    <row r="151" spans="1:5">
      <c r="A151" s="5"/>
      <c r="B151" s="6"/>
      <c r="C151" s="5"/>
      <c r="D151" s="5"/>
      <c r="E151" s="5"/>
    </row>
    <row r="152" spans="1:5">
      <c r="A152" s="5"/>
      <c r="B152" s="6"/>
      <c r="C152" s="5"/>
      <c r="D152" s="5"/>
      <c r="E152" s="5"/>
    </row>
    <row r="153" spans="1:5">
      <c r="A153" s="5"/>
      <c r="B153" s="6"/>
      <c r="C153" s="5"/>
      <c r="D153" s="5"/>
      <c r="E153" s="5"/>
    </row>
    <row r="154" spans="1:5">
      <c r="A154" s="5"/>
      <c r="B154" s="6"/>
      <c r="C154" s="5"/>
      <c r="D154" s="5"/>
      <c r="E154" s="5"/>
    </row>
    <row r="155" spans="1:5">
      <c r="A155" s="5"/>
      <c r="B155" s="6"/>
      <c r="C155" s="5"/>
      <c r="D155" s="5"/>
      <c r="E155" s="5"/>
    </row>
    <row r="156" spans="1:5">
      <c r="A156" s="5"/>
      <c r="B156" s="6"/>
      <c r="C156" s="5"/>
      <c r="D156" s="5"/>
      <c r="E156" s="5"/>
    </row>
    <row r="157" spans="1:5">
      <c r="A157" s="5"/>
      <c r="B157" s="6"/>
      <c r="C157" s="5"/>
      <c r="D157" s="5"/>
      <c r="E157" s="5"/>
    </row>
    <row r="158" spans="1:5">
      <c r="A158" s="5"/>
      <c r="B158" s="6"/>
      <c r="C158" s="5"/>
      <c r="D158" s="5"/>
      <c r="E158" s="5"/>
    </row>
    <row r="159" spans="1:5">
      <c r="A159" s="5"/>
      <c r="B159" s="6"/>
      <c r="C159" s="5"/>
      <c r="D159" s="5"/>
      <c r="E159" s="5"/>
    </row>
    <row r="160" spans="1:5">
      <c r="A160" s="5"/>
      <c r="B160" s="6"/>
      <c r="C160" s="5"/>
      <c r="D160" s="5"/>
      <c r="E160" s="5"/>
    </row>
    <row r="161" spans="1:5">
      <c r="A161" s="5"/>
      <c r="B161" s="6"/>
      <c r="C161" s="5"/>
      <c r="D161" s="5"/>
      <c r="E161" s="5"/>
    </row>
    <row r="162" spans="1:5">
      <c r="A162" s="5"/>
      <c r="B162" s="6"/>
      <c r="C162" s="5"/>
      <c r="D162" s="5"/>
      <c r="E162" s="5"/>
    </row>
    <row r="163" spans="1:5">
      <c r="A163" s="5"/>
      <c r="B163" s="6"/>
      <c r="C163" s="5"/>
      <c r="D163" s="5"/>
      <c r="E163" s="5"/>
    </row>
    <row r="164" spans="1:5">
      <c r="A164" s="5"/>
      <c r="B164" s="6"/>
      <c r="C164" s="5"/>
      <c r="D164" s="5"/>
      <c r="E164" s="5"/>
    </row>
    <row r="165" spans="1:5">
      <c r="A165" s="5"/>
      <c r="B165" s="6"/>
      <c r="C165" s="5"/>
      <c r="D165" s="5"/>
      <c r="E165" s="5"/>
    </row>
    <row r="166" spans="1:5">
      <c r="A166" s="5"/>
      <c r="B166" s="6"/>
      <c r="C166" s="5"/>
      <c r="D166" s="5"/>
      <c r="E166" s="5"/>
    </row>
    <row r="167" spans="1:5">
      <c r="A167" s="5"/>
      <c r="B167" s="6"/>
      <c r="C167" s="5"/>
      <c r="D167" s="5"/>
      <c r="E167" s="5"/>
    </row>
    <row r="168" spans="1:5">
      <c r="A168" s="5"/>
      <c r="B168" s="6"/>
      <c r="C168" s="5"/>
      <c r="D168" s="5"/>
      <c r="E168" s="5"/>
    </row>
    <row r="169" spans="1:5">
      <c r="A169" s="5"/>
      <c r="B169" s="6"/>
      <c r="C169" s="5"/>
      <c r="D169" s="5"/>
      <c r="E169" s="5"/>
    </row>
    <row r="170" spans="1:5">
      <c r="A170" s="5"/>
      <c r="B170" s="6"/>
      <c r="C170" s="5"/>
      <c r="D170" s="5"/>
      <c r="E170" s="5"/>
    </row>
    <row r="171" spans="1:5">
      <c r="A171" s="5"/>
      <c r="B171" s="6"/>
      <c r="C171" s="5"/>
      <c r="D171" s="5"/>
      <c r="E171" s="5"/>
    </row>
    <row r="172" spans="1:5">
      <c r="A172" s="5"/>
      <c r="B172" s="6"/>
      <c r="C172" s="5"/>
      <c r="D172" s="5"/>
      <c r="E172" s="5"/>
    </row>
    <row r="173" spans="1:5">
      <c r="A173" s="5"/>
      <c r="B173" s="6"/>
      <c r="C173" s="5"/>
      <c r="D173" s="5"/>
      <c r="E173" s="5"/>
    </row>
    <row r="174" spans="1:5">
      <c r="A174" s="5"/>
      <c r="B174" s="6"/>
      <c r="C174" s="5"/>
      <c r="D174" s="5"/>
      <c r="E174" s="5"/>
    </row>
    <row r="175" spans="1:5">
      <c r="A175" s="5"/>
      <c r="B175" s="6"/>
      <c r="C175" s="5"/>
      <c r="D175" s="5"/>
      <c r="E175" s="5"/>
    </row>
    <row r="176" spans="1:5">
      <c r="A176" s="5"/>
      <c r="B176" s="6"/>
      <c r="C176" s="5"/>
      <c r="D176" s="5"/>
      <c r="E176" s="5"/>
    </row>
    <row r="177" spans="1:5">
      <c r="A177" s="5"/>
      <c r="B177" s="6"/>
      <c r="C177" s="5"/>
      <c r="D177" s="5"/>
      <c r="E177" s="5"/>
    </row>
    <row r="178" spans="1:5">
      <c r="A178" s="5"/>
      <c r="B178" s="6"/>
      <c r="C178" s="5"/>
      <c r="D178" s="5"/>
      <c r="E178" s="5"/>
    </row>
    <row r="179" spans="1:5">
      <c r="A179" s="5"/>
      <c r="B179" s="6"/>
      <c r="C179" s="5"/>
      <c r="D179" s="5"/>
      <c r="E179" s="5"/>
    </row>
    <row r="180" spans="1:5">
      <c r="A180" s="5"/>
      <c r="B180" s="6"/>
      <c r="C180" s="5"/>
      <c r="D180" s="5"/>
      <c r="E180" s="5"/>
    </row>
    <row r="181" spans="1:5">
      <c r="A181" s="5"/>
      <c r="B181" s="6"/>
      <c r="C181" s="5"/>
      <c r="D181" s="5"/>
      <c r="E181" s="5"/>
    </row>
    <row r="182" spans="1:5">
      <c r="A182" s="5"/>
      <c r="B182" s="6"/>
      <c r="C182" s="5"/>
      <c r="D182" s="5"/>
      <c r="E182" s="5"/>
    </row>
    <row r="183" spans="1:5">
      <c r="A183" s="5"/>
      <c r="B183" s="6"/>
      <c r="C183" s="5"/>
      <c r="D183" s="5"/>
      <c r="E183" s="5"/>
    </row>
    <row r="184" spans="1:5">
      <c r="A184" s="5"/>
      <c r="B184" s="6"/>
      <c r="C184" s="5"/>
      <c r="D184" s="5"/>
      <c r="E184" s="5"/>
    </row>
    <row r="185" spans="1:5">
      <c r="A185" s="5"/>
      <c r="B185" s="6"/>
      <c r="C185" s="5"/>
      <c r="D185" s="5"/>
      <c r="E185" s="5"/>
    </row>
    <row r="186" spans="1:5">
      <c r="A186" s="5"/>
      <c r="B186" s="6"/>
      <c r="C186" s="5"/>
      <c r="D186" s="5"/>
      <c r="E186" s="5"/>
    </row>
    <row r="187" spans="1:5">
      <c r="A187" s="5"/>
      <c r="B187" s="6"/>
      <c r="C187" s="5"/>
      <c r="D187" s="5"/>
      <c r="E187" s="5"/>
    </row>
    <row r="188" spans="1:5">
      <c r="A188" s="5"/>
      <c r="B188" s="6"/>
      <c r="C188" s="5"/>
      <c r="D188" s="5"/>
      <c r="E188" s="5"/>
    </row>
    <row r="189" spans="1:5">
      <c r="A189" s="5"/>
      <c r="B189" s="6"/>
      <c r="C189" s="5"/>
      <c r="D189" s="5"/>
      <c r="E189" s="5"/>
    </row>
    <row r="190" spans="1:5">
      <c r="A190" s="5"/>
      <c r="B190" s="6"/>
      <c r="C190" s="5"/>
      <c r="D190" s="5"/>
      <c r="E190" s="5"/>
    </row>
    <row r="191" spans="1:5">
      <c r="A191" s="5"/>
      <c r="B191" s="6"/>
      <c r="C191" s="5"/>
      <c r="D191" s="5"/>
      <c r="E191" s="5"/>
    </row>
    <row r="192" spans="1:5">
      <c r="A192" s="5"/>
      <c r="B192" s="6"/>
      <c r="C192" s="5"/>
      <c r="D192" s="5"/>
      <c r="E192" s="5"/>
    </row>
    <row r="193" spans="1:5">
      <c r="A193" s="5"/>
      <c r="B193" s="6"/>
      <c r="C193" s="5"/>
      <c r="D193" s="5"/>
      <c r="E193" s="5"/>
    </row>
    <row r="194" spans="1:5">
      <c r="A194" s="5"/>
      <c r="B194" s="6"/>
      <c r="C194" s="5"/>
      <c r="D194" s="5"/>
      <c r="E194" s="5"/>
    </row>
    <row r="195" spans="1:5">
      <c r="A195" s="5"/>
      <c r="B195" s="6"/>
      <c r="C195" s="5"/>
      <c r="D195" s="5"/>
      <c r="E195" s="5"/>
    </row>
    <row r="196" spans="1:5">
      <c r="A196" s="5"/>
      <c r="B196" s="6"/>
      <c r="C196" s="5"/>
      <c r="D196" s="5"/>
      <c r="E196" s="5"/>
    </row>
    <row r="197" spans="1:5">
      <c r="A197" s="5"/>
      <c r="B197" s="6"/>
      <c r="C197" s="5"/>
      <c r="D197" s="5"/>
      <c r="E197" s="5"/>
    </row>
    <row r="198" spans="1:5">
      <c r="A198" s="5"/>
      <c r="B198" s="6"/>
      <c r="C198" s="5"/>
      <c r="D198" s="5"/>
      <c r="E198" s="5"/>
    </row>
    <row r="199" spans="1:5">
      <c r="A199" s="5"/>
      <c r="B199" s="6"/>
      <c r="C199" s="5"/>
      <c r="D199" s="5"/>
      <c r="E199" s="5"/>
    </row>
    <row r="200" spans="1:5">
      <c r="A200" s="5"/>
      <c r="B200" s="6"/>
      <c r="C200" s="5"/>
      <c r="D200" s="5"/>
      <c r="E200" s="5"/>
    </row>
    <row r="201" spans="1:5">
      <c r="A201" s="5"/>
      <c r="B201" s="6"/>
      <c r="C201" s="5"/>
      <c r="D201" s="5"/>
      <c r="E201" s="5"/>
    </row>
    <row r="202" spans="1:5">
      <c r="A202" s="5"/>
      <c r="B202" s="6"/>
      <c r="C202" s="5"/>
      <c r="D202" s="5"/>
      <c r="E202" s="5"/>
    </row>
    <row r="203" spans="1:5">
      <c r="A203" s="5"/>
      <c r="B203" s="6"/>
      <c r="C203" s="5"/>
      <c r="D203" s="5"/>
      <c r="E203" s="5"/>
    </row>
    <row r="204" spans="1:5">
      <c r="A204" s="5"/>
      <c r="B204" s="6"/>
      <c r="C204" s="5"/>
      <c r="D204" s="5"/>
      <c r="E204" s="5"/>
    </row>
    <row r="205" spans="1:5">
      <c r="A205" s="5"/>
      <c r="B205" s="6"/>
      <c r="C205" s="5"/>
      <c r="D205" s="5"/>
      <c r="E205" s="5"/>
    </row>
    <row r="206" spans="1:5">
      <c r="A206" s="5"/>
      <c r="B206" s="6"/>
      <c r="C206" s="5"/>
      <c r="D206" s="5"/>
      <c r="E206" s="5"/>
    </row>
    <row r="207" spans="1:5">
      <c r="A207" s="5"/>
      <c r="B207" s="6"/>
      <c r="C207" s="5"/>
      <c r="D207" s="5"/>
      <c r="E207" s="5"/>
    </row>
    <row r="208" spans="1:5">
      <c r="A208" s="5"/>
      <c r="B208" s="6"/>
      <c r="C208" s="5"/>
      <c r="D208" s="5"/>
      <c r="E208" s="5"/>
    </row>
    <row r="209" spans="1:5">
      <c r="A209" s="5"/>
      <c r="B209" s="6"/>
      <c r="C209" s="5"/>
      <c r="D209" s="5"/>
      <c r="E209" s="5"/>
    </row>
    <row r="210" spans="1:5">
      <c r="A210" s="5"/>
      <c r="B210" s="6"/>
      <c r="C210" s="5"/>
      <c r="D210" s="5"/>
      <c r="E210" s="5"/>
    </row>
    <row r="211" spans="1:5">
      <c r="A211" s="5"/>
      <c r="B211" s="6"/>
      <c r="C211" s="5"/>
      <c r="D211" s="5"/>
      <c r="E211" s="5"/>
    </row>
    <row r="212" spans="1:5">
      <c r="A212" s="5"/>
      <c r="B212" s="6"/>
      <c r="C212" s="5"/>
      <c r="D212" s="5"/>
      <c r="E212" s="5"/>
    </row>
    <row r="213" spans="1:5">
      <c r="A213" s="5"/>
      <c r="B213" s="6"/>
      <c r="C213" s="5"/>
      <c r="D213" s="5"/>
      <c r="E213" s="5"/>
    </row>
    <row r="214" spans="1:5">
      <c r="A214" s="5"/>
      <c r="B214" s="6"/>
      <c r="C214" s="5"/>
      <c r="D214" s="5"/>
      <c r="E214" s="5"/>
    </row>
    <row r="215" spans="1:5">
      <c r="A215" s="5"/>
      <c r="B215" s="6"/>
      <c r="C215" s="5"/>
      <c r="D215" s="5"/>
      <c r="E215" s="5"/>
    </row>
    <row r="216" spans="1:5">
      <c r="A216" s="5"/>
      <c r="B216" s="6"/>
      <c r="C216" s="5"/>
      <c r="D216" s="5"/>
      <c r="E216" s="5"/>
    </row>
    <row r="217" spans="1:5">
      <c r="A217" s="5"/>
      <c r="B217" s="6"/>
      <c r="C217" s="5"/>
      <c r="D217" s="5"/>
      <c r="E217" s="5"/>
    </row>
    <row r="218" spans="1:5">
      <c r="A218" s="5"/>
      <c r="B218" s="6"/>
      <c r="C218" s="5"/>
      <c r="D218" s="5"/>
      <c r="E218" s="5"/>
    </row>
    <row r="219" spans="1:5">
      <c r="A219" s="5"/>
      <c r="B219" s="6"/>
      <c r="C219" s="5"/>
      <c r="D219" s="5"/>
      <c r="E219" s="5"/>
    </row>
    <row r="220" spans="1:5">
      <c r="A220" s="5"/>
      <c r="B220" s="6"/>
      <c r="C220" s="5"/>
      <c r="D220" s="5"/>
      <c r="E220" s="5"/>
    </row>
    <row r="221" spans="1:5">
      <c r="A221" s="5"/>
      <c r="B221" s="6"/>
      <c r="C221" s="5"/>
      <c r="D221" s="5"/>
      <c r="E221" s="5"/>
    </row>
    <row r="222" spans="1:5">
      <c r="A222" s="5"/>
      <c r="B222" s="6"/>
      <c r="C222" s="5"/>
      <c r="D222" s="5"/>
      <c r="E222" s="5"/>
    </row>
    <row r="223" spans="1:5">
      <c r="A223" s="5"/>
      <c r="B223" s="6"/>
      <c r="C223" s="5"/>
      <c r="D223" s="5"/>
      <c r="E223" s="5"/>
    </row>
    <row r="224" spans="1:5">
      <c r="A224" s="5"/>
      <c r="B224" s="6"/>
      <c r="C224" s="5"/>
      <c r="D224" s="5"/>
      <c r="E224" s="5"/>
    </row>
    <row r="225" spans="1:5">
      <c r="A225" s="5"/>
      <c r="B225" s="6"/>
      <c r="C225" s="5"/>
      <c r="D225" s="5"/>
      <c r="E225" s="5"/>
    </row>
    <row r="226" spans="1:5">
      <c r="A226" s="5"/>
      <c r="B226" s="6"/>
      <c r="C226" s="5"/>
      <c r="D226" s="5"/>
      <c r="E226" s="5"/>
    </row>
    <row r="227" spans="1:5">
      <c r="A227" s="5"/>
      <c r="B227" s="6"/>
      <c r="C227" s="5"/>
      <c r="D227" s="5"/>
      <c r="E227" s="5"/>
    </row>
    <row r="228" spans="1:5">
      <c r="A228" s="5"/>
      <c r="B228" s="6"/>
      <c r="C228" s="5"/>
      <c r="D228" s="5"/>
      <c r="E228" s="5"/>
    </row>
    <row r="229" spans="1:5">
      <c r="A229" s="5"/>
      <c r="B229" s="6"/>
      <c r="C229" s="5"/>
      <c r="D229" s="5"/>
      <c r="E229" s="5"/>
    </row>
    <row r="230" spans="1:5">
      <c r="A230" s="5"/>
      <c r="B230" s="6"/>
      <c r="C230" s="5"/>
      <c r="D230" s="5"/>
      <c r="E230" s="5"/>
    </row>
    <row r="231" spans="1:5">
      <c r="A231" s="5"/>
      <c r="B231" s="6"/>
      <c r="C231" s="5"/>
      <c r="D231" s="5"/>
      <c r="E231" s="5"/>
    </row>
    <row r="232" spans="1:5">
      <c r="A232" s="5"/>
      <c r="B232" s="6"/>
      <c r="C232" s="5"/>
      <c r="D232" s="5"/>
      <c r="E232" s="5"/>
    </row>
    <row r="233" spans="1:5">
      <c r="A233" s="5"/>
      <c r="B233" s="6"/>
      <c r="C233" s="5"/>
      <c r="D233" s="5"/>
      <c r="E233" s="5"/>
    </row>
    <row r="234" spans="1:5">
      <c r="A234" s="5"/>
      <c r="B234" s="6"/>
      <c r="C234" s="5"/>
      <c r="D234" s="5"/>
      <c r="E234" s="5"/>
    </row>
    <row r="235" spans="1:5">
      <c r="A235" s="5"/>
      <c r="B235" s="6"/>
      <c r="C235" s="5"/>
      <c r="D235" s="5"/>
      <c r="E235" s="5"/>
    </row>
    <row r="236" spans="1:5">
      <c r="A236" s="5"/>
      <c r="B236" s="6"/>
      <c r="C236" s="5"/>
      <c r="D236" s="5"/>
      <c r="E236" s="5"/>
    </row>
    <row r="237" spans="1:5">
      <c r="A237" s="5"/>
      <c r="B237" s="6"/>
      <c r="C237" s="5"/>
      <c r="D237" s="5"/>
      <c r="E237" s="5"/>
    </row>
    <row r="238" spans="1:5">
      <c r="A238" s="5"/>
      <c r="B238" s="6"/>
      <c r="C238" s="5"/>
      <c r="D238" s="5"/>
      <c r="E238" s="5"/>
    </row>
    <row r="239" spans="1:5">
      <c r="A239" s="5"/>
      <c r="B239" s="6"/>
      <c r="C239" s="5"/>
      <c r="D239" s="5"/>
      <c r="E239" s="5"/>
    </row>
    <row r="240" spans="1:5">
      <c r="A240" s="5"/>
      <c r="B240" s="6"/>
      <c r="C240" s="5"/>
      <c r="D240" s="5"/>
      <c r="E240" s="5"/>
    </row>
    <row r="241" spans="1:5">
      <c r="A241" s="5"/>
      <c r="B241" s="6"/>
      <c r="C241" s="5"/>
      <c r="D241" s="5"/>
      <c r="E241" s="5"/>
    </row>
    <row r="242" spans="1:5">
      <c r="A242" s="5"/>
      <c r="B242" s="6"/>
      <c r="C242" s="5"/>
      <c r="D242" s="5"/>
      <c r="E242" s="5"/>
    </row>
    <row r="243" spans="1:5">
      <c r="A243" s="5"/>
      <c r="B243" s="6"/>
      <c r="C243" s="5"/>
      <c r="D243" s="5"/>
      <c r="E243" s="5"/>
    </row>
    <row r="244" spans="1:5">
      <c r="A244" s="5"/>
      <c r="B244" s="6"/>
      <c r="C244" s="5"/>
      <c r="D244" s="5"/>
      <c r="E244" s="5"/>
    </row>
    <row r="245" spans="1:5">
      <c r="A245" s="5"/>
      <c r="B245" s="6"/>
      <c r="C245" s="5"/>
      <c r="D245" s="5"/>
      <c r="E245" s="5"/>
    </row>
    <row r="246" spans="1:5">
      <c r="A246" s="5"/>
      <c r="B246" s="6"/>
      <c r="C246" s="5"/>
      <c r="D246" s="5"/>
      <c r="E246" s="5"/>
    </row>
    <row r="247" spans="1:5">
      <c r="A247" s="5"/>
      <c r="B247" s="6"/>
      <c r="C247" s="5"/>
      <c r="D247" s="5"/>
      <c r="E247" s="5"/>
    </row>
    <row r="248" spans="1:5">
      <c r="A248" s="5"/>
      <c r="B248" s="6"/>
      <c r="C248" s="5"/>
      <c r="D248" s="5"/>
      <c r="E248" s="5"/>
    </row>
    <row r="249" spans="1:5">
      <c r="A249" s="5"/>
      <c r="B249" s="6"/>
      <c r="C249" s="5"/>
      <c r="D249" s="5"/>
      <c r="E249" s="5"/>
    </row>
    <row r="250" spans="1:5">
      <c r="A250" s="5"/>
      <c r="B250" s="6"/>
      <c r="C250" s="5"/>
      <c r="D250" s="5"/>
      <c r="E250" s="5"/>
    </row>
    <row r="251" spans="1:5">
      <c r="A251" s="5"/>
      <c r="B251" s="6"/>
      <c r="C251" s="5"/>
      <c r="D251" s="5"/>
      <c r="E251" s="5"/>
    </row>
    <row r="252" spans="1:5">
      <c r="A252" s="5"/>
      <c r="B252" s="6"/>
      <c r="C252" s="5"/>
      <c r="D252" s="5"/>
      <c r="E252" s="5"/>
    </row>
    <row r="253" spans="1:5">
      <c r="A253" s="5"/>
      <c r="B253" s="6"/>
      <c r="C253" s="5"/>
      <c r="D253" s="5"/>
      <c r="E253" s="5"/>
    </row>
    <row r="254" spans="1:5">
      <c r="A254" s="5"/>
      <c r="B254" s="6"/>
      <c r="C254" s="5"/>
      <c r="D254" s="5"/>
      <c r="E254" s="5"/>
    </row>
    <row r="255" spans="1:5">
      <c r="A255" s="5"/>
      <c r="B255" s="6"/>
      <c r="C255" s="5"/>
      <c r="D255" s="5"/>
      <c r="E255" s="5"/>
    </row>
    <row r="256" spans="1:5">
      <c r="A256" s="5"/>
      <c r="B256" s="6"/>
      <c r="C256" s="5"/>
      <c r="D256" s="5"/>
      <c r="E256" s="5"/>
    </row>
    <row r="257" spans="1:5">
      <c r="A257" s="5"/>
      <c r="B257" s="6"/>
      <c r="C257" s="5"/>
      <c r="D257" s="5"/>
      <c r="E257" s="5"/>
    </row>
    <row r="258" spans="1:5">
      <c r="A258" s="5"/>
      <c r="B258" s="6"/>
      <c r="C258" s="5"/>
      <c r="D258" s="5"/>
      <c r="E258" s="5"/>
    </row>
    <row r="259" spans="1:5">
      <c r="A259" s="5"/>
      <c r="B259" s="6"/>
      <c r="C259" s="5"/>
      <c r="D259" s="5"/>
      <c r="E259" s="5"/>
    </row>
    <row r="260" spans="1:5">
      <c r="A260" s="5"/>
      <c r="B260" s="6"/>
      <c r="C260" s="5"/>
      <c r="D260" s="5"/>
      <c r="E260" s="5"/>
    </row>
    <row r="261" spans="1:5">
      <c r="A261" s="5"/>
      <c r="B261" s="6"/>
      <c r="C261" s="5"/>
      <c r="D261" s="5"/>
      <c r="E261" s="5"/>
    </row>
    <row r="262" spans="1:5">
      <c r="A262" s="5"/>
      <c r="B262" s="6"/>
      <c r="C262" s="5"/>
      <c r="D262" s="5"/>
      <c r="E262" s="5"/>
    </row>
    <row r="263" spans="1:5">
      <c r="A263" s="5"/>
      <c r="B263" s="6"/>
      <c r="C263" s="5"/>
      <c r="D263" s="5"/>
      <c r="E263" s="5"/>
    </row>
    <row r="264" spans="1:5">
      <c r="A264" s="5"/>
      <c r="B264" s="6"/>
      <c r="C264" s="5"/>
      <c r="D264" s="5"/>
      <c r="E264" s="5"/>
    </row>
    <row r="265" spans="1:5">
      <c r="A265" s="5"/>
      <c r="B265" s="6"/>
      <c r="C265" s="5"/>
      <c r="D265" s="5"/>
      <c r="E265" s="5"/>
    </row>
    <row r="266" spans="1:5">
      <c r="A266" s="5"/>
      <c r="B266" s="6"/>
      <c r="C266" s="5"/>
      <c r="D266" s="5"/>
      <c r="E266" s="5"/>
    </row>
    <row r="267" spans="1:5">
      <c r="A267" s="5"/>
      <c r="B267" s="6"/>
      <c r="C267" s="5"/>
      <c r="D267" s="5"/>
      <c r="E267" s="5"/>
    </row>
    <row r="268" spans="1:5">
      <c r="A268" s="5"/>
      <c r="B268" s="6"/>
      <c r="C268" s="5"/>
      <c r="D268" s="5"/>
      <c r="E268" s="5"/>
    </row>
    <row r="269" spans="1:5">
      <c r="A269" s="5"/>
      <c r="B269" s="6"/>
      <c r="C269" s="5"/>
      <c r="D269" s="5"/>
      <c r="E269" s="5"/>
    </row>
    <row r="270" spans="1:5">
      <c r="A270" s="5"/>
      <c r="B270" s="6"/>
      <c r="C270" s="5"/>
      <c r="D270" s="5"/>
      <c r="E270" s="5"/>
    </row>
    <row r="271" spans="1:5">
      <c r="A271" s="5"/>
      <c r="B271" s="6"/>
      <c r="C271" s="5"/>
      <c r="D271" s="5"/>
      <c r="E271" s="5"/>
    </row>
    <row r="272" spans="1:5">
      <c r="A272" s="5"/>
      <c r="B272" s="6"/>
      <c r="C272" s="5"/>
      <c r="D272" s="5"/>
      <c r="E272" s="5"/>
    </row>
    <row r="273" spans="1:5">
      <c r="A273" s="5"/>
      <c r="B273" s="6"/>
      <c r="C273" s="5"/>
      <c r="D273" s="5"/>
      <c r="E273" s="5"/>
    </row>
    <row r="274" spans="1:5">
      <c r="A274" s="5"/>
      <c r="B274" s="6"/>
      <c r="C274" s="5"/>
      <c r="D274" s="5"/>
      <c r="E274" s="5"/>
    </row>
    <row r="275" spans="1:5">
      <c r="A275" s="5"/>
      <c r="B275" s="6"/>
      <c r="C275" s="5"/>
      <c r="D275" s="5"/>
      <c r="E275" s="5"/>
    </row>
    <row r="276" spans="1:5">
      <c r="A276" s="5"/>
      <c r="B276" s="6"/>
      <c r="C276" s="5"/>
      <c r="D276" s="5"/>
      <c r="E276" s="5"/>
    </row>
    <row r="277" spans="1:5">
      <c r="A277" s="5"/>
      <c r="B277" s="6"/>
      <c r="C277" s="5"/>
      <c r="D277" s="5"/>
      <c r="E277" s="5"/>
    </row>
    <row r="278" spans="1:5">
      <c r="A278" s="5"/>
      <c r="B278" s="6"/>
      <c r="C278" s="5"/>
      <c r="D278" s="5"/>
      <c r="E278" s="5"/>
    </row>
    <row r="279" spans="1:5">
      <c r="A279" s="5"/>
      <c r="B279" s="6"/>
      <c r="C279" s="5"/>
      <c r="D279" s="5"/>
      <c r="E279" s="5"/>
    </row>
    <row r="280" spans="1:5">
      <c r="A280" s="5"/>
      <c r="B280" s="6"/>
      <c r="C280" s="5"/>
      <c r="D280" s="5"/>
      <c r="E280" s="5"/>
    </row>
    <row r="281" spans="1:5">
      <c r="A281" s="5"/>
      <c r="B281" s="6"/>
      <c r="C281" s="5"/>
      <c r="D281" s="5"/>
      <c r="E281" s="5"/>
    </row>
    <row r="282" spans="1:5">
      <c r="A282" s="5"/>
      <c r="B282" s="6"/>
      <c r="C282" s="5"/>
      <c r="D282" s="5"/>
      <c r="E282" s="5"/>
    </row>
    <row r="283" spans="1:5">
      <c r="A283" s="5"/>
      <c r="B283" s="6"/>
      <c r="C283" s="5"/>
      <c r="D283" s="5"/>
      <c r="E283" s="5"/>
    </row>
    <row r="284" spans="1:5">
      <c r="A284" s="5"/>
      <c r="B284" s="6"/>
      <c r="C284" s="5"/>
      <c r="D284" s="5"/>
      <c r="E284" s="5"/>
    </row>
    <row r="285" spans="1:5">
      <c r="A285" s="5"/>
      <c r="B285" s="6"/>
      <c r="C285" s="5"/>
      <c r="D285" s="5"/>
      <c r="E285" s="5"/>
    </row>
    <row r="286" spans="1:5">
      <c r="A286" s="5"/>
      <c r="B286" s="6"/>
      <c r="C286" s="5"/>
      <c r="D286" s="5"/>
      <c r="E286" s="5"/>
    </row>
    <row r="287" spans="1:5">
      <c r="A287" s="5"/>
      <c r="B287" s="6"/>
      <c r="C287" s="5"/>
      <c r="D287" s="5"/>
      <c r="E287" s="5"/>
    </row>
    <row r="288" spans="1:5">
      <c r="A288" s="5"/>
      <c r="B288" s="6"/>
      <c r="C288" s="5"/>
      <c r="D288" s="5"/>
      <c r="E288" s="5"/>
    </row>
    <row r="289" spans="1:5">
      <c r="A289" s="5"/>
      <c r="B289" s="6"/>
      <c r="C289" s="5"/>
      <c r="D289" s="5"/>
      <c r="E289" s="5"/>
    </row>
    <row r="290" spans="1:5">
      <c r="A290" s="5"/>
      <c r="B290" s="6"/>
      <c r="C290" s="5"/>
      <c r="D290" s="5"/>
      <c r="E290" s="5"/>
    </row>
    <row r="291" spans="1:5">
      <c r="A291" s="5"/>
      <c r="B291" s="6"/>
      <c r="C291" s="5"/>
      <c r="D291" s="5"/>
      <c r="E291" s="5"/>
    </row>
    <row r="292" spans="1:5">
      <c r="A292" s="5"/>
      <c r="B292" s="6"/>
      <c r="C292" s="5"/>
      <c r="D292" s="5"/>
      <c r="E292" s="5"/>
    </row>
    <row r="293" spans="1:5">
      <c r="A293" s="5"/>
      <c r="B293" s="6"/>
      <c r="C293" s="5"/>
      <c r="D293" s="5"/>
      <c r="E293" s="5"/>
    </row>
    <row r="294" spans="1:5">
      <c r="A294" s="5"/>
      <c r="B294" s="6"/>
      <c r="C294" s="5"/>
      <c r="D294" s="5"/>
      <c r="E294" s="5"/>
    </row>
    <row r="295" spans="1:5">
      <c r="A295" s="5"/>
      <c r="B295" s="6"/>
      <c r="C295" s="5"/>
      <c r="D295" s="5"/>
      <c r="E295" s="5"/>
    </row>
    <row r="296" spans="1:5">
      <c r="A296" s="5"/>
      <c r="B296" s="6"/>
      <c r="C296" s="5"/>
      <c r="D296" s="5"/>
      <c r="E296" s="5"/>
    </row>
    <row r="297" spans="1:5">
      <c r="A297" s="5"/>
      <c r="B297" s="6"/>
      <c r="C297" s="5"/>
      <c r="D297" s="5"/>
      <c r="E297" s="5"/>
    </row>
    <row r="298" spans="1:5">
      <c r="A298" s="5"/>
      <c r="B298" s="6"/>
      <c r="C298" s="5"/>
      <c r="D298" s="5"/>
      <c r="E298" s="5"/>
    </row>
    <row r="299" spans="1:5">
      <c r="A299" s="5"/>
      <c r="B299" s="6"/>
      <c r="C299" s="5"/>
      <c r="D299" s="5"/>
      <c r="E299" s="5"/>
    </row>
    <row r="300" spans="1:5">
      <c r="A300" s="5"/>
      <c r="B300" s="6"/>
      <c r="C300" s="5"/>
      <c r="D300" s="5"/>
      <c r="E300" s="5"/>
    </row>
    <row r="301" spans="1:5">
      <c r="A301" s="5"/>
      <c r="B301" s="6"/>
      <c r="C301" s="5"/>
      <c r="D301" s="5"/>
      <c r="E301" s="5"/>
    </row>
    <row r="302" spans="1:5">
      <c r="A302" s="5"/>
      <c r="B302" s="6"/>
      <c r="C302" s="5"/>
      <c r="D302" s="5"/>
      <c r="E302" s="5"/>
    </row>
    <row r="303" spans="1:5">
      <c r="A303" s="5"/>
      <c r="B303" s="6"/>
      <c r="C303" s="5"/>
      <c r="D303" s="5"/>
      <c r="E303" s="5"/>
    </row>
    <row r="304" spans="1:5">
      <c r="A304" s="5"/>
      <c r="B304" s="6"/>
      <c r="C304" s="5"/>
      <c r="D304" s="5"/>
      <c r="E304" s="5"/>
    </row>
    <row r="305" spans="1:5">
      <c r="A305" s="5"/>
      <c r="B305" s="6"/>
      <c r="C305" s="5"/>
      <c r="D305" s="5"/>
      <c r="E305" s="5"/>
    </row>
    <row r="306" spans="1:5">
      <c r="A306" s="5"/>
      <c r="B306" s="6"/>
      <c r="C306" s="5"/>
      <c r="D306" s="5"/>
      <c r="E306" s="5"/>
    </row>
    <row r="307" spans="1:5">
      <c r="A307" s="5"/>
      <c r="B307" s="6"/>
      <c r="C307" s="5"/>
      <c r="D307" s="5"/>
      <c r="E307" s="5"/>
    </row>
    <row r="308" spans="1:5">
      <c r="A308" s="5"/>
      <c r="B308" s="6"/>
      <c r="C308" s="5"/>
      <c r="D308" s="5"/>
      <c r="E308" s="5"/>
    </row>
    <row r="309" spans="1:5">
      <c r="A309" s="5"/>
      <c r="B309" s="6"/>
      <c r="C309" s="5"/>
      <c r="D309" s="5"/>
      <c r="E309" s="5"/>
    </row>
    <row r="310" spans="1:5">
      <c r="A310" s="5"/>
      <c r="B310" s="6"/>
      <c r="C310" s="5"/>
      <c r="D310" s="5"/>
      <c r="E310" s="5"/>
    </row>
    <row r="311" spans="1:5">
      <c r="A311" s="5"/>
      <c r="B311" s="6"/>
      <c r="C311" s="5"/>
      <c r="D311" s="5"/>
      <c r="E311" s="5"/>
    </row>
    <row r="312" spans="1:5">
      <c r="A312" s="5"/>
      <c r="B312" s="6"/>
      <c r="C312" s="5"/>
      <c r="D312" s="5"/>
      <c r="E312" s="5"/>
    </row>
    <row r="313" spans="1:5">
      <c r="A313" s="5"/>
      <c r="B313" s="6"/>
      <c r="C313" s="5"/>
      <c r="D313" s="5"/>
      <c r="E313" s="5"/>
    </row>
    <row r="314" spans="1:5">
      <c r="A314" s="5"/>
      <c r="B314" s="6"/>
      <c r="C314" s="5"/>
      <c r="D314" s="5"/>
      <c r="E314" s="5"/>
    </row>
    <row r="315" spans="1:5">
      <c r="A315" s="5"/>
      <c r="B315" s="6"/>
      <c r="C315" s="5"/>
      <c r="D315" s="5"/>
      <c r="E315" s="5"/>
    </row>
    <row r="316" spans="1:5">
      <c r="A316" s="5"/>
      <c r="B316" s="6"/>
      <c r="C316" s="5"/>
      <c r="D316" s="5"/>
      <c r="E316" s="5"/>
    </row>
    <row r="317" spans="1:5">
      <c r="A317" s="5"/>
      <c r="B317" s="6"/>
      <c r="C317" s="5"/>
      <c r="D317" s="5"/>
      <c r="E317" s="5"/>
    </row>
    <row r="318" spans="1:5">
      <c r="A318" s="5"/>
      <c r="B318" s="6"/>
      <c r="C318" s="5"/>
      <c r="D318" s="5"/>
      <c r="E318" s="5"/>
    </row>
    <row r="319" spans="1:5">
      <c r="A319" s="5"/>
      <c r="B319" s="6"/>
      <c r="C319" s="5"/>
      <c r="D319" s="5"/>
      <c r="E319" s="5"/>
    </row>
    <row r="320" spans="1:5">
      <c r="A320" s="5"/>
      <c r="B320" s="6"/>
      <c r="C320" s="5"/>
      <c r="D320" s="5"/>
      <c r="E320" s="5"/>
    </row>
    <row r="321" spans="1:5">
      <c r="A321" s="5"/>
      <c r="B321" s="6"/>
      <c r="C321" s="5"/>
      <c r="D321" s="5"/>
      <c r="E321" s="5"/>
    </row>
    <row r="322" spans="1:5">
      <c r="A322" s="5"/>
      <c r="B322" s="6"/>
      <c r="C322" s="5"/>
      <c r="D322" s="5"/>
      <c r="E322" s="5"/>
    </row>
    <row r="323" spans="1:5">
      <c r="A323" s="5"/>
      <c r="B323" s="6"/>
      <c r="C323" s="5"/>
      <c r="D323" s="5"/>
      <c r="E323" s="5"/>
    </row>
    <row r="324" spans="1:5">
      <c r="A324" s="5"/>
      <c r="B324" s="6"/>
      <c r="C324" s="5"/>
      <c r="D324" s="5"/>
      <c r="E324" s="5"/>
    </row>
    <row r="325" spans="1:5">
      <c r="A325" s="5"/>
      <c r="B325" s="6"/>
      <c r="C325" s="5"/>
      <c r="D325" s="5"/>
      <c r="E325" s="5"/>
    </row>
    <row r="326" spans="1:5">
      <c r="A326" s="5"/>
      <c r="B326" s="6"/>
      <c r="C326" s="5"/>
      <c r="D326" s="5"/>
      <c r="E326" s="5"/>
    </row>
    <row r="327" spans="1:5">
      <c r="A327" s="5"/>
      <c r="B327" s="6"/>
      <c r="C327" s="5"/>
      <c r="D327" s="5"/>
      <c r="E327" s="5"/>
    </row>
    <row r="328" spans="1:5">
      <c r="A328" s="5"/>
      <c r="B328" s="6"/>
      <c r="C328" s="5"/>
      <c r="D328" s="5"/>
      <c r="E328" s="5"/>
    </row>
    <row r="329" spans="1:5">
      <c r="A329" s="5"/>
      <c r="B329" s="6"/>
      <c r="C329" s="5"/>
      <c r="D329" s="5"/>
      <c r="E329" s="5"/>
    </row>
    <row r="330" spans="1:5">
      <c r="A330" s="5"/>
      <c r="B330" s="6"/>
      <c r="C330" s="5"/>
      <c r="D330" s="5"/>
      <c r="E330" s="5"/>
    </row>
    <row r="331" spans="1:5">
      <c r="A331" s="5"/>
      <c r="B331" s="6"/>
      <c r="C331" s="5"/>
      <c r="D331" s="5"/>
      <c r="E331" s="5"/>
    </row>
    <row r="332" spans="1:5">
      <c r="A332" s="5"/>
      <c r="B332" s="6"/>
      <c r="C332" s="5"/>
      <c r="D332" s="5"/>
      <c r="E332" s="5"/>
    </row>
    <row r="333" spans="1:5">
      <c r="A333" s="5"/>
      <c r="B333" s="6"/>
      <c r="C333" s="5"/>
      <c r="D333" s="5"/>
      <c r="E333" s="5"/>
    </row>
    <row r="334" spans="1:5">
      <c r="A334" s="5"/>
      <c r="B334" s="6"/>
      <c r="C334" s="5"/>
      <c r="D334" s="5"/>
      <c r="E334" s="5"/>
    </row>
    <row r="335" spans="1:5">
      <c r="A335" s="5"/>
      <c r="B335" s="6"/>
      <c r="C335" s="5"/>
      <c r="D335" s="5"/>
      <c r="E335" s="5"/>
    </row>
    <row r="336" spans="1:5">
      <c r="A336" s="5"/>
      <c r="B336" s="6"/>
      <c r="C336" s="5"/>
      <c r="D336" s="5"/>
      <c r="E336" s="5"/>
    </row>
    <row r="337" spans="1:5">
      <c r="A337" s="5"/>
      <c r="B337" s="6"/>
      <c r="C337" s="5"/>
      <c r="D337" s="5"/>
      <c r="E337" s="5"/>
    </row>
    <row r="338" spans="1:5">
      <c r="A338" s="5"/>
      <c r="B338" s="6"/>
      <c r="C338" s="5"/>
      <c r="D338" s="5"/>
      <c r="E338" s="5"/>
    </row>
    <row r="339" spans="1:5">
      <c r="A339" s="5"/>
      <c r="B339" s="6"/>
      <c r="C339" s="5"/>
      <c r="D339" s="5"/>
      <c r="E339" s="5"/>
    </row>
    <row r="340" spans="1:5">
      <c r="A340" s="5"/>
      <c r="B340" s="6"/>
      <c r="C340" s="5"/>
      <c r="D340" s="5"/>
      <c r="E340" s="5"/>
    </row>
    <row r="341" spans="1:5">
      <c r="A341" s="5"/>
      <c r="B341" s="6"/>
      <c r="C341" s="5"/>
      <c r="D341" s="5"/>
      <c r="E341" s="5"/>
    </row>
    <row r="342" spans="1:5">
      <c r="A342" s="5"/>
      <c r="B342" s="6"/>
      <c r="C342" s="5"/>
      <c r="D342" s="5"/>
      <c r="E342" s="5"/>
    </row>
    <row r="343" spans="1:5">
      <c r="A343" s="5"/>
      <c r="B343" s="6"/>
      <c r="C343" s="5"/>
      <c r="D343" s="5"/>
      <c r="E343" s="5"/>
    </row>
    <row r="344" spans="1:5">
      <c r="A344" s="5"/>
      <c r="B344" s="6"/>
      <c r="C344" s="5"/>
      <c r="D344" s="5"/>
      <c r="E344" s="5"/>
    </row>
    <row r="345" spans="1:5">
      <c r="A345" s="5"/>
      <c r="B345" s="6"/>
      <c r="C345" s="5"/>
      <c r="D345" s="5"/>
      <c r="E345" s="5"/>
    </row>
    <row r="346" spans="1:5">
      <c r="A346" s="5"/>
      <c r="B346" s="6"/>
      <c r="C346" s="5"/>
      <c r="D346" s="5"/>
      <c r="E346" s="5"/>
    </row>
    <row r="347" spans="1:5">
      <c r="A347" s="5"/>
      <c r="B347" s="6"/>
      <c r="C347" s="5"/>
      <c r="D347" s="5"/>
      <c r="E347" s="5"/>
    </row>
    <row r="348" spans="1:5">
      <c r="A348" s="5"/>
      <c r="B348" s="6"/>
      <c r="C348" s="5"/>
      <c r="D348" s="5"/>
      <c r="E348" s="5"/>
    </row>
    <row r="349" spans="1:5">
      <c r="A349" s="5"/>
      <c r="B349" s="6"/>
      <c r="C349" s="5"/>
      <c r="D349" s="5"/>
      <c r="E349" s="5"/>
    </row>
    <row r="350" spans="1:5">
      <c r="A350" s="5"/>
      <c r="B350" s="6"/>
      <c r="C350" s="5"/>
      <c r="D350" s="5"/>
      <c r="E350" s="5"/>
    </row>
    <row r="351" spans="1:5">
      <c r="A351" s="5"/>
      <c r="B351" s="6"/>
      <c r="C351" s="5"/>
      <c r="D351" s="5"/>
      <c r="E351" s="5"/>
    </row>
    <row r="352" spans="1:5">
      <c r="A352" s="5"/>
      <c r="B352" s="6"/>
      <c r="C352" s="5"/>
      <c r="D352" s="5"/>
      <c r="E352" s="5"/>
    </row>
    <row r="353" spans="1:5">
      <c r="A353" s="5"/>
      <c r="B353" s="6"/>
      <c r="C353" s="5"/>
      <c r="D353" s="5"/>
      <c r="E353" s="5"/>
    </row>
    <row r="354" spans="1:5">
      <c r="A354" s="5"/>
      <c r="B354" s="6"/>
      <c r="C354" s="5"/>
      <c r="D354" s="5"/>
      <c r="E354" s="5"/>
    </row>
    <row r="355" spans="1:5">
      <c r="A355" s="5"/>
      <c r="B355" s="6"/>
      <c r="C355" s="5"/>
      <c r="D355" s="5"/>
      <c r="E355" s="5"/>
    </row>
    <row r="356" spans="1:5">
      <c r="A356" s="5"/>
      <c r="B356" s="6"/>
      <c r="C356" s="5"/>
      <c r="D356" s="5"/>
      <c r="E356" s="5"/>
    </row>
    <row r="357" spans="1:5">
      <c r="A357" s="5"/>
      <c r="B357" s="6"/>
      <c r="C357" s="5"/>
      <c r="D357" s="5"/>
      <c r="E357" s="5"/>
    </row>
    <row r="358" spans="1:5">
      <c r="A358" s="5"/>
      <c r="B358" s="6"/>
      <c r="C358" s="5"/>
      <c r="D358" s="5"/>
      <c r="E358" s="5"/>
    </row>
    <row r="359" spans="1:5">
      <c r="A359" s="5"/>
      <c r="B359" s="6"/>
      <c r="C359" s="5"/>
      <c r="D359" s="5"/>
      <c r="E359" s="5"/>
    </row>
    <row r="360" spans="1:5">
      <c r="A360" s="5"/>
      <c r="B360" s="6"/>
      <c r="C360" s="5"/>
      <c r="D360" s="5"/>
      <c r="E360" s="5"/>
    </row>
    <row r="361" spans="1:5">
      <c r="A361" s="5"/>
      <c r="B361" s="6"/>
      <c r="C361" s="5"/>
      <c r="D361" s="5"/>
      <c r="E361" s="5"/>
    </row>
    <row r="362" spans="1:5">
      <c r="A362" s="5"/>
      <c r="B362" s="6"/>
      <c r="C362" s="5"/>
      <c r="D362" s="5"/>
      <c r="E362" s="5"/>
    </row>
    <row r="363" spans="1:5">
      <c r="A363" s="5"/>
      <c r="B363" s="6"/>
      <c r="C363" s="5"/>
      <c r="D363" s="5"/>
      <c r="E363" s="5"/>
    </row>
    <row r="364" spans="1:5">
      <c r="A364" s="5"/>
      <c r="B364" s="6"/>
      <c r="C364" s="5"/>
      <c r="D364" s="5"/>
      <c r="E364" s="5"/>
    </row>
    <row r="365" spans="1:5">
      <c r="A365" s="5"/>
      <c r="B365" s="6"/>
      <c r="C365" s="5"/>
      <c r="D365" s="5"/>
      <c r="E365" s="5"/>
    </row>
    <row r="366" spans="1:5">
      <c r="A366" s="5"/>
      <c r="B366" s="6"/>
      <c r="C366" s="5"/>
      <c r="D366" s="5"/>
      <c r="E366" s="5"/>
    </row>
    <row r="367" spans="1:5">
      <c r="A367" s="5"/>
      <c r="B367" s="6"/>
      <c r="C367" s="5"/>
      <c r="D367" s="5"/>
      <c r="E367" s="5"/>
    </row>
    <row r="368" spans="1:5">
      <c r="A368" s="5"/>
      <c r="B368" s="6"/>
      <c r="C368" s="5"/>
      <c r="D368" s="5"/>
      <c r="E368" s="5"/>
    </row>
    <row r="369" spans="1:5">
      <c r="A369" s="5"/>
      <c r="B369" s="6"/>
      <c r="C369" s="5"/>
      <c r="D369" s="5"/>
      <c r="E369" s="5"/>
    </row>
    <row r="370" spans="1:5">
      <c r="A370" s="5"/>
      <c r="B370" s="6"/>
      <c r="C370" s="5"/>
      <c r="D370" s="5"/>
      <c r="E370" s="5"/>
    </row>
    <row r="371" spans="1:5">
      <c r="A371" s="5"/>
      <c r="B371" s="6"/>
      <c r="C371" s="5"/>
      <c r="D371" s="5"/>
      <c r="E371" s="5"/>
    </row>
    <row r="372" spans="1:5">
      <c r="A372" s="5"/>
      <c r="B372" s="6"/>
      <c r="C372" s="5"/>
      <c r="D372" s="5"/>
      <c r="E372" s="5"/>
    </row>
    <row r="373" spans="1:5">
      <c r="A373" s="5"/>
      <c r="B373" s="6"/>
      <c r="C373" s="5"/>
      <c r="D373" s="5"/>
      <c r="E373" s="5"/>
    </row>
    <row r="374" spans="1:5">
      <c r="A374" s="5"/>
      <c r="B374" s="6"/>
      <c r="C374" s="5"/>
      <c r="D374" s="5"/>
      <c r="E374" s="5"/>
    </row>
    <row r="375" spans="1:5">
      <c r="A375" s="5"/>
      <c r="B375" s="6"/>
      <c r="C375" s="5"/>
      <c r="D375" s="5"/>
      <c r="E375" s="5"/>
    </row>
    <row r="376" spans="1:5">
      <c r="A376" s="5"/>
      <c r="B376" s="6"/>
      <c r="C376" s="5"/>
      <c r="D376" s="5"/>
      <c r="E376" s="5"/>
    </row>
    <row r="377" spans="1:5">
      <c r="A377" s="5"/>
      <c r="B377" s="6"/>
      <c r="C377" s="5"/>
      <c r="D377" s="5"/>
      <c r="E377" s="5"/>
    </row>
    <row r="378" spans="1:5">
      <c r="A378" s="5"/>
      <c r="B378" s="6"/>
      <c r="C378" s="5"/>
      <c r="D378" s="5"/>
      <c r="E378" s="5"/>
    </row>
    <row r="379" spans="1:5">
      <c r="A379" s="5"/>
      <c r="B379" s="6"/>
      <c r="C379" s="5"/>
      <c r="D379" s="5"/>
      <c r="E379" s="5"/>
    </row>
    <row r="380" spans="1:5">
      <c r="A380" s="5"/>
      <c r="B380" s="6"/>
      <c r="C380" s="5"/>
      <c r="D380" s="5"/>
      <c r="E380" s="5"/>
    </row>
    <row r="381" spans="1:5">
      <c r="A381" s="5"/>
      <c r="B381" s="6"/>
      <c r="C381" s="5"/>
      <c r="D381" s="5"/>
      <c r="E381" s="5"/>
    </row>
    <row r="382" spans="1:5">
      <c r="A382" s="5"/>
      <c r="B382" s="6"/>
      <c r="C382" s="5"/>
      <c r="D382" s="5"/>
      <c r="E382" s="5"/>
    </row>
    <row r="383" spans="1:5">
      <c r="A383" s="5"/>
      <c r="B383" s="6"/>
      <c r="C383" s="5"/>
      <c r="D383" s="5"/>
      <c r="E383" s="5"/>
    </row>
    <row r="384" spans="1:5">
      <c r="A384" s="5"/>
      <c r="B384" s="6"/>
      <c r="C384" s="5"/>
      <c r="D384" s="5"/>
      <c r="E384" s="5"/>
    </row>
    <row r="385" spans="1:5">
      <c r="A385" s="5"/>
      <c r="B385" s="6"/>
      <c r="C385" s="5"/>
      <c r="D385" s="5"/>
      <c r="E385" s="5"/>
    </row>
    <row r="386" spans="1:5">
      <c r="A386" s="5"/>
      <c r="B386" s="6"/>
      <c r="C386" s="5"/>
      <c r="D386" s="5"/>
      <c r="E386" s="5"/>
    </row>
    <row r="387" spans="1:5">
      <c r="A387" s="5"/>
      <c r="B387" s="6"/>
      <c r="C387" s="5"/>
      <c r="D387" s="5"/>
      <c r="E387" s="5"/>
    </row>
    <row r="388" spans="1:5">
      <c r="A388" s="5"/>
      <c r="B388" s="6"/>
      <c r="C388" s="5"/>
      <c r="D388" s="5"/>
      <c r="E388" s="5"/>
    </row>
    <row r="389" spans="1:5">
      <c r="A389" s="5"/>
      <c r="B389" s="6"/>
      <c r="C389" s="5"/>
      <c r="D389" s="5"/>
      <c r="E389" s="5"/>
    </row>
    <row r="390" spans="1:5">
      <c r="A390" s="5"/>
      <c r="B390" s="6"/>
      <c r="C390" s="5"/>
      <c r="D390" s="5"/>
      <c r="E390" s="5"/>
    </row>
    <row r="391" spans="1:5">
      <c r="A391" s="5"/>
      <c r="B391" s="6"/>
      <c r="C391" s="5"/>
      <c r="D391" s="5"/>
      <c r="E391" s="5"/>
    </row>
    <row r="392" spans="1:5">
      <c r="A392" s="5"/>
      <c r="B392" s="6"/>
      <c r="C392" s="5"/>
      <c r="D392" s="5"/>
      <c r="E392" s="5"/>
    </row>
    <row r="393" spans="1:5">
      <c r="A393" s="5"/>
      <c r="B393" s="6"/>
      <c r="C393" s="5"/>
      <c r="D393" s="5"/>
      <c r="E393" s="5"/>
    </row>
    <row r="394" spans="1:5">
      <c r="A394" s="5"/>
      <c r="B394" s="6"/>
      <c r="C394" s="5"/>
      <c r="D394" s="5"/>
      <c r="E394" s="5"/>
    </row>
    <row r="395" spans="1:5">
      <c r="A395" s="5"/>
      <c r="B395" s="6"/>
      <c r="C395" s="5"/>
      <c r="D395" s="5"/>
      <c r="E395" s="5"/>
    </row>
    <row r="396" spans="1:5">
      <c r="A396" s="5"/>
      <c r="B396" s="6"/>
      <c r="C396" s="5"/>
      <c r="D396" s="5"/>
      <c r="E396" s="5"/>
    </row>
    <row r="397" spans="1:5">
      <c r="A397" s="5"/>
      <c r="B397" s="6"/>
      <c r="C397" s="5"/>
      <c r="D397" s="5"/>
      <c r="E397" s="5"/>
    </row>
    <row r="398" spans="1:5">
      <c r="A398" s="5"/>
      <c r="B398" s="6"/>
      <c r="C398" s="5"/>
      <c r="D398" s="5"/>
      <c r="E398" s="5"/>
    </row>
    <row r="399" spans="1:5">
      <c r="A399" s="5"/>
      <c r="B399" s="6"/>
      <c r="C399" s="5"/>
      <c r="D399" s="5"/>
      <c r="E399" s="5"/>
    </row>
    <row r="400" spans="1:5">
      <c r="A400" s="5"/>
      <c r="B400" s="6"/>
      <c r="C400" s="5"/>
      <c r="D400" s="5"/>
      <c r="E400" s="5"/>
    </row>
    <row r="401" spans="1:5">
      <c r="A401" s="5"/>
      <c r="B401" s="6"/>
      <c r="C401" s="5"/>
      <c r="D401" s="5"/>
      <c r="E401" s="5"/>
    </row>
    <row r="402" spans="1:5">
      <c r="A402" s="5"/>
      <c r="B402" s="6"/>
      <c r="C402" s="5"/>
      <c r="D402" s="5"/>
      <c r="E402" s="5"/>
    </row>
    <row r="403" spans="1:5">
      <c r="A403" s="5"/>
      <c r="B403" s="6"/>
      <c r="C403" s="5"/>
      <c r="D403" s="5"/>
      <c r="E403" s="5"/>
    </row>
    <row r="404" spans="1:5">
      <c r="A404" s="5"/>
      <c r="B404" s="6"/>
      <c r="C404" s="5"/>
      <c r="D404" s="5"/>
      <c r="E404" s="5"/>
    </row>
    <row r="405" spans="1:5">
      <c r="A405" s="5"/>
      <c r="B405" s="6"/>
      <c r="C405" s="5"/>
      <c r="D405" s="5"/>
      <c r="E405" s="5"/>
    </row>
    <row r="406" spans="1:5">
      <c r="A406" s="5"/>
      <c r="B406" s="6"/>
      <c r="C406" s="5"/>
      <c r="D406" s="5"/>
      <c r="E406" s="5"/>
    </row>
    <row r="407" spans="1:5">
      <c r="A407" s="5"/>
      <c r="B407" s="6"/>
      <c r="C407" s="5"/>
      <c r="D407" s="5"/>
      <c r="E407" s="5"/>
    </row>
    <row r="408" spans="1:5">
      <c r="A408" s="5"/>
      <c r="B408" s="6"/>
      <c r="C408" s="5"/>
      <c r="D408" s="5"/>
      <c r="E408" s="5"/>
    </row>
    <row r="409" spans="1:5">
      <c r="A409" s="5"/>
      <c r="B409" s="6"/>
      <c r="C409" s="5"/>
      <c r="D409" s="5"/>
      <c r="E409" s="5"/>
    </row>
    <row r="410" spans="1:5">
      <c r="A410" s="5"/>
      <c r="B410" s="6"/>
      <c r="C410" s="5"/>
      <c r="D410" s="5"/>
      <c r="E410" s="5"/>
    </row>
    <row r="411" spans="1:5">
      <c r="A411" s="5"/>
      <c r="B411" s="6"/>
      <c r="C411" s="5"/>
      <c r="D411" s="5"/>
      <c r="E411" s="5"/>
    </row>
    <row r="412" spans="1:5">
      <c r="A412" s="5"/>
      <c r="B412" s="6"/>
      <c r="C412" s="5"/>
      <c r="D412" s="5"/>
      <c r="E412" s="5"/>
    </row>
    <row r="413" spans="1:5">
      <c r="A413" s="5"/>
      <c r="B413" s="6"/>
      <c r="C413" s="5"/>
      <c r="D413" s="5"/>
      <c r="E413" s="5"/>
    </row>
    <row r="414" spans="1:5">
      <c r="A414" s="5"/>
      <c r="B414" s="6"/>
      <c r="C414" s="5"/>
      <c r="D414" s="5"/>
      <c r="E414" s="5"/>
    </row>
    <row r="415" spans="1:5">
      <c r="A415" s="5"/>
      <c r="B415" s="6"/>
      <c r="C415" s="5"/>
      <c r="D415" s="5"/>
      <c r="E415" s="5"/>
    </row>
    <row r="416" spans="1:5">
      <c r="A416" s="5"/>
      <c r="B416" s="6"/>
      <c r="C416" s="5"/>
      <c r="D416" s="5"/>
      <c r="E416" s="5"/>
    </row>
    <row r="417" spans="1:5">
      <c r="A417" s="5"/>
      <c r="B417" s="6"/>
      <c r="C417" s="5"/>
      <c r="D417" s="5"/>
      <c r="E417" s="5"/>
    </row>
    <row r="418" spans="1:5">
      <c r="A418" s="5"/>
      <c r="B418" s="6"/>
      <c r="C418" s="5"/>
      <c r="D418" s="5"/>
      <c r="E418" s="5"/>
    </row>
    <row r="419" spans="1:5">
      <c r="A419" s="5"/>
      <c r="B419" s="6"/>
      <c r="C419" s="5"/>
      <c r="D419" s="5"/>
      <c r="E419" s="5"/>
    </row>
    <row r="420" spans="1:5">
      <c r="A420" s="5"/>
      <c r="B420" s="6"/>
      <c r="C420" s="5"/>
      <c r="D420" s="5"/>
      <c r="E420" s="5"/>
    </row>
    <row r="421" spans="1:5">
      <c r="A421" s="5"/>
      <c r="B421" s="6"/>
      <c r="C421" s="5"/>
      <c r="D421" s="5"/>
      <c r="E421" s="5"/>
    </row>
    <row r="422" spans="1:5">
      <c r="A422" s="5"/>
      <c r="B422" s="6"/>
      <c r="C422" s="5"/>
      <c r="D422" s="5"/>
      <c r="E422" s="5"/>
    </row>
    <row r="423" spans="1:5">
      <c r="A423" s="5"/>
      <c r="B423" s="6"/>
      <c r="C423" s="5"/>
      <c r="D423" s="5"/>
      <c r="E423" s="5"/>
    </row>
    <row r="424" spans="1:5">
      <c r="A424" s="5"/>
      <c r="B424" s="6"/>
      <c r="C424" s="5"/>
      <c r="D424" s="5"/>
      <c r="E424" s="5"/>
    </row>
    <row r="425" spans="1:5">
      <c r="A425" s="5"/>
      <c r="B425" s="6"/>
      <c r="C425" s="5"/>
      <c r="D425" s="5"/>
      <c r="E425" s="5"/>
    </row>
    <row r="426" spans="1:5">
      <c r="A426" s="5"/>
      <c r="B426" s="6"/>
      <c r="C426" s="5"/>
      <c r="D426" s="5"/>
      <c r="E426" s="5"/>
    </row>
    <row r="427" spans="1:5">
      <c r="A427" s="5"/>
      <c r="B427" s="6"/>
      <c r="C427" s="5"/>
      <c r="D427" s="5"/>
      <c r="E427" s="5"/>
    </row>
    <row r="428" spans="1:5">
      <c r="A428" s="5"/>
      <c r="B428" s="6"/>
      <c r="C428" s="5"/>
      <c r="D428" s="5"/>
      <c r="E428" s="5"/>
    </row>
    <row r="429" spans="1:5">
      <c r="A429" s="5"/>
      <c r="B429" s="6"/>
      <c r="C429" s="5"/>
      <c r="D429" s="5"/>
      <c r="E429" s="5"/>
    </row>
    <row r="430" spans="1:5">
      <c r="A430" s="5"/>
      <c r="B430" s="6"/>
      <c r="C430" s="5"/>
      <c r="D430" s="5"/>
      <c r="E430" s="5"/>
    </row>
    <row r="431" spans="1:5">
      <c r="A431" s="5"/>
      <c r="B431" s="6"/>
      <c r="C431" s="5"/>
      <c r="D431" s="5"/>
      <c r="E431" s="5"/>
    </row>
    <row r="432" spans="1:5">
      <c r="A432" s="5"/>
      <c r="B432" s="6"/>
      <c r="C432" s="5"/>
      <c r="D432" s="5"/>
      <c r="E432" s="5"/>
    </row>
    <row r="433" spans="1:5">
      <c r="A433" s="5"/>
      <c r="B433" s="6"/>
      <c r="C433" s="5"/>
      <c r="D433" s="5"/>
      <c r="E433" s="5"/>
    </row>
    <row r="434" spans="1:5">
      <c r="A434" s="5"/>
      <c r="B434" s="6"/>
      <c r="C434" s="5"/>
      <c r="D434" s="5"/>
      <c r="E434" s="5"/>
    </row>
    <row r="435" spans="1:5">
      <c r="A435" s="5"/>
      <c r="B435" s="6"/>
      <c r="C435" s="5"/>
      <c r="D435" s="5"/>
      <c r="E435" s="5"/>
    </row>
    <row r="436" spans="1:5">
      <c r="A436" s="5"/>
      <c r="B436" s="6"/>
      <c r="C436" s="5"/>
      <c r="D436" s="5"/>
      <c r="E436" s="5"/>
    </row>
    <row r="437" spans="1:5">
      <c r="A437" s="5"/>
      <c r="B437" s="6"/>
      <c r="C437" s="5"/>
      <c r="D437" s="5"/>
      <c r="E437" s="5"/>
    </row>
    <row r="438" spans="1:5">
      <c r="A438" s="5"/>
      <c r="B438" s="6"/>
      <c r="C438" s="5"/>
      <c r="D438" s="5"/>
      <c r="E438" s="5"/>
    </row>
    <row r="439" spans="1:5">
      <c r="A439" s="5"/>
      <c r="B439" s="6"/>
      <c r="C439" s="5"/>
      <c r="D439" s="5"/>
      <c r="E439" s="5"/>
    </row>
    <row r="440" spans="1:5">
      <c r="A440" s="5"/>
      <c r="B440" s="6"/>
      <c r="C440" s="5"/>
      <c r="D440" s="5"/>
      <c r="E440" s="5"/>
    </row>
    <row r="441" spans="1:5">
      <c r="A441" s="5"/>
      <c r="B441" s="6"/>
      <c r="C441" s="5"/>
      <c r="D441" s="5"/>
      <c r="E441" s="5"/>
    </row>
    <row r="442" spans="1:5">
      <c r="A442" s="5"/>
      <c r="B442" s="6"/>
      <c r="C442" s="5"/>
      <c r="D442" s="5"/>
      <c r="E442" s="5"/>
    </row>
    <row r="443" spans="1:5">
      <c r="A443" s="5"/>
      <c r="B443" s="6"/>
      <c r="C443" s="5"/>
      <c r="D443" s="5"/>
      <c r="E443" s="5"/>
    </row>
    <row r="444" spans="1:5">
      <c r="A444" s="5"/>
      <c r="B444" s="6"/>
      <c r="C444" s="5"/>
      <c r="D444" s="5"/>
      <c r="E444" s="5"/>
    </row>
    <row r="445" spans="1:5">
      <c r="A445" s="5"/>
      <c r="B445" s="6"/>
      <c r="C445" s="5"/>
      <c r="D445" s="5"/>
      <c r="E445" s="5"/>
    </row>
    <row r="446" spans="1:5">
      <c r="A446" s="5"/>
      <c r="B446" s="6"/>
      <c r="C446" s="5"/>
      <c r="D446" s="5"/>
      <c r="E446" s="5"/>
    </row>
    <row r="447" spans="1:5">
      <c r="A447" s="5"/>
      <c r="B447" s="6"/>
      <c r="C447" s="5"/>
      <c r="D447" s="5"/>
      <c r="E447" s="5"/>
    </row>
    <row r="448" spans="1:5">
      <c r="A448" s="5"/>
      <c r="B448" s="6"/>
      <c r="C448" s="5"/>
      <c r="D448" s="5"/>
      <c r="E448" s="5"/>
    </row>
    <row r="449" spans="1:5">
      <c r="A449" s="5"/>
      <c r="B449" s="6"/>
      <c r="C449" s="5"/>
      <c r="D449" s="5"/>
      <c r="E449" s="5"/>
    </row>
    <row r="450" spans="1:5">
      <c r="A450" s="5"/>
      <c r="B450" s="6"/>
      <c r="C450" s="5"/>
      <c r="D450" s="5"/>
      <c r="E450" s="5"/>
    </row>
    <row r="451" spans="1:5">
      <c r="A451" s="5"/>
      <c r="B451" s="6"/>
      <c r="C451" s="5"/>
      <c r="D451" s="5"/>
      <c r="E451" s="5"/>
    </row>
    <row r="452" spans="1:5">
      <c r="A452" s="5"/>
      <c r="B452" s="6"/>
      <c r="C452" s="5"/>
      <c r="D452" s="5"/>
      <c r="E452" s="5"/>
    </row>
    <row r="453" spans="1:5">
      <c r="A453" s="5"/>
      <c r="B453" s="6"/>
      <c r="C453" s="5"/>
      <c r="D453" s="5"/>
      <c r="E453" s="5"/>
    </row>
    <row r="454" spans="1:5">
      <c r="A454" s="5"/>
      <c r="B454" s="6"/>
      <c r="C454" s="5"/>
      <c r="D454" s="5"/>
      <c r="E454" s="5"/>
    </row>
    <row r="455" spans="1:5">
      <c r="A455" s="5"/>
      <c r="B455" s="6"/>
      <c r="C455" s="5"/>
      <c r="D455" s="5"/>
      <c r="E455" s="5"/>
    </row>
    <row r="456" spans="1:5">
      <c r="A456" s="5"/>
      <c r="B456" s="6"/>
      <c r="C456" s="5"/>
      <c r="D456" s="5"/>
      <c r="E456" s="5"/>
    </row>
    <row r="457" spans="1:5">
      <c r="A457" s="5"/>
      <c r="B457" s="6"/>
      <c r="C457" s="5"/>
      <c r="D457" s="5"/>
      <c r="E457" s="5"/>
    </row>
    <row r="458" spans="1:5">
      <c r="A458" s="5"/>
      <c r="B458" s="6"/>
      <c r="C458" s="5"/>
      <c r="D458" s="5"/>
      <c r="E458" s="5"/>
    </row>
    <row r="459" spans="1:5">
      <c r="A459" s="5"/>
      <c r="B459" s="6"/>
      <c r="C459" s="5"/>
      <c r="D459" s="5"/>
      <c r="E459" s="5"/>
    </row>
    <row r="460" spans="1:5">
      <c r="A460" s="5"/>
      <c r="B460" s="6"/>
      <c r="C460" s="5"/>
      <c r="D460" s="5"/>
      <c r="E460" s="5"/>
    </row>
    <row r="461" spans="1:5">
      <c r="A461" s="5"/>
      <c r="B461" s="6"/>
      <c r="C461" s="5"/>
      <c r="D461" s="5"/>
      <c r="E461" s="5"/>
    </row>
    <row r="462" spans="1:5">
      <c r="A462" s="5"/>
      <c r="B462" s="6"/>
      <c r="C462" s="5"/>
      <c r="D462" s="5"/>
      <c r="E462" s="5"/>
    </row>
    <row r="463" spans="1:5">
      <c r="A463" s="5"/>
      <c r="B463" s="6"/>
      <c r="C463" s="5"/>
      <c r="D463" s="5"/>
      <c r="E463" s="5"/>
    </row>
    <row r="464" spans="1:5">
      <c r="A464" s="5"/>
      <c r="B464" s="6"/>
      <c r="C464" s="5"/>
      <c r="D464" s="5"/>
      <c r="E464" s="5"/>
    </row>
    <row r="465" spans="1:5">
      <c r="A465" s="5"/>
      <c r="B465" s="6"/>
      <c r="C465" s="5"/>
      <c r="D465" s="5"/>
      <c r="E465" s="5"/>
    </row>
    <row r="466" spans="1:5">
      <c r="A466" s="5"/>
      <c r="B466" s="6"/>
      <c r="C466" s="5"/>
      <c r="D466" s="5"/>
      <c r="E466" s="5"/>
    </row>
    <row r="467" spans="1:5">
      <c r="A467" s="5"/>
      <c r="B467" s="6"/>
      <c r="C467" s="5"/>
      <c r="D467" s="5"/>
      <c r="E467" s="5"/>
    </row>
    <row r="468" spans="1:5">
      <c r="A468" s="5"/>
      <c r="B468" s="6"/>
      <c r="C468" s="5"/>
      <c r="D468" s="5"/>
      <c r="E468" s="5"/>
    </row>
    <row r="469" spans="1:5">
      <c r="A469" s="5"/>
      <c r="B469" s="6"/>
      <c r="C469" s="5"/>
      <c r="D469" s="5"/>
      <c r="E469" s="5"/>
    </row>
    <row r="470" spans="1:5">
      <c r="A470" s="5"/>
      <c r="B470" s="6"/>
      <c r="C470" s="5"/>
      <c r="D470" s="5"/>
      <c r="E470" s="5"/>
    </row>
    <row r="471" spans="1:5">
      <c r="A471" s="5"/>
      <c r="B471" s="6"/>
      <c r="C471" s="5"/>
      <c r="D471" s="5"/>
      <c r="E471" s="5"/>
    </row>
    <row r="472" spans="1:5">
      <c r="A472" s="5"/>
      <c r="B472" s="6"/>
      <c r="C472" s="5"/>
      <c r="D472" s="5"/>
      <c r="E472" s="5"/>
    </row>
    <row r="473" spans="1:5">
      <c r="A473" s="5"/>
      <c r="B473" s="6"/>
      <c r="C473" s="5"/>
      <c r="D473" s="5"/>
      <c r="E473" s="5"/>
    </row>
    <row r="474" spans="1:5">
      <c r="A474" s="5"/>
      <c r="B474" s="6"/>
      <c r="C474" s="5"/>
      <c r="D474" s="5"/>
      <c r="E474" s="5"/>
    </row>
    <row r="475" spans="1:5">
      <c r="A475" s="5"/>
      <c r="B475" s="6"/>
      <c r="C475" s="5"/>
      <c r="D475" s="5"/>
      <c r="E475" s="5"/>
    </row>
    <row r="476" spans="1:5">
      <c r="A476" s="5"/>
      <c r="B476" s="6"/>
      <c r="C476" s="5"/>
      <c r="D476" s="5"/>
      <c r="E476" s="5"/>
    </row>
    <row r="477" spans="1:5">
      <c r="A477" s="5"/>
      <c r="B477" s="6"/>
      <c r="C477" s="5"/>
      <c r="D477" s="5"/>
      <c r="E477" s="5"/>
    </row>
    <row r="478" spans="1:5">
      <c r="A478" s="5"/>
      <c r="B478" s="6"/>
      <c r="C478" s="5"/>
      <c r="D478" s="5"/>
      <c r="E478" s="5"/>
    </row>
    <row r="479" spans="1:5">
      <c r="A479" s="5"/>
      <c r="B479" s="6"/>
      <c r="C479" s="5"/>
      <c r="D479" s="5"/>
      <c r="E479" s="5"/>
    </row>
    <row r="480" spans="1:5">
      <c r="A480" s="5"/>
      <c r="B480" s="6"/>
      <c r="C480" s="5"/>
      <c r="D480" s="5"/>
      <c r="E480" s="5"/>
    </row>
    <row r="481" spans="1:5">
      <c r="A481" s="5"/>
      <c r="B481" s="6"/>
      <c r="C481" s="5"/>
      <c r="D481" s="5"/>
      <c r="E481" s="5"/>
    </row>
    <row r="482" spans="1:5">
      <c r="A482" s="5"/>
      <c r="B482" s="6"/>
      <c r="C482" s="5"/>
      <c r="D482" s="5"/>
      <c r="E482" s="5"/>
    </row>
    <row r="483" spans="1:5">
      <c r="A483" s="5"/>
      <c r="B483" s="6"/>
      <c r="C483" s="5"/>
      <c r="D483" s="5"/>
      <c r="E483" s="5"/>
    </row>
    <row r="484" spans="1:5">
      <c r="A484" s="5"/>
      <c r="B484" s="6"/>
      <c r="C484" s="5"/>
      <c r="D484" s="5"/>
      <c r="E484" s="5"/>
    </row>
    <row r="485" spans="1:5">
      <c r="A485" s="5"/>
      <c r="B485" s="6"/>
      <c r="C485" s="5"/>
      <c r="D485" s="5"/>
      <c r="E485" s="5"/>
    </row>
    <row r="486" spans="1:5">
      <c r="A486" s="5"/>
      <c r="B486" s="6"/>
      <c r="C486" s="5"/>
      <c r="D486" s="5"/>
      <c r="E486" s="5"/>
    </row>
    <row r="487" spans="1:5">
      <c r="A487" s="5"/>
      <c r="B487" s="6"/>
      <c r="C487" s="5"/>
      <c r="D487" s="5"/>
      <c r="E487" s="5"/>
    </row>
    <row r="488" spans="1:5">
      <c r="A488" s="5"/>
      <c r="B488" s="6"/>
      <c r="C488" s="5"/>
      <c r="D488" s="5"/>
      <c r="E488" s="5"/>
    </row>
    <row r="489" spans="1:5">
      <c r="A489" s="5"/>
      <c r="B489" s="6"/>
      <c r="C489" s="5"/>
      <c r="D489" s="5"/>
      <c r="E489" s="5"/>
    </row>
    <row r="490" spans="1:5">
      <c r="A490" s="5"/>
      <c r="B490" s="6"/>
      <c r="C490" s="5"/>
      <c r="D490" s="5"/>
      <c r="E490" s="5"/>
    </row>
    <row r="491" spans="1:5">
      <c r="A491" s="5"/>
      <c r="B491" s="6"/>
      <c r="C491" s="5"/>
      <c r="D491" s="5"/>
      <c r="E491" s="5"/>
    </row>
    <row r="492" spans="1:5">
      <c r="A492" s="5"/>
      <c r="B492" s="6"/>
      <c r="C492" s="5"/>
      <c r="D492" s="5"/>
      <c r="E492" s="5"/>
    </row>
    <row r="493" spans="1:5">
      <c r="A493" s="5"/>
      <c r="B493" s="6"/>
      <c r="C493" s="5"/>
      <c r="D493" s="5"/>
      <c r="E493" s="5"/>
    </row>
    <row r="494" spans="1:5">
      <c r="A494" s="5"/>
      <c r="B494" s="6"/>
      <c r="C494" s="5"/>
      <c r="D494" s="5"/>
      <c r="E494" s="5"/>
    </row>
    <row r="495" spans="1:5">
      <c r="A495" s="5"/>
      <c r="B495" s="6"/>
      <c r="C495" s="5"/>
      <c r="D495" s="5"/>
      <c r="E495" s="5"/>
    </row>
    <row r="496" spans="1:5">
      <c r="A496" s="5"/>
      <c r="B496" s="6"/>
      <c r="C496" s="5"/>
      <c r="D496" s="5"/>
      <c r="E496" s="5"/>
    </row>
    <row r="497" spans="1:5">
      <c r="A497" s="5"/>
      <c r="B497" s="6"/>
      <c r="C497" s="5"/>
      <c r="D497" s="5"/>
      <c r="E497" s="5"/>
    </row>
    <row r="498" spans="1:5">
      <c r="A498" s="5"/>
      <c r="B498" s="6"/>
      <c r="C498" s="5"/>
      <c r="D498" s="5"/>
      <c r="E498" s="5"/>
    </row>
    <row r="499" spans="1:5">
      <c r="A499" s="5"/>
      <c r="B499" s="6"/>
      <c r="C499" s="5"/>
      <c r="D499" s="5"/>
      <c r="E499" s="5"/>
    </row>
    <row r="500" spans="1:5">
      <c r="A500" s="5"/>
      <c r="B500" s="6"/>
      <c r="C500" s="5"/>
      <c r="D500" s="5"/>
      <c r="E500" s="5"/>
    </row>
    <row r="501" spans="1:5">
      <c r="A501" s="5"/>
      <c r="B501" s="6"/>
      <c r="C501" s="5"/>
      <c r="D501" s="5"/>
      <c r="E501" s="5"/>
    </row>
    <row r="502" spans="1:5">
      <c r="A502" s="5"/>
      <c r="B502" s="6"/>
      <c r="C502" s="5"/>
      <c r="D502" s="5"/>
      <c r="E502" s="5"/>
    </row>
    <row r="503" spans="1:5">
      <c r="A503" s="5"/>
      <c r="B503" s="6"/>
      <c r="C503" s="5"/>
      <c r="D503" s="5"/>
      <c r="E503" s="5"/>
    </row>
    <row r="504" spans="1:5">
      <c r="A504" s="5"/>
      <c r="B504" s="6"/>
      <c r="C504" s="5"/>
      <c r="D504" s="5"/>
      <c r="E504" s="5"/>
    </row>
    <row r="505" spans="1:5">
      <c r="A505" s="5"/>
      <c r="B505" s="6"/>
      <c r="C505" s="5"/>
      <c r="D505" s="5"/>
      <c r="E505" s="5"/>
    </row>
    <row r="506" spans="1:5">
      <c r="A506" s="5"/>
      <c r="B506" s="6"/>
      <c r="C506" s="5"/>
      <c r="D506" s="5"/>
      <c r="E506" s="5"/>
    </row>
    <row r="507" spans="1:5">
      <c r="A507" s="5"/>
      <c r="B507" s="6"/>
      <c r="C507" s="5"/>
      <c r="D507" s="5"/>
      <c r="E507" s="5"/>
    </row>
    <row r="508" spans="1:5">
      <c r="A508" s="5"/>
      <c r="B508" s="6"/>
      <c r="C508" s="5"/>
      <c r="D508" s="5"/>
      <c r="E508" s="5"/>
    </row>
    <row r="509" spans="1:5">
      <c r="A509" s="5"/>
      <c r="B509" s="6"/>
      <c r="C509" s="5"/>
      <c r="D509" s="5"/>
      <c r="E509" s="5"/>
    </row>
    <row r="510" spans="1:5">
      <c r="A510" s="5"/>
      <c r="B510" s="6"/>
      <c r="C510" s="5"/>
      <c r="D510" s="5"/>
      <c r="E510" s="5"/>
    </row>
    <row r="511" spans="1:5">
      <c r="A511" s="5"/>
      <c r="B511" s="6"/>
      <c r="C511" s="5"/>
      <c r="D511" s="5"/>
      <c r="E511" s="5"/>
    </row>
    <row r="512" spans="1:5">
      <c r="A512" s="5"/>
      <c r="B512" s="6"/>
      <c r="C512" s="5"/>
      <c r="D512" s="5"/>
      <c r="E512" s="5"/>
    </row>
    <row r="513" spans="1:5">
      <c r="A513" s="5"/>
      <c r="B513" s="6"/>
      <c r="C513" s="5"/>
      <c r="D513" s="5"/>
      <c r="E513" s="5"/>
    </row>
    <row r="514" spans="1:5">
      <c r="A514" s="5"/>
      <c r="B514" s="6"/>
      <c r="C514" s="5"/>
      <c r="D514" s="5"/>
      <c r="E514" s="5"/>
    </row>
    <row r="515" spans="1:5">
      <c r="A515" s="5"/>
      <c r="B515" s="6"/>
      <c r="C515" s="5"/>
      <c r="D515" s="5"/>
      <c r="E515" s="5"/>
    </row>
    <row r="516" spans="1:5">
      <c r="A516" s="5"/>
      <c r="B516" s="6"/>
      <c r="C516" s="5"/>
      <c r="D516" s="5"/>
      <c r="E516" s="5"/>
    </row>
    <row r="517" spans="1:5">
      <c r="A517" s="5"/>
      <c r="B517" s="6"/>
      <c r="C517" s="5"/>
      <c r="D517" s="5"/>
      <c r="E517" s="5"/>
    </row>
    <row r="518" spans="1:5">
      <c r="A518" s="5"/>
      <c r="B518" s="6"/>
      <c r="C518" s="5"/>
      <c r="D518" s="5"/>
      <c r="E518" s="5"/>
    </row>
    <row r="519" spans="1:5">
      <c r="A519" s="5"/>
      <c r="B519" s="6"/>
      <c r="C519" s="5"/>
      <c r="D519" s="5"/>
      <c r="E519" s="5"/>
    </row>
    <row r="520" spans="1:5">
      <c r="A520" s="5"/>
      <c r="B520" s="6"/>
      <c r="C520" s="5"/>
      <c r="D520" s="5"/>
      <c r="E520" s="5"/>
    </row>
    <row r="521" spans="1:5">
      <c r="A521" s="5"/>
      <c r="B521" s="6"/>
      <c r="C521" s="5"/>
      <c r="D521" s="5"/>
      <c r="E521" s="5"/>
    </row>
    <row r="522" spans="1:5">
      <c r="A522" s="5"/>
      <c r="B522" s="6"/>
      <c r="C522" s="5"/>
      <c r="D522" s="5"/>
      <c r="E522" s="5"/>
    </row>
    <row r="523" spans="1:5">
      <c r="A523" s="5"/>
      <c r="B523" s="6"/>
      <c r="C523" s="5"/>
      <c r="D523" s="5"/>
      <c r="E523" s="5"/>
    </row>
    <row r="524" spans="1:5">
      <c r="A524" s="5"/>
      <c r="B524" s="6"/>
      <c r="C524" s="5"/>
      <c r="D524" s="5"/>
      <c r="E524" s="5"/>
    </row>
    <row r="525" spans="1:5">
      <c r="A525" s="5"/>
      <c r="B525" s="6"/>
      <c r="C525" s="5"/>
      <c r="D525" s="5"/>
      <c r="E525" s="5"/>
    </row>
    <row r="526" spans="1:5">
      <c r="A526" s="5"/>
      <c r="B526" s="6"/>
      <c r="C526" s="5"/>
      <c r="D526" s="5"/>
      <c r="E526" s="5"/>
    </row>
    <row r="527" spans="1:5">
      <c r="A527" s="5"/>
      <c r="B527" s="6"/>
      <c r="C527" s="5"/>
      <c r="D527" s="5"/>
      <c r="E527" s="5"/>
    </row>
    <row r="528" spans="1:5">
      <c r="A528" s="5"/>
      <c r="B528" s="6"/>
      <c r="C528" s="5"/>
      <c r="D528" s="5"/>
      <c r="E528" s="5"/>
    </row>
    <row r="529" spans="1:5">
      <c r="A529" s="5"/>
      <c r="B529" s="6"/>
      <c r="C529" s="5"/>
      <c r="D529" s="5"/>
      <c r="E529" s="5"/>
    </row>
    <row r="530" spans="1:5">
      <c r="A530" s="5"/>
      <c r="B530" s="6"/>
      <c r="C530" s="5"/>
      <c r="D530" s="5"/>
      <c r="E530" s="5"/>
    </row>
    <row r="531" spans="1:5">
      <c r="A531" s="5"/>
      <c r="B531" s="6"/>
      <c r="C531" s="5"/>
      <c r="D531" s="5"/>
      <c r="E531" s="5"/>
    </row>
    <row r="532" spans="1:5">
      <c r="A532" s="5"/>
      <c r="B532" s="6"/>
      <c r="C532" s="5"/>
      <c r="D532" s="5"/>
      <c r="E532" s="5"/>
    </row>
    <row r="533" spans="1:5">
      <c r="A533" s="5"/>
      <c r="B533" s="6"/>
      <c r="C533" s="5"/>
      <c r="D533" s="5"/>
      <c r="E533" s="5"/>
    </row>
    <row r="534" spans="1:5">
      <c r="A534" s="5"/>
      <c r="B534" s="6"/>
      <c r="C534" s="5"/>
      <c r="D534" s="5"/>
      <c r="E534" s="5"/>
    </row>
    <row r="535" spans="1:5">
      <c r="A535" s="5"/>
      <c r="B535" s="6"/>
      <c r="C535" s="5"/>
      <c r="D535" s="5"/>
      <c r="E535" s="5"/>
    </row>
    <row r="536" spans="1:5">
      <c r="A536" s="5"/>
      <c r="B536" s="6"/>
      <c r="C536" s="5"/>
      <c r="D536" s="5"/>
      <c r="E536" s="5"/>
    </row>
    <row r="537" spans="1:5">
      <c r="A537" s="5"/>
      <c r="B537" s="6"/>
      <c r="C537" s="5"/>
      <c r="D537" s="5"/>
      <c r="E537" s="5"/>
    </row>
    <row r="538" spans="1:5">
      <c r="A538" s="5"/>
      <c r="B538" s="6"/>
      <c r="C538" s="5"/>
      <c r="D538" s="5"/>
      <c r="E538" s="5"/>
    </row>
    <row r="539" spans="1:5">
      <c r="A539" s="5"/>
      <c r="B539" s="6"/>
      <c r="C539" s="5"/>
      <c r="D539" s="5"/>
      <c r="E539" s="5"/>
    </row>
    <row r="540" spans="1:5">
      <c r="A540" s="5"/>
      <c r="B540" s="6"/>
      <c r="C540" s="5"/>
      <c r="D540" s="5"/>
      <c r="E540" s="5"/>
    </row>
    <row r="541" spans="1:5">
      <c r="A541" s="5"/>
      <c r="B541" s="6"/>
      <c r="C541" s="5"/>
      <c r="D541" s="5"/>
      <c r="E541" s="5"/>
    </row>
    <row r="542" spans="1:5">
      <c r="A542" s="5"/>
      <c r="B542" s="6"/>
      <c r="C542" s="5"/>
      <c r="D542" s="5"/>
      <c r="E542" s="5"/>
    </row>
    <row r="543" spans="1:5">
      <c r="A543" s="5"/>
      <c r="B543" s="6"/>
      <c r="C543" s="5"/>
      <c r="D543" s="5"/>
      <c r="E543" s="5"/>
    </row>
    <row r="544" spans="1:5">
      <c r="A544" s="5"/>
      <c r="B544" s="6"/>
      <c r="C544" s="5"/>
      <c r="D544" s="5"/>
      <c r="E544" s="5"/>
    </row>
    <row r="545" spans="1:5">
      <c r="A545" s="5"/>
      <c r="B545" s="6"/>
      <c r="C545" s="5"/>
      <c r="D545" s="5"/>
      <c r="E545" s="5"/>
    </row>
    <row r="546" spans="1:5">
      <c r="A546" s="5"/>
      <c r="B546" s="6"/>
      <c r="C546" s="5"/>
      <c r="D546" s="5"/>
      <c r="E546" s="5"/>
    </row>
    <row r="547" spans="1:5">
      <c r="A547" s="5"/>
      <c r="B547" s="6"/>
      <c r="C547" s="5"/>
      <c r="D547" s="5"/>
      <c r="E547" s="5"/>
    </row>
    <row r="548" spans="1:5">
      <c r="A548" s="5"/>
      <c r="B548" s="6"/>
      <c r="C548" s="5"/>
      <c r="D548" s="5"/>
      <c r="E548" s="5"/>
    </row>
    <row r="549" spans="1:5">
      <c r="A549" s="5"/>
      <c r="B549" s="6"/>
      <c r="C549" s="5"/>
      <c r="D549" s="5"/>
      <c r="E549" s="5"/>
    </row>
    <row r="550" spans="1:5">
      <c r="A550" s="5"/>
      <c r="B550" s="6"/>
      <c r="C550" s="5"/>
      <c r="D550" s="5"/>
      <c r="E550" s="5"/>
    </row>
    <row r="551" spans="1:5">
      <c r="A551" s="5"/>
      <c r="B551" s="6"/>
      <c r="C551" s="5"/>
      <c r="D551" s="5"/>
      <c r="E551" s="5"/>
    </row>
    <row r="552" spans="1:5">
      <c r="A552" s="5"/>
      <c r="B552" s="6"/>
      <c r="C552" s="5"/>
      <c r="D552" s="5"/>
      <c r="E552" s="5"/>
    </row>
    <row r="553" spans="1:5">
      <c r="A553" s="5"/>
      <c r="B553" s="6"/>
      <c r="C553" s="5"/>
      <c r="D553" s="5"/>
      <c r="E553" s="5"/>
    </row>
    <row r="554" spans="1:5">
      <c r="A554" s="5"/>
      <c r="B554" s="6"/>
      <c r="C554" s="5"/>
      <c r="D554" s="5"/>
      <c r="E554" s="5"/>
    </row>
    <row r="555" spans="1:5">
      <c r="A555" s="5"/>
      <c r="B555" s="6"/>
      <c r="C555" s="5"/>
      <c r="D555" s="5"/>
      <c r="E555" s="5"/>
    </row>
    <row r="556" spans="1:5">
      <c r="A556" s="5"/>
      <c r="B556" s="6"/>
      <c r="C556" s="5"/>
      <c r="D556" s="5"/>
      <c r="E556" s="5"/>
    </row>
    <row r="557" spans="1:5">
      <c r="A557" s="5"/>
      <c r="B557" s="6"/>
      <c r="C557" s="5"/>
      <c r="D557" s="5"/>
      <c r="E557" s="5"/>
    </row>
    <row r="558" spans="1:5">
      <c r="A558" s="5"/>
      <c r="B558" s="6"/>
      <c r="C558" s="5"/>
      <c r="D558" s="5"/>
      <c r="E558" s="5"/>
    </row>
    <row r="559" spans="1:5">
      <c r="A559" s="5"/>
      <c r="B559" s="6"/>
      <c r="C559" s="5"/>
      <c r="D559" s="5"/>
      <c r="E559" s="5"/>
    </row>
    <row r="560" spans="1:5">
      <c r="A560" s="5"/>
      <c r="B560" s="6"/>
      <c r="C560" s="5"/>
      <c r="D560" s="5"/>
      <c r="E560" s="5"/>
    </row>
    <row r="561" spans="1:5">
      <c r="A561" s="5"/>
      <c r="B561" s="6"/>
      <c r="C561" s="5"/>
      <c r="D561" s="5"/>
      <c r="E561" s="5"/>
    </row>
    <row r="562" spans="1:5">
      <c r="A562" s="5"/>
      <c r="B562" s="6"/>
      <c r="C562" s="5"/>
      <c r="D562" s="5"/>
      <c r="E562" s="5"/>
    </row>
    <row r="563" spans="1:5">
      <c r="A563" s="5"/>
      <c r="B563" s="6"/>
      <c r="C563" s="5"/>
      <c r="D563" s="5"/>
      <c r="E563" s="5"/>
    </row>
    <row r="564" spans="1:5">
      <c r="A564" s="5"/>
      <c r="B564" s="6"/>
      <c r="C564" s="5"/>
      <c r="D564" s="5"/>
      <c r="E564" s="5"/>
    </row>
    <row r="565" spans="1:5">
      <c r="A565" s="5"/>
      <c r="B565" s="6"/>
      <c r="C565" s="5"/>
      <c r="D565" s="5"/>
      <c r="E565" s="5"/>
    </row>
    <row r="566" spans="1:5">
      <c r="A566" s="5"/>
      <c r="B566" s="6"/>
      <c r="C566" s="5"/>
      <c r="D566" s="5"/>
      <c r="E566" s="5"/>
    </row>
    <row r="567" spans="1:5">
      <c r="A567" s="5"/>
      <c r="B567" s="6"/>
      <c r="C567" s="5"/>
      <c r="D567" s="5"/>
      <c r="E567" s="5"/>
    </row>
    <row r="568" spans="1:5">
      <c r="A568" s="5"/>
      <c r="B568" s="6"/>
      <c r="C568" s="5"/>
      <c r="D568" s="5"/>
      <c r="E568" s="5"/>
    </row>
    <row r="569" spans="1:5">
      <c r="A569" s="5"/>
      <c r="B569" s="6"/>
      <c r="C569" s="5"/>
      <c r="D569" s="5"/>
      <c r="E569" s="5"/>
    </row>
    <row r="570" spans="1:5">
      <c r="A570" s="5"/>
      <c r="B570" s="6"/>
      <c r="C570" s="5"/>
      <c r="D570" s="5"/>
      <c r="E570" s="5"/>
    </row>
    <row r="571" spans="1:5">
      <c r="A571" s="5"/>
      <c r="B571" s="6"/>
      <c r="C571" s="5"/>
      <c r="D571" s="5"/>
      <c r="E571" s="5"/>
    </row>
    <row r="572" spans="1:5">
      <c r="A572" s="5"/>
      <c r="B572" s="6"/>
      <c r="C572" s="5"/>
      <c r="D572" s="5"/>
      <c r="E572" s="5"/>
    </row>
    <row r="573" spans="1:5">
      <c r="A573" s="5"/>
      <c r="B573" s="6"/>
      <c r="C573" s="5"/>
      <c r="D573" s="5"/>
      <c r="E573" s="5"/>
    </row>
    <row r="574" spans="1:5">
      <c r="A574" s="5"/>
      <c r="B574" s="6"/>
      <c r="C574" s="5"/>
      <c r="D574" s="5"/>
      <c r="E574" s="5"/>
    </row>
    <row r="575" spans="1:5">
      <c r="A575" s="5"/>
      <c r="B575" s="6"/>
      <c r="C575" s="5"/>
      <c r="D575" s="5"/>
      <c r="E575" s="5"/>
    </row>
    <row r="576" spans="1:5">
      <c r="A576" s="5"/>
      <c r="B576" s="6"/>
      <c r="C576" s="5"/>
      <c r="D576" s="5"/>
      <c r="E576" s="5"/>
    </row>
    <row r="577" spans="1:5">
      <c r="A577" s="5"/>
      <c r="B577" s="6"/>
      <c r="C577" s="5"/>
      <c r="D577" s="5"/>
      <c r="E577" s="5"/>
    </row>
    <row r="578" spans="1:5">
      <c r="A578" s="5"/>
      <c r="B578" s="6"/>
      <c r="C578" s="5"/>
      <c r="D578" s="5"/>
      <c r="E578" s="5"/>
    </row>
    <row r="579" spans="1:5">
      <c r="A579" s="5"/>
      <c r="B579" s="6"/>
      <c r="C579" s="5"/>
      <c r="D579" s="5"/>
      <c r="E579" s="5"/>
    </row>
    <row r="580" spans="1:5">
      <c r="A580" s="5"/>
      <c r="B580" s="6"/>
      <c r="C580" s="5"/>
      <c r="D580" s="5"/>
      <c r="E580" s="5"/>
    </row>
    <row r="581" spans="1:5">
      <c r="A581" s="5"/>
      <c r="B581" s="6"/>
      <c r="C581" s="5"/>
      <c r="D581" s="5"/>
      <c r="E581" s="5"/>
    </row>
    <row r="582" spans="1:5">
      <c r="A582" s="5"/>
      <c r="B582" s="6"/>
      <c r="C582" s="5"/>
      <c r="D582" s="5"/>
      <c r="E582" s="5"/>
    </row>
    <row r="583" spans="1:5">
      <c r="A583" s="5"/>
      <c r="B583" s="6"/>
      <c r="C583" s="5"/>
      <c r="D583" s="5"/>
      <c r="E583" s="5"/>
    </row>
    <row r="584" spans="1:5">
      <c r="A584" s="5"/>
      <c r="B584" s="6"/>
      <c r="C584" s="5"/>
      <c r="D584" s="5"/>
      <c r="E584" s="5"/>
    </row>
    <row r="585" spans="1:5">
      <c r="A585" s="5"/>
      <c r="B585" s="6"/>
      <c r="C585" s="5"/>
      <c r="D585" s="5"/>
      <c r="E585" s="5"/>
    </row>
    <row r="586" spans="1:5">
      <c r="A586" s="5"/>
      <c r="B586" s="6"/>
      <c r="C586" s="5"/>
      <c r="D586" s="5"/>
      <c r="E586" s="5"/>
    </row>
    <row r="587" spans="1:5">
      <c r="A587" s="5"/>
      <c r="B587" s="6"/>
      <c r="C587" s="5"/>
      <c r="D587" s="5"/>
      <c r="E587" s="5"/>
    </row>
    <row r="588" spans="1:5">
      <c r="A588" s="5"/>
      <c r="B588" s="6"/>
      <c r="C588" s="5"/>
      <c r="D588" s="5"/>
      <c r="E588" s="5"/>
    </row>
    <row r="589" spans="1:5">
      <c r="A589" s="5"/>
      <c r="B589" s="6"/>
      <c r="C589" s="5"/>
      <c r="D589" s="5"/>
      <c r="E589" s="5"/>
    </row>
    <row r="590" spans="1:5">
      <c r="A590" s="5"/>
      <c r="B590" s="6"/>
      <c r="C590" s="5"/>
      <c r="D590" s="5"/>
      <c r="E590" s="5"/>
    </row>
    <row r="591" spans="1:5">
      <c r="A591" s="5"/>
      <c r="B591" s="6"/>
      <c r="C591" s="5"/>
      <c r="D591" s="5"/>
      <c r="E591" s="5"/>
    </row>
    <row r="592" spans="1:5">
      <c r="A592" s="5"/>
      <c r="B592" s="6"/>
      <c r="C592" s="5"/>
      <c r="D592" s="5"/>
      <c r="E592" s="5"/>
    </row>
    <row r="593" spans="1:5">
      <c r="A593" s="5"/>
      <c r="B593" s="6"/>
      <c r="C593" s="5"/>
      <c r="D593" s="5"/>
      <c r="E593" s="5"/>
    </row>
    <row r="594" spans="1:5">
      <c r="A594" s="5"/>
      <c r="B594" s="6"/>
      <c r="C594" s="5"/>
      <c r="D594" s="5"/>
      <c r="E594" s="5"/>
    </row>
    <row r="595" spans="1:5">
      <c r="A595" s="5"/>
      <c r="B595" s="6"/>
      <c r="C595" s="5"/>
      <c r="D595" s="5"/>
      <c r="E595" s="5"/>
    </row>
    <row r="596" spans="1:5">
      <c r="A596" s="5"/>
      <c r="B596" s="6"/>
      <c r="C596" s="5"/>
      <c r="D596" s="5"/>
      <c r="E596" s="5"/>
    </row>
    <row r="597" spans="1:5">
      <c r="A597" s="5"/>
      <c r="B597" s="6"/>
      <c r="C597" s="5"/>
      <c r="D597" s="5"/>
      <c r="E597" s="5"/>
    </row>
    <row r="598" spans="1:5">
      <c r="A598" s="5"/>
      <c r="B598" s="6"/>
      <c r="C598" s="5"/>
      <c r="D598" s="5"/>
      <c r="E598" s="5"/>
    </row>
    <row r="599" spans="1:5">
      <c r="A599" s="5"/>
      <c r="B599" s="6"/>
      <c r="C599" s="5"/>
      <c r="D599" s="5"/>
      <c r="E599" s="5"/>
    </row>
    <row r="600" spans="1:5">
      <c r="A600" s="5"/>
      <c r="B600" s="6"/>
      <c r="C600" s="5"/>
      <c r="D600" s="5"/>
      <c r="E600" s="5"/>
    </row>
    <row r="601" spans="1:5">
      <c r="A601" s="5"/>
      <c r="B601" s="6"/>
      <c r="C601" s="5"/>
      <c r="D601" s="5"/>
      <c r="E601" s="5"/>
    </row>
    <row r="602" spans="1:5">
      <c r="A602" s="5"/>
      <c r="B602" s="6"/>
      <c r="C602" s="5"/>
      <c r="D602" s="5"/>
      <c r="E602" s="5"/>
    </row>
    <row r="603" spans="1:5">
      <c r="A603" s="5"/>
      <c r="B603" s="6"/>
      <c r="C603" s="5"/>
      <c r="D603" s="5"/>
      <c r="E603" s="5"/>
    </row>
    <row r="604" spans="1:5">
      <c r="A604" s="5"/>
      <c r="B604" s="6"/>
      <c r="C604" s="5"/>
      <c r="D604" s="5"/>
      <c r="E604" s="5"/>
    </row>
    <row r="605" spans="1:5">
      <c r="A605" s="5"/>
      <c r="B605" s="6"/>
      <c r="C605" s="5"/>
      <c r="D605" s="5"/>
      <c r="E605" s="5"/>
    </row>
    <row r="606" spans="1:5">
      <c r="A606" s="5"/>
      <c r="B606" s="6"/>
      <c r="C606" s="5"/>
      <c r="D606" s="5"/>
      <c r="E606" s="5"/>
    </row>
    <row r="607" spans="1:5">
      <c r="A607" s="5"/>
      <c r="B607" s="6"/>
      <c r="C607" s="5"/>
      <c r="D607" s="5"/>
      <c r="E607" s="5"/>
    </row>
    <row r="608" spans="1:5">
      <c r="A608" s="5"/>
      <c r="B608" s="6"/>
      <c r="C608" s="5"/>
      <c r="D608" s="5"/>
      <c r="E608" s="5"/>
    </row>
    <row r="609" spans="1:5">
      <c r="A609" s="5"/>
      <c r="B609" s="6"/>
      <c r="C609" s="5"/>
      <c r="D609" s="5"/>
      <c r="E609" s="5"/>
    </row>
    <row r="610" spans="1:5">
      <c r="A610" s="5"/>
      <c r="B610" s="6"/>
      <c r="C610" s="5"/>
      <c r="D610" s="5"/>
      <c r="E610" s="5"/>
    </row>
    <row r="611" spans="1:5">
      <c r="A611" s="5"/>
      <c r="B611" s="6"/>
      <c r="C611" s="5"/>
      <c r="D611" s="5"/>
      <c r="E611" s="5"/>
    </row>
    <row r="612" spans="1:5">
      <c r="A612" s="5"/>
      <c r="B612" s="6"/>
      <c r="C612" s="5"/>
      <c r="D612" s="5"/>
      <c r="E612" s="5"/>
    </row>
    <row r="613" spans="1:5">
      <c r="A613" s="5"/>
      <c r="B613" s="6"/>
      <c r="C613" s="5"/>
      <c r="D613" s="5"/>
      <c r="E613" s="5"/>
    </row>
    <row r="614" spans="1:5">
      <c r="A614" s="5"/>
      <c r="B614" s="6"/>
      <c r="C614" s="5"/>
      <c r="D614" s="5"/>
      <c r="E614" s="5"/>
    </row>
    <row r="615" spans="1:5">
      <c r="A615" s="5"/>
      <c r="B615" s="6"/>
      <c r="C615" s="5"/>
      <c r="D615" s="5"/>
      <c r="E615" s="5"/>
    </row>
    <row r="616" spans="1:5">
      <c r="A616" s="5"/>
      <c r="B616" s="6"/>
      <c r="C616" s="5"/>
      <c r="D616" s="5"/>
      <c r="E616" s="5"/>
    </row>
    <row r="617" spans="1:5">
      <c r="A617" s="5"/>
      <c r="B617" s="6"/>
      <c r="C617" s="5"/>
      <c r="D617" s="5"/>
      <c r="E617" s="5"/>
    </row>
    <row r="618" spans="1:5">
      <c r="A618" s="5"/>
      <c r="B618" s="6"/>
      <c r="C618" s="5"/>
      <c r="D618" s="5"/>
      <c r="E618" s="5"/>
    </row>
    <row r="619" spans="1:5">
      <c r="A619" s="5"/>
      <c r="B619" s="6"/>
      <c r="C619" s="5"/>
      <c r="D619" s="5"/>
      <c r="E619" s="5"/>
    </row>
    <row r="620" spans="1:5">
      <c r="A620" s="5"/>
      <c r="B620" s="6"/>
      <c r="C620" s="5"/>
      <c r="D620" s="5"/>
      <c r="E620" s="5"/>
    </row>
    <row r="621" spans="1:5">
      <c r="A621" s="5"/>
      <c r="B621" s="6"/>
      <c r="C621" s="5"/>
      <c r="D621" s="5"/>
      <c r="E621" s="5"/>
    </row>
    <row r="622" spans="1:5">
      <c r="A622" s="5"/>
      <c r="B622" s="6"/>
      <c r="C622" s="5"/>
      <c r="D622" s="5"/>
      <c r="E622" s="5"/>
    </row>
    <row r="623" spans="1:5">
      <c r="A623" s="5"/>
      <c r="B623" s="6"/>
      <c r="C623" s="5"/>
      <c r="D623" s="5"/>
      <c r="E623" s="5"/>
    </row>
    <row r="624" spans="1:5">
      <c r="A624" s="5"/>
      <c r="B624" s="6"/>
      <c r="C624" s="5"/>
      <c r="D624" s="5"/>
      <c r="E624" s="5"/>
    </row>
    <row r="625" spans="1:5">
      <c r="A625" s="5"/>
      <c r="B625" s="6"/>
      <c r="C625" s="5"/>
      <c r="D625" s="5"/>
      <c r="E625" s="5"/>
    </row>
    <row r="626" spans="1:5">
      <c r="A626" s="5"/>
      <c r="B626" s="6"/>
      <c r="C626" s="5"/>
      <c r="D626" s="5"/>
      <c r="E626" s="5"/>
    </row>
    <row r="627" spans="1:5">
      <c r="A627" s="5"/>
      <c r="B627" s="6"/>
      <c r="C627" s="5"/>
      <c r="D627" s="5"/>
      <c r="E627" s="5"/>
    </row>
    <row r="628" spans="1:5">
      <c r="A628" s="5"/>
      <c r="B628" s="6"/>
      <c r="C628" s="5"/>
      <c r="D628" s="5"/>
      <c r="E628" s="5"/>
    </row>
    <row r="629" spans="1:5">
      <c r="A629" s="5"/>
      <c r="B629" s="6"/>
      <c r="C629" s="5"/>
      <c r="D629" s="5"/>
      <c r="E629" s="5"/>
    </row>
    <row r="630" spans="1:5">
      <c r="A630" s="5"/>
      <c r="B630" s="6"/>
      <c r="C630" s="5"/>
      <c r="D630" s="5"/>
      <c r="E630" s="5"/>
    </row>
    <row r="631" spans="1:5">
      <c r="A631" s="5"/>
      <c r="B631" s="6"/>
      <c r="C631" s="5"/>
      <c r="D631" s="5"/>
      <c r="E631" s="5"/>
    </row>
    <row r="632" spans="1:5">
      <c r="A632" s="5"/>
      <c r="B632" s="6"/>
      <c r="C632" s="5"/>
      <c r="D632" s="5"/>
      <c r="E632" s="5"/>
    </row>
    <row r="633" spans="1:5">
      <c r="A633" s="5"/>
      <c r="B633" s="6"/>
      <c r="C633" s="5"/>
      <c r="D633" s="5"/>
      <c r="E633" s="5"/>
    </row>
    <row r="634" spans="1:5">
      <c r="A634" s="5"/>
      <c r="B634" s="6"/>
      <c r="C634" s="5"/>
      <c r="D634" s="5"/>
      <c r="E634" s="5"/>
    </row>
    <row r="635" spans="1:5">
      <c r="A635" s="5"/>
      <c r="B635" s="6"/>
      <c r="C635" s="5"/>
      <c r="D635" s="5"/>
      <c r="E635" s="5"/>
    </row>
    <row r="636" spans="1:5">
      <c r="A636" s="5"/>
      <c r="B636" s="6"/>
      <c r="C636" s="5"/>
      <c r="D636" s="5"/>
      <c r="E636" s="5"/>
    </row>
    <row r="637" spans="1:5">
      <c r="A637" s="5"/>
      <c r="B637" s="6"/>
      <c r="C637" s="5"/>
      <c r="D637" s="5"/>
      <c r="E637" s="5"/>
    </row>
    <row r="638" spans="1:5">
      <c r="A638" s="5"/>
      <c r="B638" s="6"/>
      <c r="C638" s="5"/>
      <c r="D638" s="5"/>
      <c r="E638" s="5"/>
    </row>
    <row r="639" spans="1:5">
      <c r="A639" s="5"/>
      <c r="B639" s="6"/>
      <c r="C639" s="5"/>
      <c r="D639" s="5"/>
      <c r="E639" s="5"/>
    </row>
    <row r="640" spans="1:5">
      <c r="A640" s="5"/>
      <c r="B640" s="6"/>
      <c r="C640" s="5"/>
      <c r="D640" s="5"/>
      <c r="E640" s="5"/>
    </row>
    <row r="641" spans="1:5">
      <c r="A641" s="5"/>
      <c r="B641" s="6"/>
      <c r="C641" s="5"/>
      <c r="D641" s="5"/>
      <c r="E641" s="5"/>
    </row>
    <row r="642" spans="1:5">
      <c r="A642" s="5"/>
      <c r="B642" s="6"/>
      <c r="C642" s="5"/>
      <c r="D642" s="5"/>
      <c r="E642" s="5"/>
    </row>
    <row r="643" spans="1:5">
      <c r="A643" s="5"/>
      <c r="B643" s="6"/>
      <c r="C643" s="5"/>
      <c r="D643" s="5"/>
      <c r="E643" s="5"/>
    </row>
    <row r="644" spans="1:5">
      <c r="A644" s="5"/>
      <c r="B644" s="6"/>
      <c r="C644" s="5"/>
      <c r="D644" s="5"/>
      <c r="E644" s="5"/>
    </row>
    <row r="645" spans="1:5">
      <c r="A645" s="5"/>
      <c r="B645" s="6"/>
      <c r="C645" s="5"/>
      <c r="D645" s="5"/>
      <c r="E645" s="5"/>
    </row>
    <row r="646" spans="1:5">
      <c r="A646" s="5"/>
      <c r="B646" s="6"/>
      <c r="C646" s="5"/>
      <c r="D646" s="5"/>
      <c r="E646" s="5"/>
    </row>
    <row r="647" spans="1:5">
      <c r="A647" s="5"/>
      <c r="B647" s="6"/>
      <c r="C647" s="5"/>
      <c r="D647" s="5"/>
      <c r="E647" s="5"/>
    </row>
    <row r="648" spans="1:5">
      <c r="A648" s="5"/>
      <c r="B648" s="6"/>
      <c r="C648" s="5"/>
      <c r="D648" s="5"/>
      <c r="E648" s="5"/>
    </row>
    <row r="649" spans="1:5">
      <c r="A649" s="5"/>
      <c r="B649" s="6"/>
      <c r="C649" s="5"/>
      <c r="D649" s="5"/>
      <c r="E649" s="5"/>
    </row>
    <row r="650" spans="1:5">
      <c r="A650" s="5"/>
      <c r="B650" s="6"/>
      <c r="C650" s="5"/>
      <c r="D650" s="5"/>
      <c r="E650" s="5"/>
    </row>
    <row r="651" spans="1:5">
      <c r="A651" s="5"/>
      <c r="B651" s="6"/>
      <c r="C651" s="5"/>
      <c r="D651" s="5"/>
      <c r="E651" s="5"/>
    </row>
    <row r="652" spans="1:5">
      <c r="A652" s="5"/>
      <c r="B652" s="6"/>
      <c r="C652" s="5"/>
      <c r="D652" s="5"/>
      <c r="E652" s="5"/>
    </row>
    <row r="653" spans="1:5">
      <c r="A653" s="5"/>
      <c r="B653" s="6"/>
      <c r="C653" s="5"/>
      <c r="D653" s="5"/>
      <c r="E653" s="5"/>
    </row>
    <row r="654" spans="1:5">
      <c r="A654" s="5"/>
      <c r="B654" s="6"/>
      <c r="C654" s="5"/>
      <c r="D654" s="5"/>
      <c r="E654" s="5"/>
    </row>
    <row r="655" spans="1:5">
      <c r="A655" s="5"/>
      <c r="B655" s="6"/>
      <c r="C655" s="5"/>
      <c r="D655" s="5"/>
      <c r="E655" s="5"/>
    </row>
    <row r="656" spans="1:5">
      <c r="A656" s="5"/>
      <c r="B656" s="6"/>
      <c r="C656" s="5"/>
      <c r="D656" s="5"/>
      <c r="E656" s="5"/>
    </row>
    <row r="657" spans="1:5">
      <c r="A657" s="5"/>
      <c r="B657" s="6"/>
      <c r="C657" s="5"/>
      <c r="D657" s="5"/>
      <c r="E657" s="5"/>
    </row>
    <row r="658" spans="1:5">
      <c r="A658" s="5"/>
      <c r="B658" s="6"/>
      <c r="C658" s="5"/>
      <c r="D658" s="5"/>
      <c r="E658" s="5"/>
    </row>
    <row r="659" spans="1:5">
      <c r="A659" s="5"/>
      <c r="B659" s="6"/>
      <c r="C659" s="5"/>
      <c r="D659" s="5"/>
      <c r="E659" s="5"/>
    </row>
    <row r="660" spans="1:5">
      <c r="A660" s="5"/>
      <c r="B660" s="6"/>
      <c r="C660" s="5"/>
      <c r="D660" s="5"/>
      <c r="E660" s="5"/>
    </row>
    <row r="661" spans="1:5">
      <c r="A661" s="5"/>
      <c r="B661" s="6"/>
      <c r="C661" s="5"/>
      <c r="D661" s="5"/>
      <c r="E661" s="5"/>
    </row>
    <row r="662" spans="1:5">
      <c r="A662" s="5"/>
      <c r="B662" s="6"/>
      <c r="C662" s="5"/>
      <c r="D662" s="5"/>
      <c r="E662" s="5"/>
    </row>
    <row r="663" spans="1:5">
      <c r="A663" s="5"/>
      <c r="B663" s="6"/>
      <c r="C663" s="5"/>
      <c r="D663" s="5"/>
      <c r="E663" s="5"/>
    </row>
    <row r="664" spans="1:5">
      <c r="A664" s="5"/>
      <c r="B664" s="6"/>
      <c r="C664" s="5"/>
      <c r="D664" s="5"/>
      <c r="E664" s="5"/>
    </row>
    <row r="665" spans="1:5">
      <c r="A665" s="5"/>
      <c r="B665" s="6"/>
      <c r="C665" s="5"/>
      <c r="D665" s="5"/>
      <c r="E665" s="5"/>
    </row>
    <row r="666" spans="1:5">
      <c r="A666" s="5"/>
      <c r="B666" s="6"/>
      <c r="C666" s="5"/>
      <c r="D666" s="5"/>
      <c r="E666" s="5"/>
    </row>
    <row r="667" spans="1:5">
      <c r="A667" s="5"/>
      <c r="B667" s="6"/>
      <c r="C667" s="5"/>
      <c r="D667" s="5"/>
      <c r="E667" s="5"/>
    </row>
    <row r="668" spans="1:5">
      <c r="A668" s="5"/>
      <c r="B668" s="6"/>
      <c r="C668" s="5"/>
      <c r="D668" s="5"/>
      <c r="E668" s="5"/>
    </row>
    <row r="669" spans="1:5">
      <c r="A669" s="5"/>
      <c r="B669" s="6"/>
      <c r="C669" s="5"/>
      <c r="D669" s="5"/>
      <c r="E669" s="5"/>
    </row>
    <row r="670" spans="1:5">
      <c r="A670" s="5"/>
      <c r="B670" s="6"/>
      <c r="C670" s="5"/>
      <c r="D670" s="5"/>
      <c r="E670" s="5"/>
    </row>
    <row r="671" spans="1:5">
      <c r="A671" s="5"/>
      <c r="B671" s="6"/>
      <c r="C671" s="5"/>
      <c r="D671" s="5"/>
      <c r="E671" s="5"/>
    </row>
    <row r="672" spans="1:5">
      <c r="A672" s="5"/>
      <c r="B672" s="6"/>
      <c r="C672" s="5"/>
      <c r="D672" s="5"/>
      <c r="E672" s="5"/>
    </row>
    <row r="673" spans="1:5">
      <c r="A673" s="5"/>
      <c r="B673" s="6"/>
      <c r="C673" s="5"/>
      <c r="D673" s="5"/>
      <c r="E673" s="5"/>
    </row>
    <row r="674" spans="1:5">
      <c r="A674" s="5"/>
      <c r="B674" s="6"/>
      <c r="C674" s="5"/>
      <c r="D674" s="5"/>
      <c r="E674" s="5"/>
    </row>
    <row r="675" spans="1:5">
      <c r="A675" s="5"/>
      <c r="B675" s="6"/>
      <c r="C675" s="5"/>
      <c r="D675" s="5"/>
      <c r="E675" s="5"/>
    </row>
    <row r="676" spans="1:5">
      <c r="A676" s="5"/>
      <c r="B676" s="6"/>
      <c r="C676" s="5"/>
      <c r="D676" s="5"/>
      <c r="E676" s="5"/>
    </row>
    <row r="677" spans="1:5">
      <c r="A677" s="5"/>
      <c r="B677" s="6"/>
      <c r="C677" s="5"/>
      <c r="D677" s="5"/>
      <c r="E677" s="5"/>
    </row>
    <row r="678" spans="1:5">
      <c r="A678" s="5"/>
      <c r="B678" s="6"/>
      <c r="C678" s="5"/>
      <c r="D678" s="5"/>
      <c r="E678" s="5"/>
    </row>
    <row r="679" spans="1:5">
      <c r="A679" s="5"/>
      <c r="B679" s="6"/>
      <c r="C679" s="5"/>
      <c r="D679" s="5"/>
      <c r="E679" s="5"/>
    </row>
    <row r="680" spans="1:5">
      <c r="A680" s="5"/>
      <c r="B680" s="6"/>
      <c r="C680" s="5"/>
      <c r="D680" s="5"/>
      <c r="E680" s="5"/>
    </row>
    <row r="681" spans="1:5">
      <c r="A681" s="5"/>
      <c r="B681" s="6"/>
      <c r="C681" s="5"/>
      <c r="D681" s="5"/>
      <c r="E681" s="5"/>
    </row>
    <row r="682" spans="1:5">
      <c r="A682" s="5"/>
      <c r="B682" s="6"/>
      <c r="C682" s="5"/>
      <c r="D682" s="5"/>
      <c r="E682" s="5"/>
    </row>
    <row r="683" spans="1:5">
      <c r="A683" s="5"/>
      <c r="B683" s="6"/>
      <c r="C683" s="5"/>
      <c r="D683" s="5"/>
      <c r="E683" s="5"/>
    </row>
    <row r="684" spans="1:5">
      <c r="A684" s="5"/>
      <c r="B684" s="6"/>
      <c r="C684" s="5"/>
      <c r="D684" s="5"/>
      <c r="E684" s="5"/>
    </row>
    <row r="685" spans="1:5">
      <c r="A685" s="5"/>
      <c r="B685" s="6"/>
      <c r="C685" s="5"/>
      <c r="D685" s="5"/>
      <c r="E685" s="5"/>
    </row>
    <row r="686" spans="1:5">
      <c r="A686" s="5"/>
      <c r="B686" s="6"/>
      <c r="C686" s="5"/>
      <c r="D686" s="5"/>
      <c r="E686" s="5"/>
    </row>
    <row r="687" spans="1:5">
      <c r="A687" s="5"/>
      <c r="B687" s="6"/>
      <c r="C687" s="5"/>
      <c r="D687" s="5"/>
      <c r="E687" s="5"/>
    </row>
    <row r="688" spans="1:5">
      <c r="A688" s="5"/>
      <c r="B688" s="6"/>
      <c r="C688" s="5"/>
      <c r="D688" s="5"/>
      <c r="E688" s="5"/>
    </row>
    <row r="689" spans="1:5">
      <c r="A689" s="5"/>
      <c r="B689" s="6"/>
      <c r="C689" s="5"/>
      <c r="D689" s="5"/>
      <c r="E689" s="5"/>
    </row>
    <row r="690" spans="1:5">
      <c r="A690" s="5"/>
      <c r="B690" s="6"/>
      <c r="C690" s="5"/>
      <c r="D690" s="5"/>
      <c r="E690" s="5"/>
    </row>
    <row r="691" spans="1:5">
      <c r="A691" s="5"/>
      <c r="B691" s="6"/>
      <c r="C691" s="5"/>
      <c r="D691" s="5"/>
      <c r="E691" s="5"/>
    </row>
    <row r="692" spans="1:5">
      <c r="A692" s="5"/>
      <c r="B692" s="6"/>
      <c r="C692" s="5"/>
      <c r="D692" s="5"/>
      <c r="E692" s="5"/>
    </row>
    <row r="693" spans="1:5">
      <c r="A693" s="5"/>
      <c r="B693" s="6"/>
      <c r="C693" s="5"/>
      <c r="D693" s="5"/>
      <c r="E693" s="5"/>
    </row>
    <row r="694" spans="1:5">
      <c r="A694" s="5"/>
      <c r="B694" s="6"/>
      <c r="C694" s="5"/>
      <c r="D694" s="5"/>
      <c r="E694" s="5"/>
    </row>
    <row r="695" spans="1:5">
      <c r="A695" s="5"/>
      <c r="B695" s="6"/>
      <c r="C695" s="5"/>
      <c r="D695" s="5"/>
      <c r="E695" s="5"/>
    </row>
    <row r="696" spans="1:5">
      <c r="A696" s="5"/>
      <c r="B696" s="6"/>
      <c r="C696" s="5"/>
      <c r="D696" s="5"/>
      <c r="E696" s="5"/>
    </row>
    <row r="697" spans="1:5">
      <c r="A697" s="5"/>
      <c r="B697" s="6"/>
      <c r="C697" s="5"/>
      <c r="D697" s="5"/>
      <c r="E697" s="5"/>
    </row>
    <row r="698" spans="1:5">
      <c r="A698" s="5"/>
      <c r="B698" s="6"/>
      <c r="C698" s="5"/>
      <c r="D698" s="5"/>
      <c r="E698" s="5"/>
    </row>
    <row r="699" spans="1:5">
      <c r="A699" s="5"/>
      <c r="B699" s="6"/>
      <c r="C699" s="5"/>
      <c r="D699" s="5"/>
      <c r="E699" s="5"/>
    </row>
    <row r="700" spans="1:5">
      <c r="A700" s="5"/>
      <c r="B700" s="6"/>
      <c r="C700" s="5"/>
      <c r="D700" s="5"/>
      <c r="E700" s="5"/>
    </row>
    <row r="701" spans="1:5">
      <c r="A701" s="5"/>
      <c r="B701" s="6"/>
      <c r="C701" s="5"/>
      <c r="D701" s="5"/>
      <c r="E701" s="5"/>
    </row>
    <row r="702" spans="1:5">
      <c r="A702" s="5"/>
      <c r="B702" s="6"/>
      <c r="C702" s="5"/>
      <c r="D702" s="5"/>
      <c r="E702" s="5"/>
    </row>
    <row r="703" spans="1:5">
      <c r="A703" s="5"/>
      <c r="B703" s="6"/>
      <c r="C703" s="5"/>
      <c r="D703" s="5"/>
      <c r="E703" s="5"/>
    </row>
    <row r="704" spans="1:5">
      <c r="A704" s="5"/>
      <c r="B704" s="6"/>
      <c r="C704" s="5"/>
      <c r="D704" s="5"/>
      <c r="E704" s="5"/>
    </row>
    <row r="705" spans="1:5">
      <c r="A705" s="5"/>
      <c r="B705" s="6"/>
      <c r="C705" s="5"/>
      <c r="D705" s="5"/>
      <c r="E705" s="5"/>
    </row>
    <row r="706" spans="1:5">
      <c r="A706" s="5"/>
      <c r="B706" s="6"/>
      <c r="C706" s="5"/>
      <c r="D706" s="5"/>
      <c r="E706" s="5"/>
    </row>
    <row r="707" spans="1:5">
      <c r="A707" s="5"/>
      <c r="B707" s="6"/>
      <c r="C707" s="5"/>
      <c r="D707" s="5"/>
      <c r="E707" s="5"/>
    </row>
    <row r="708" spans="1:5">
      <c r="A708" s="5"/>
      <c r="B708" s="6"/>
      <c r="C708" s="5"/>
      <c r="D708" s="5"/>
      <c r="E708" s="5"/>
    </row>
    <row r="709" spans="1:5">
      <c r="A709" s="5"/>
      <c r="B709" s="6"/>
      <c r="C709" s="5"/>
      <c r="D709" s="5"/>
      <c r="E709" s="5"/>
    </row>
    <row r="710" spans="1:5">
      <c r="A710" s="5"/>
      <c r="B710" s="6"/>
      <c r="C710" s="5"/>
      <c r="D710" s="5"/>
      <c r="E710" s="5"/>
    </row>
    <row r="711" spans="1:5">
      <c r="A711" s="5"/>
      <c r="B711" s="6"/>
      <c r="C711" s="5"/>
      <c r="D711" s="5"/>
      <c r="E711" s="5"/>
    </row>
    <row r="712" spans="1:5">
      <c r="A712" s="5"/>
      <c r="B712" s="6"/>
      <c r="C712" s="5"/>
      <c r="D712" s="5"/>
      <c r="E712" s="5"/>
    </row>
  </sheetData>
  <autoFilter ref="A8:B32"/>
  <phoneticPr fontId="3"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sheetPr codeName="Лист4"/>
  <dimension ref="A1:D15"/>
  <sheetViews>
    <sheetView zoomScaleNormal="75" workbookViewId="0">
      <selection sqref="A1:XFD1"/>
    </sheetView>
  </sheetViews>
  <sheetFormatPr defaultRowHeight="15"/>
  <cols>
    <col min="1" max="2" width="8" style="85" customWidth="1"/>
    <col min="3" max="3" width="25.42578125" style="88" customWidth="1"/>
    <col min="4" max="4" width="61" style="86" customWidth="1"/>
    <col min="5" max="5" width="9.140625" style="87"/>
    <col min="6" max="6" width="14.5703125" style="87" customWidth="1"/>
    <col min="7" max="16384" width="9.140625" style="87"/>
  </cols>
  <sheetData>
    <row r="1" spans="1:4" s="66" customFormat="1" ht="44.25" customHeight="1">
      <c r="A1" s="298" t="str">
        <f>"Приложение №"&amp;Н1аист&amp;" к решению
Богучанского районного Совета депутатов
от "&amp;Р1дата&amp;" года №"&amp;Р1номер</f>
        <v>Приложение №3 к решению
Богучанского районного Совета депутатов
от "    "  ___________ 2015 г. года №</v>
      </c>
      <c r="B1" s="298"/>
      <c r="C1" s="298"/>
      <c r="D1" s="298"/>
    </row>
    <row r="2" spans="1:4" s="66" customFormat="1" ht="65.25" customHeight="1">
      <c r="A2" s="311" t="str">
        <f>"Главные администраторы 
источников внутреннего финансирования дефицита 
районного бюджета на "&amp;год&amp;" год и плановый период "&amp;ПлПер&amp;" годов"</f>
        <v>Главные администраторы 
источников внутреннего финансирования дефицита 
районного бюджета на 2016 год и плановый период 2017-2018 годов</v>
      </c>
      <c r="B2" s="311"/>
      <c r="C2" s="311"/>
      <c r="D2" s="311"/>
    </row>
    <row r="3" spans="1:4" s="66" customFormat="1" ht="13.5" customHeight="1">
      <c r="A3" s="64"/>
      <c r="B3" s="64"/>
      <c r="C3" s="64"/>
      <c r="D3" s="65"/>
    </row>
    <row r="4" spans="1:4" s="70" customFormat="1" ht="15.75" customHeight="1">
      <c r="A4" s="67"/>
      <c r="B4" s="67"/>
      <c r="C4" s="68"/>
      <c r="D4" s="69"/>
    </row>
    <row r="5" spans="1:4" s="72" customFormat="1" ht="42.75">
      <c r="A5" s="71" t="s">
        <v>223</v>
      </c>
      <c r="B5" s="71" t="s">
        <v>228</v>
      </c>
      <c r="C5" s="71" t="s">
        <v>229</v>
      </c>
      <c r="D5" s="71" t="s">
        <v>230</v>
      </c>
    </row>
    <row r="6" spans="1:4" s="67" customFormat="1" ht="30">
      <c r="A6" s="199">
        <v>1</v>
      </c>
      <c r="B6" s="74" t="s">
        <v>280</v>
      </c>
      <c r="C6" s="75"/>
      <c r="D6" s="76" t="s">
        <v>355</v>
      </c>
    </row>
    <row r="7" spans="1:4" s="81" customFormat="1" ht="28.5">
      <c r="A7" s="77">
        <v>2</v>
      </c>
      <c r="B7" s="78" t="s">
        <v>280</v>
      </c>
      <c r="C7" s="79" t="s">
        <v>232</v>
      </c>
      <c r="D7" s="80" t="s">
        <v>148</v>
      </c>
    </row>
    <row r="8" spans="1:4" s="81" customFormat="1" ht="28.5">
      <c r="A8" s="77">
        <v>3</v>
      </c>
      <c r="B8" s="78" t="s">
        <v>280</v>
      </c>
      <c r="C8" s="79" t="s">
        <v>149</v>
      </c>
      <c r="D8" s="80" t="s">
        <v>150</v>
      </c>
    </row>
    <row r="9" spans="1:4" s="81" customFormat="1" ht="42.75">
      <c r="A9" s="77">
        <v>4</v>
      </c>
      <c r="B9" s="78" t="s">
        <v>280</v>
      </c>
      <c r="C9" s="79" t="s">
        <v>151</v>
      </c>
      <c r="D9" s="80" t="s">
        <v>92</v>
      </c>
    </row>
    <row r="10" spans="1:4" s="81" customFormat="1" ht="42.75">
      <c r="A10" s="77">
        <v>5</v>
      </c>
      <c r="B10" s="78" t="s">
        <v>280</v>
      </c>
      <c r="C10" s="79" t="s">
        <v>93</v>
      </c>
      <c r="D10" s="80" t="s">
        <v>94</v>
      </c>
    </row>
    <row r="11" spans="1:4" s="81" customFormat="1" ht="28.5">
      <c r="A11" s="77">
        <v>6</v>
      </c>
      <c r="B11" s="78" t="s">
        <v>280</v>
      </c>
      <c r="C11" s="82" t="s">
        <v>95</v>
      </c>
      <c r="D11" s="80" t="s">
        <v>96</v>
      </c>
    </row>
    <row r="12" spans="1:4" s="81" customFormat="1" ht="28.5">
      <c r="A12" s="77">
        <v>7</v>
      </c>
      <c r="B12" s="78" t="s">
        <v>280</v>
      </c>
      <c r="C12" s="82" t="s">
        <v>97</v>
      </c>
      <c r="D12" s="80" t="s">
        <v>98</v>
      </c>
    </row>
    <row r="13" spans="1:4" s="81" customFormat="1" ht="30">
      <c r="A13" s="73">
        <v>8</v>
      </c>
      <c r="B13" s="74" t="s">
        <v>99</v>
      </c>
      <c r="C13" s="83"/>
      <c r="D13" s="84" t="s">
        <v>100</v>
      </c>
    </row>
    <row r="14" spans="1:4" s="81" customFormat="1" ht="42.75">
      <c r="A14" s="77">
        <v>9</v>
      </c>
      <c r="B14" s="78" t="s">
        <v>99</v>
      </c>
      <c r="C14" s="82" t="s">
        <v>101</v>
      </c>
      <c r="D14" s="80" t="s">
        <v>117</v>
      </c>
    </row>
    <row r="15" spans="1:4">
      <c r="C15" s="85"/>
    </row>
  </sheetData>
  <mergeCells count="2">
    <mergeCell ref="A2:D2"/>
    <mergeCell ref="A1:D1"/>
  </mergeCells>
  <phoneticPr fontId="3" type="noConversion"/>
  <pageMargins left="0.78740157480314965" right="0.39370078740157483" top="0.78740157480314965" bottom="0.78740157480314965" header="0.39370078740157483" footer="0.39370078740157483"/>
  <pageSetup paperSize="9" scale="90" firstPageNumber="849"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O146"/>
  <sheetViews>
    <sheetView zoomScale="70" zoomScaleNormal="70" workbookViewId="0">
      <selection activeCell="J102" activeCellId="2" sqref="J140 J106 J102"/>
    </sheetView>
  </sheetViews>
  <sheetFormatPr defaultRowHeight="12.75"/>
  <cols>
    <col min="1" max="1" width="66.5703125" style="137" customWidth="1"/>
    <col min="2" max="2" width="4.42578125" style="137" customWidth="1"/>
    <col min="3" max="3" width="2.28515625" style="137" customWidth="1"/>
    <col min="4" max="4" width="3.42578125" style="137" customWidth="1"/>
    <col min="5" max="5" width="6.5703125" style="137" customWidth="1"/>
    <col min="6" max="6" width="3.42578125" style="137" bestFit="1" customWidth="1"/>
    <col min="7" max="7" width="5.5703125" style="137" customWidth="1"/>
    <col min="8" max="8" width="4.42578125" style="137" customWidth="1"/>
    <col min="9" max="11" width="15.85546875" style="137" customWidth="1"/>
    <col min="12" max="12" width="19.85546875" style="137" customWidth="1"/>
    <col min="13" max="13" width="18.42578125" style="137" customWidth="1"/>
    <col min="14" max="14" width="17.140625" style="137" customWidth="1"/>
    <col min="15" max="15" width="18.28515625" style="137" customWidth="1"/>
    <col min="16" max="16384" width="9.140625" style="137"/>
  </cols>
  <sheetData>
    <row r="1" spans="1:15" ht="54" customHeight="1">
      <c r="A1" s="314" t="str">
        <f>"Приложение №"&amp;Н1дох&amp;" к решению
Богучанского районного Совета депутатов
от "&amp;Р1дата&amp;" года №"&amp;Р1номер</f>
        <v>Приложение №4 к решению
Богучанского районного Совета депутатов
от "    "  ___________ 2015 г. года №</v>
      </c>
      <c r="B1" s="314"/>
      <c r="C1" s="314"/>
      <c r="D1" s="314"/>
      <c r="E1" s="314"/>
      <c r="F1" s="314"/>
      <c r="G1" s="314"/>
      <c r="H1" s="314"/>
      <c r="I1" s="314"/>
      <c r="J1" s="314"/>
      <c r="K1" s="314"/>
    </row>
    <row r="2" spans="1:15" ht="20.25">
      <c r="A2" s="313" t="str">
        <f>"Доходы районного бюджета на "&amp;год&amp;" год и плановый период "&amp;ПлПер&amp;" годов"</f>
        <v>Доходы районного бюджета на 2016 год и плановый период 2017-2018 годов</v>
      </c>
      <c r="B2" s="313"/>
      <c r="C2" s="313"/>
      <c r="D2" s="313"/>
      <c r="E2" s="313"/>
      <c r="F2" s="313"/>
      <c r="G2" s="313"/>
      <c r="H2" s="313"/>
      <c r="I2" s="313"/>
      <c r="J2" s="313"/>
      <c r="K2" s="313"/>
    </row>
    <row r="3" spans="1:15">
      <c r="J3" s="138"/>
      <c r="K3" s="138" t="s">
        <v>107</v>
      </c>
    </row>
    <row r="4" spans="1:15">
      <c r="A4" s="315" t="s">
        <v>82</v>
      </c>
      <c r="B4" s="317" t="s">
        <v>83</v>
      </c>
      <c r="C4" s="317"/>
      <c r="D4" s="317"/>
      <c r="E4" s="317"/>
      <c r="F4" s="317"/>
      <c r="G4" s="317"/>
      <c r="H4" s="317"/>
      <c r="I4" s="312" t="s">
        <v>940</v>
      </c>
      <c r="J4" s="312" t="s">
        <v>939</v>
      </c>
      <c r="K4" s="312" t="s">
        <v>1060</v>
      </c>
    </row>
    <row r="5" spans="1:15">
      <c r="A5" s="315"/>
      <c r="B5" s="317"/>
      <c r="C5" s="317"/>
      <c r="D5" s="317"/>
      <c r="E5" s="317"/>
      <c r="F5" s="317"/>
      <c r="G5" s="317"/>
      <c r="H5" s="317"/>
      <c r="I5" s="312"/>
      <c r="J5" s="312"/>
      <c r="K5" s="312"/>
    </row>
    <row r="6" spans="1:15" ht="127.5" customHeight="1">
      <c r="A6" s="316"/>
      <c r="B6" s="202" t="s">
        <v>84</v>
      </c>
      <c r="C6" s="202" t="s">
        <v>85</v>
      </c>
      <c r="D6" s="202" t="s">
        <v>86</v>
      </c>
      <c r="E6" s="203" t="s">
        <v>87</v>
      </c>
      <c r="F6" s="202" t="s">
        <v>88</v>
      </c>
      <c r="G6" s="202" t="s">
        <v>89</v>
      </c>
      <c r="H6" s="203" t="s">
        <v>90</v>
      </c>
      <c r="I6" s="312"/>
      <c r="J6" s="312"/>
      <c r="K6" s="312"/>
      <c r="L6" s="139"/>
      <c r="M6" s="140"/>
    </row>
    <row r="7" spans="1:15">
      <c r="A7" s="204">
        <v>1</v>
      </c>
      <c r="B7" s="205" t="s">
        <v>231</v>
      </c>
      <c r="C7" s="205" t="s">
        <v>357</v>
      </c>
      <c r="D7" s="205" t="s">
        <v>358</v>
      </c>
      <c r="E7" s="206" t="s">
        <v>359</v>
      </c>
      <c r="F7" s="205" t="s">
        <v>360</v>
      </c>
      <c r="G7" s="205" t="s">
        <v>361</v>
      </c>
      <c r="H7" s="206" t="s">
        <v>35</v>
      </c>
      <c r="I7" s="207" t="s">
        <v>262</v>
      </c>
      <c r="J7" s="207" t="s">
        <v>40</v>
      </c>
      <c r="K7" s="207" t="s">
        <v>269</v>
      </c>
      <c r="L7" s="141"/>
    </row>
    <row r="8" spans="1:15">
      <c r="A8" s="211" t="s">
        <v>47</v>
      </c>
      <c r="B8" s="212" t="s">
        <v>220</v>
      </c>
      <c r="C8" s="212" t="s">
        <v>178</v>
      </c>
      <c r="D8" s="212" t="s">
        <v>179</v>
      </c>
      <c r="E8" s="212" t="s">
        <v>180</v>
      </c>
      <c r="F8" s="212" t="s">
        <v>179</v>
      </c>
      <c r="G8" s="212" t="s">
        <v>181</v>
      </c>
      <c r="H8" s="212" t="s">
        <v>220</v>
      </c>
      <c r="I8" s="194">
        <f>I9+I18+I23+I30+I36+I41+I45+I61+I65+I73+I80+I95</f>
        <v>363881909.41999996</v>
      </c>
      <c r="J8" s="194">
        <f>J9+J18+J23+J30+J36+J41+J45+J61+J65+J73+J80+J95</f>
        <v>380988129.41999996</v>
      </c>
      <c r="K8" s="194">
        <f>K9+K18+K23+K30+K36+K41+K45+K61+K65+K73+K80+K95</f>
        <v>379786579.41999996</v>
      </c>
      <c r="M8" s="141">
        <f>-I8+318665168.55</f>
        <v>-45216740.869999945</v>
      </c>
      <c r="N8" s="141">
        <f>-J8+339792521.71</f>
        <v>-41195607.709999979</v>
      </c>
      <c r="O8" s="141">
        <f>-K8+371530238.68</f>
        <v>-8256340.7399999499</v>
      </c>
    </row>
    <row r="9" spans="1:15">
      <c r="A9" s="211" t="s">
        <v>48</v>
      </c>
      <c r="B9" s="212" t="s">
        <v>182</v>
      </c>
      <c r="C9" s="212" t="s">
        <v>178</v>
      </c>
      <c r="D9" s="212" t="s">
        <v>183</v>
      </c>
      <c r="E9" s="212" t="s">
        <v>180</v>
      </c>
      <c r="F9" s="212" t="s">
        <v>179</v>
      </c>
      <c r="G9" s="212" t="s">
        <v>181</v>
      </c>
      <c r="H9" s="212" t="s">
        <v>220</v>
      </c>
      <c r="I9" s="194">
        <f t="shared" ref="I9:K9" si="0">I10+I13</f>
        <v>217465520</v>
      </c>
      <c r="J9" s="194">
        <f t="shared" si="0"/>
        <v>237176290</v>
      </c>
      <c r="K9" s="194">
        <f t="shared" si="0"/>
        <v>260259390</v>
      </c>
    </row>
    <row r="10" spans="1:15">
      <c r="A10" s="211" t="s">
        <v>49</v>
      </c>
      <c r="B10" s="212" t="s">
        <v>182</v>
      </c>
      <c r="C10" s="212" t="s">
        <v>178</v>
      </c>
      <c r="D10" s="212" t="s">
        <v>183</v>
      </c>
      <c r="E10" s="212" t="s">
        <v>184</v>
      </c>
      <c r="F10" s="212" t="s">
        <v>179</v>
      </c>
      <c r="G10" s="212" t="s">
        <v>181</v>
      </c>
      <c r="H10" s="212" t="s">
        <v>185</v>
      </c>
      <c r="I10" s="194">
        <f t="shared" ref="I10:K11" si="1">I11</f>
        <v>4546880</v>
      </c>
      <c r="J10" s="194">
        <f t="shared" si="1"/>
        <v>7650000</v>
      </c>
      <c r="K10" s="194">
        <f t="shared" si="1"/>
        <v>8010000</v>
      </c>
    </row>
    <row r="11" spans="1:15" ht="38.25">
      <c r="A11" s="211" t="s">
        <v>296</v>
      </c>
      <c r="B11" s="212" t="s">
        <v>182</v>
      </c>
      <c r="C11" s="212" t="s">
        <v>178</v>
      </c>
      <c r="D11" s="212" t="s">
        <v>183</v>
      </c>
      <c r="E11" s="212" t="s">
        <v>297</v>
      </c>
      <c r="F11" s="212" t="s">
        <v>179</v>
      </c>
      <c r="G11" s="212" t="s">
        <v>181</v>
      </c>
      <c r="H11" s="212" t="s">
        <v>185</v>
      </c>
      <c r="I11" s="194">
        <f t="shared" si="1"/>
        <v>4546880</v>
      </c>
      <c r="J11" s="194">
        <f t="shared" si="1"/>
        <v>7650000</v>
      </c>
      <c r="K11" s="194">
        <f t="shared" si="1"/>
        <v>8010000</v>
      </c>
    </row>
    <row r="12" spans="1:15" ht="25.5">
      <c r="A12" s="11" t="s">
        <v>307</v>
      </c>
      <c r="B12" s="213" t="s">
        <v>182</v>
      </c>
      <c r="C12" s="213" t="s">
        <v>178</v>
      </c>
      <c r="D12" s="213" t="s">
        <v>183</v>
      </c>
      <c r="E12" s="213" t="s">
        <v>298</v>
      </c>
      <c r="F12" s="213" t="s">
        <v>299</v>
      </c>
      <c r="G12" s="213" t="s">
        <v>181</v>
      </c>
      <c r="H12" s="213" t="s">
        <v>185</v>
      </c>
      <c r="I12" s="195">
        <v>4546880</v>
      </c>
      <c r="J12" s="195">
        <v>7650000</v>
      </c>
      <c r="K12" s="195">
        <v>8010000</v>
      </c>
    </row>
    <row r="13" spans="1:15">
      <c r="A13" s="211" t="s">
        <v>50</v>
      </c>
      <c r="B13" s="212" t="s">
        <v>182</v>
      </c>
      <c r="C13" s="212" t="s">
        <v>178</v>
      </c>
      <c r="D13" s="212" t="s">
        <v>183</v>
      </c>
      <c r="E13" s="212" t="s">
        <v>300</v>
      </c>
      <c r="F13" s="212" t="s">
        <v>183</v>
      </c>
      <c r="G13" s="212" t="s">
        <v>181</v>
      </c>
      <c r="H13" s="212" t="s">
        <v>185</v>
      </c>
      <c r="I13" s="194">
        <f>I14+I15+I16+I17</f>
        <v>212918640</v>
      </c>
      <c r="J13" s="194">
        <f t="shared" ref="J13:K13" si="2">J14+J15+J16+J17</f>
        <v>229526290</v>
      </c>
      <c r="K13" s="194">
        <f t="shared" si="2"/>
        <v>252249390</v>
      </c>
    </row>
    <row r="14" spans="1:15" ht="51">
      <c r="A14" s="165" t="s">
        <v>334</v>
      </c>
      <c r="B14" s="213" t="s">
        <v>182</v>
      </c>
      <c r="C14" s="213" t="s">
        <v>178</v>
      </c>
      <c r="D14" s="213" t="s">
        <v>183</v>
      </c>
      <c r="E14" s="213" t="s">
        <v>301</v>
      </c>
      <c r="F14" s="213" t="s">
        <v>183</v>
      </c>
      <c r="G14" s="213" t="s">
        <v>181</v>
      </c>
      <c r="H14" s="213" t="s">
        <v>185</v>
      </c>
      <c r="I14" s="195">
        <v>210665960</v>
      </c>
      <c r="J14" s="195">
        <v>227101290</v>
      </c>
      <c r="K14" s="195">
        <v>249584315</v>
      </c>
    </row>
    <row r="15" spans="1:15" ht="76.5">
      <c r="A15" s="214" t="s">
        <v>347</v>
      </c>
      <c r="B15" s="213" t="s">
        <v>182</v>
      </c>
      <c r="C15" s="213" t="s">
        <v>178</v>
      </c>
      <c r="D15" s="213" t="s">
        <v>183</v>
      </c>
      <c r="E15" s="213" t="s">
        <v>302</v>
      </c>
      <c r="F15" s="213" t="s">
        <v>183</v>
      </c>
      <c r="G15" s="213" t="s">
        <v>181</v>
      </c>
      <c r="H15" s="213" t="s">
        <v>185</v>
      </c>
      <c r="I15" s="195">
        <v>436800</v>
      </c>
      <c r="J15" s="195">
        <v>470000</v>
      </c>
      <c r="K15" s="195">
        <v>516530</v>
      </c>
    </row>
    <row r="16" spans="1:15" ht="25.5">
      <c r="A16" s="214" t="s">
        <v>348</v>
      </c>
      <c r="B16" s="213" t="s">
        <v>182</v>
      </c>
      <c r="C16" s="213" t="s">
        <v>178</v>
      </c>
      <c r="D16" s="213" t="s">
        <v>183</v>
      </c>
      <c r="E16" s="213" t="s">
        <v>346</v>
      </c>
      <c r="F16" s="213" t="s">
        <v>183</v>
      </c>
      <c r="G16" s="213" t="s">
        <v>181</v>
      </c>
      <c r="H16" s="213" t="s">
        <v>185</v>
      </c>
      <c r="I16" s="195">
        <v>655200</v>
      </c>
      <c r="J16" s="195">
        <v>705000</v>
      </c>
      <c r="K16" s="195">
        <v>774795</v>
      </c>
    </row>
    <row r="17" spans="1:11" ht="63.75">
      <c r="A17" s="214" t="s">
        <v>1028</v>
      </c>
      <c r="B17" s="213" t="s">
        <v>182</v>
      </c>
      <c r="C17" s="213" t="s">
        <v>178</v>
      </c>
      <c r="D17" s="213" t="s">
        <v>183</v>
      </c>
      <c r="E17" s="213" t="s">
        <v>1029</v>
      </c>
      <c r="F17" s="213" t="s">
        <v>183</v>
      </c>
      <c r="G17" s="213" t="s">
        <v>181</v>
      </c>
      <c r="H17" s="213" t="s">
        <v>185</v>
      </c>
      <c r="I17" s="195">
        <v>1160680</v>
      </c>
      <c r="J17" s="195">
        <v>1250000</v>
      </c>
      <c r="K17" s="195">
        <v>1373750</v>
      </c>
    </row>
    <row r="18" spans="1:11" ht="25.5">
      <c r="A18" s="214" t="s">
        <v>362</v>
      </c>
      <c r="B18" s="212" t="s">
        <v>363</v>
      </c>
      <c r="C18" s="212" t="s">
        <v>178</v>
      </c>
      <c r="D18" s="212" t="s">
        <v>312</v>
      </c>
      <c r="E18" s="212" t="s">
        <v>364</v>
      </c>
      <c r="F18" s="212" t="s">
        <v>183</v>
      </c>
      <c r="G18" s="212" t="s">
        <v>181</v>
      </c>
      <c r="H18" s="212" t="s">
        <v>185</v>
      </c>
      <c r="I18" s="194">
        <f>SUM(I19:I22)</f>
        <v>38900</v>
      </c>
      <c r="J18" s="194">
        <f>SUM(J19:J22)</f>
        <v>31100</v>
      </c>
      <c r="K18" s="194">
        <f>SUM(K19:K22)</f>
        <v>32200</v>
      </c>
    </row>
    <row r="19" spans="1:11" ht="51">
      <c r="A19" s="214" t="s">
        <v>365</v>
      </c>
      <c r="B19" s="213" t="s">
        <v>363</v>
      </c>
      <c r="C19" s="213" t="s">
        <v>178</v>
      </c>
      <c r="D19" s="213" t="s">
        <v>312</v>
      </c>
      <c r="E19" s="213" t="s">
        <v>366</v>
      </c>
      <c r="F19" s="213" t="s">
        <v>183</v>
      </c>
      <c r="G19" s="213" t="s">
        <v>181</v>
      </c>
      <c r="H19" s="213" t="s">
        <v>185</v>
      </c>
      <c r="I19" s="195">
        <v>12400</v>
      </c>
      <c r="J19" s="195">
        <v>11300</v>
      </c>
      <c r="K19" s="195">
        <v>11900</v>
      </c>
    </row>
    <row r="20" spans="1:11" ht="63.75">
      <c r="A20" s="214" t="s">
        <v>367</v>
      </c>
      <c r="B20" s="213" t="s">
        <v>363</v>
      </c>
      <c r="C20" s="213" t="s">
        <v>178</v>
      </c>
      <c r="D20" s="213" t="s">
        <v>312</v>
      </c>
      <c r="E20" s="213" t="s">
        <v>368</v>
      </c>
      <c r="F20" s="213" t="s">
        <v>183</v>
      </c>
      <c r="G20" s="213" t="s">
        <v>181</v>
      </c>
      <c r="H20" s="213" t="s">
        <v>185</v>
      </c>
      <c r="I20" s="195">
        <v>300</v>
      </c>
      <c r="J20" s="195">
        <v>200</v>
      </c>
      <c r="K20" s="195">
        <v>200</v>
      </c>
    </row>
    <row r="21" spans="1:11" ht="63.75">
      <c r="A21" s="214" t="s">
        <v>369</v>
      </c>
      <c r="B21" s="213" t="s">
        <v>363</v>
      </c>
      <c r="C21" s="213" t="s">
        <v>178</v>
      </c>
      <c r="D21" s="213" t="s">
        <v>312</v>
      </c>
      <c r="E21" s="213" t="s">
        <v>370</v>
      </c>
      <c r="F21" s="213" t="s">
        <v>183</v>
      </c>
      <c r="G21" s="213" t="s">
        <v>181</v>
      </c>
      <c r="H21" s="213" t="s">
        <v>185</v>
      </c>
      <c r="I21" s="195">
        <v>28700</v>
      </c>
      <c r="J21" s="195">
        <v>21800</v>
      </c>
      <c r="K21" s="195">
        <v>22300</v>
      </c>
    </row>
    <row r="22" spans="1:11" ht="76.5">
      <c r="A22" s="211" t="s">
        <v>371</v>
      </c>
      <c r="B22" s="213" t="s">
        <v>363</v>
      </c>
      <c r="C22" s="213" t="s">
        <v>178</v>
      </c>
      <c r="D22" s="213" t="s">
        <v>312</v>
      </c>
      <c r="E22" s="213" t="s">
        <v>372</v>
      </c>
      <c r="F22" s="213" t="s">
        <v>183</v>
      </c>
      <c r="G22" s="213" t="s">
        <v>181</v>
      </c>
      <c r="H22" s="213" t="s">
        <v>185</v>
      </c>
      <c r="I22" s="195">
        <v>-2500</v>
      </c>
      <c r="J22" s="195">
        <v>-2200</v>
      </c>
      <c r="K22" s="195">
        <v>-2200</v>
      </c>
    </row>
    <row r="23" spans="1:11">
      <c r="A23" s="211" t="s">
        <v>132</v>
      </c>
      <c r="B23" s="212" t="s">
        <v>182</v>
      </c>
      <c r="C23" s="212" t="s">
        <v>178</v>
      </c>
      <c r="D23" s="212" t="s">
        <v>303</v>
      </c>
      <c r="E23" s="212" t="s">
        <v>180</v>
      </c>
      <c r="F23" s="212" t="s">
        <v>179</v>
      </c>
      <c r="G23" s="212" t="s">
        <v>181</v>
      </c>
      <c r="H23" s="212" t="s">
        <v>220</v>
      </c>
      <c r="I23" s="194">
        <f>I24+I26+I28</f>
        <v>30259690</v>
      </c>
      <c r="J23" s="194">
        <f t="shared" ref="J23:K23" si="3">J24+J26+J29</f>
        <v>32135430</v>
      </c>
      <c r="K23" s="194">
        <f t="shared" si="3"/>
        <v>8034910</v>
      </c>
    </row>
    <row r="24" spans="1:11" ht="25.5">
      <c r="A24" s="223" t="s">
        <v>133</v>
      </c>
      <c r="B24" s="212" t="s">
        <v>182</v>
      </c>
      <c r="C24" s="212" t="s">
        <v>178</v>
      </c>
      <c r="D24" s="212" t="s">
        <v>303</v>
      </c>
      <c r="E24" s="212" t="s">
        <v>300</v>
      </c>
      <c r="F24" s="212" t="s">
        <v>179</v>
      </c>
      <c r="G24" s="212" t="s">
        <v>181</v>
      </c>
      <c r="H24" s="212" t="s">
        <v>185</v>
      </c>
      <c r="I24" s="194">
        <f t="shared" ref="I24:K24" si="4">SUM(I25:I25)</f>
        <v>30183000</v>
      </c>
      <c r="J24" s="194">
        <f t="shared" si="4"/>
        <v>32054300</v>
      </c>
      <c r="K24" s="194">
        <f t="shared" si="4"/>
        <v>7950000</v>
      </c>
    </row>
    <row r="25" spans="1:11">
      <c r="A25" s="11" t="s">
        <v>133</v>
      </c>
      <c r="B25" s="213" t="s">
        <v>182</v>
      </c>
      <c r="C25" s="213" t="s">
        <v>178</v>
      </c>
      <c r="D25" s="213" t="s">
        <v>303</v>
      </c>
      <c r="E25" s="213" t="s">
        <v>301</v>
      </c>
      <c r="F25" s="213" t="s">
        <v>299</v>
      </c>
      <c r="G25" s="213" t="s">
        <v>181</v>
      </c>
      <c r="H25" s="213" t="s">
        <v>185</v>
      </c>
      <c r="I25" s="195">
        <v>30183000</v>
      </c>
      <c r="J25" s="195">
        <v>32054300</v>
      </c>
      <c r="K25" s="195">
        <v>7950000</v>
      </c>
    </row>
    <row r="26" spans="1:11">
      <c r="A26" s="211" t="s">
        <v>28</v>
      </c>
      <c r="B26" s="212" t="s">
        <v>182</v>
      </c>
      <c r="C26" s="212" t="s">
        <v>178</v>
      </c>
      <c r="D26" s="212" t="s">
        <v>303</v>
      </c>
      <c r="E26" s="212" t="s">
        <v>46</v>
      </c>
      <c r="F26" s="212" t="s">
        <v>179</v>
      </c>
      <c r="G26" s="212" t="s">
        <v>181</v>
      </c>
      <c r="H26" s="212" t="s">
        <v>185</v>
      </c>
      <c r="I26" s="194">
        <f>I27</f>
        <v>8300</v>
      </c>
      <c r="J26" s="194">
        <f>J27</f>
        <v>8500</v>
      </c>
      <c r="K26" s="194">
        <f>K27</f>
        <v>8500</v>
      </c>
    </row>
    <row r="27" spans="1:11">
      <c r="A27" s="11" t="s">
        <v>28</v>
      </c>
      <c r="B27" s="213" t="s">
        <v>182</v>
      </c>
      <c r="C27" s="213" t="s">
        <v>178</v>
      </c>
      <c r="D27" s="213" t="s">
        <v>303</v>
      </c>
      <c r="E27" s="213" t="s">
        <v>277</v>
      </c>
      <c r="F27" s="213" t="s">
        <v>183</v>
      </c>
      <c r="G27" s="213" t="s">
        <v>181</v>
      </c>
      <c r="H27" s="213" t="s">
        <v>185</v>
      </c>
      <c r="I27" s="195">
        <v>8300</v>
      </c>
      <c r="J27" s="195">
        <v>8500</v>
      </c>
      <c r="K27" s="195">
        <v>8500</v>
      </c>
    </row>
    <row r="28" spans="1:11" ht="25.5">
      <c r="A28" s="211" t="s">
        <v>1068</v>
      </c>
      <c r="B28" s="212" t="s">
        <v>182</v>
      </c>
      <c r="C28" s="212" t="s">
        <v>178</v>
      </c>
      <c r="D28" s="212" t="s">
        <v>303</v>
      </c>
      <c r="E28" s="212" t="s">
        <v>32</v>
      </c>
      <c r="F28" s="212" t="s">
        <v>299</v>
      </c>
      <c r="G28" s="212" t="s">
        <v>181</v>
      </c>
      <c r="H28" s="212" t="s">
        <v>185</v>
      </c>
      <c r="I28" s="194">
        <f>I29</f>
        <v>68390</v>
      </c>
      <c r="J28" s="194">
        <f t="shared" ref="J28:K28" si="5">J29</f>
        <v>72630</v>
      </c>
      <c r="K28" s="194">
        <f t="shared" si="5"/>
        <v>76410</v>
      </c>
    </row>
    <row r="29" spans="1:11" ht="38.25">
      <c r="A29" s="211" t="s">
        <v>373</v>
      </c>
      <c r="B29" s="212" t="s">
        <v>182</v>
      </c>
      <c r="C29" s="212" t="s">
        <v>178</v>
      </c>
      <c r="D29" s="212" t="s">
        <v>303</v>
      </c>
      <c r="E29" s="215" t="s">
        <v>374</v>
      </c>
      <c r="F29" s="212" t="s">
        <v>299</v>
      </c>
      <c r="G29" s="212" t="s">
        <v>181</v>
      </c>
      <c r="H29" s="212" t="s">
        <v>185</v>
      </c>
      <c r="I29" s="195">
        <v>68390</v>
      </c>
      <c r="J29" s="195">
        <v>72630</v>
      </c>
      <c r="K29" s="195">
        <v>76410</v>
      </c>
    </row>
    <row r="30" spans="1:11">
      <c r="A30" s="211" t="s">
        <v>134</v>
      </c>
      <c r="B30" s="212" t="s">
        <v>182</v>
      </c>
      <c r="C30" s="212" t="s">
        <v>178</v>
      </c>
      <c r="D30" s="212" t="s">
        <v>304</v>
      </c>
      <c r="E30" s="215" t="s">
        <v>180</v>
      </c>
      <c r="F30" s="212" t="s">
        <v>179</v>
      </c>
      <c r="G30" s="212" t="s">
        <v>181</v>
      </c>
      <c r="H30" s="212" t="s">
        <v>220</v>
      </c>
      <c r="I30" s="194">
        <f t="shared" ref="I30:K30" si="6">I33+I31</f>
        <v>413760</v>
      </c>
      <c r="J30" s="194">
        <f t="shared" si="6"/>
        <v>401990</v>
      </c>
      <c r="K30" s="194">
        <f t="shared" si="6"/>
        <v>389560</v>
      </c>
    </row>
    <row r="31" spans="1:11">
      <c r="A31" s="211" t="s">
        <v>318</v>
      </c>
      <c r="B31" s="212" t="s">
        <v>182</v>
      </c>
      <c r="C31" s="212" t="s">
        <v>178</v>
      </c>
      <c r="D31" s="212" t="s">
        <v>304</v>
      </c>
      <c r="E31" s="215" t="s">
        <v>184</v>
      </c>
      <c r="F31" s="212" t="s">
        <v>179</v>
      </c>
      <c r="G31" s="212" t="s">
        <v>181</v>
      </c>
      <c r="H31" s="212" t="s">
        <v>185</v>
      </c>
      <c r="I31" s="194">
        <f t="shared" ref="I31:K31" si="7">I32</f>
        <v>6000</v>
      </c>
      <c r="J31" s="194">
        <f t="shared" si="7"/>
        <v>6300</v>
      </c>
      <c r="K31" s="194">
        <f t="shared" si="7"/>
        <v>6600</v>
      </c>
    </row>
    <row r="32" spans="1:11" ht="38.25">
      <c r="A32" s="11" t="s">
        <v>319</v>
      </c>
      <c r="B32" s="213" t="s">
        <v>182</v>
      </c>
      <c r="C32" s="213" t="s">
        <v>178</v>
      </c>
      <c r="D32" s="213" t="s">
        <v>304</v>
      </c>
      <c r="E32" s="216" t="s">
        <v>320</v>
      </c>
      <c r="F32" s="213" t="s">
        <v>303</v>
      </c>
      <c r="G32" s="213" t="s">
        <v>181</v>
      </c>
      <c r="H32" s="213" t="s">
        <v>185</v>
      </c>
      <c r="I32" s="195">
        <v>6000</v>
      </c>
      <c r="J32" s="195">
        <v>6300</v>
      </c>
      <c r="K32" s="195">
        <v>6600</v>
      </c>
    </row>
    <row r="33" spans="1:14">
      <c r="A33" s="211" t="s">
        <v>135</v>
      </c>
      <c r="B33" s="212" t="s">
        <v>182</v>
      </c>
      <c r="C33" s="212" t="s">
        <v>178</v>
      </c>
      <c r="D33" s="212" t="s">
        <v>304</v>
      </c>
      <c r="E33" s="215" t="s">
        <v>305</v>
      </c>
      <c r="F33" s="212" t="s">
        <v>179</v>
      </c>
      <c r="G33" s="212" t="s">
        <v>181</v>
      </c>
      <c r="H33" s="212" t="s">
        <v>185</v>
      </c>
      <c r="I33" s="194">
        <f t="shared" ref="I33:K33" si="8">I34+I35</f>
        <v>407760</v>
      </c>
      <c r="J33" s="194">
        <f t="shared" si="8"/>
        <v>395690</v>
      </c>
      <c r="K33" s="194">
        <f t="shared" si="8"/>
        <v>382960</v>
      </c>
    </row>
    <row r="34" spans="1:14" ht="25.5">
      <c r="A34" s="11" t="s">
        <v>1024</v>
      </c>
      <c r="B34" s="213" t="s">
        <v>182</v>
      </c>
      <c r="C34" s="213" t="s">
        <v>178</v>
      </c>
      <c r="D34" s="213" t="s">
        <v>304</v>
      </c>
      <c r="E34" s="216" t="s">
        <v>1025</v>
      </c>
      <c r="F34" s="213" t="s">
        <v>303</v>
      </c>
      <c r="G34" s="213" t="s">
        <v>181</v>
      </c>
      <c r="H34" s="213" t="s">
        <v>185</v>
      </c>
      <c r="I34" s="195">
        <v>357760</v>
      </c>
      <c r="J34" s="195">
        <v>350690</v>
      </c>
      <c r="K34" s="195">
        <v>342960</v>
      </c>
    </row>
    <row r="35" spans="1:14" ht="38.25">
      <c r="A35" s="11" t="s">
        <v>1027</v>
      </c>
      <c r="B35" s="213" t="s">
        <v>182</v>
      </c>
      <c r="C35" s="213" t="s">
        <v>178</v>
      </c>
      <c r="D35" s="213" t="s">
        <v>304</v>
      </c>
      <c r="E35" s="213" t="s">
        <v>1026</v>
      </c>
      <c r="F35" s="213" t="s">
        <v>303</v>
      </c>
      <c r="G35" s="213" t="s">
        <v>181</v>
      </c>
      <c r="H35" s="213" t="s">
        <v>185</v>
      </c>
      <c r="I35" s="195">
        <v>50000</v>
      </c>
      <c r="J35" s="195">
        <v>45000</v>
      </c>
      <c r="K35" s="195">
        <v>40000</v>
      </c>
    </row>
    <row r="36" spans="1:14">
      <c r="A36" s="211" t="s">
        <v>29</v>
      </c>
      <c r="B36" s="212" t="s">
        <v>220</v>
      </c>
      <c r="C36" s="212" t="s">
        <v>178</v>
      </c>
      <c r="D36" s="212" t="s">
        <v>45</v>
      </c>
      <c r="E36" s="212" t="s">
        <v>180</v>
      </c>
      <c r="F36" s="212" t="s">
        <v>179</v>
      </c>
      <c r="G36" s="212" t="s">
        <v>181</v>
      </c>
      <c r="H36" s="212" t="s">
        <v>220</v>
      </c>
      <c r="I36" s="194">
        <f>I37+I39</f>
        <v>5294670</v>
      </c>
      <c r="J36" s="194">
        <f t="shared" ref="J36" si="9">J37+J39</f>
        <v>5547850</v>
      </c>
      <c r="K36" s="194">
        <f>K37+K39</f>
        <v>5807660</v>
      </c>
    </row>
    <row r="37" spans="1:14" ht="25.5">
      <c r="A37" s="211" t="s">
        <v>136</v>
      </c>
      <c r="B37" s="212" t="s">
        <v>220</v>
      </c>
      <c r="C37" s="212" t="s">
        <v>178</v>
      </c>
      <c r="D37" s="212" t="s">
        <v>45</v>
      </c>
      <c r="E37" s="212" t="s">
        <v>46</v>
      </c>
      <c r="F37" s="212" t="s">
        <v>183</v>
      </c>
      <c r="G37" s="212" t="s">
        <v>181</v>
      </c>
      <c r="H37" s="212" t="s">
        <v>185</v>
      </c>
      <c r="I37" s="194">
        <f t="shared" ref="I37:K37" si="10">I38</f>
        <v>5274670</v>
      </c>
      <c r="J37" s="194">
        <f t="shared" si="10"/>
        <v>5527850</v>
      </c>
      <c r="K37" s="194">
        <f t="shared" si="10"/>
        <v>5787660</v>
      </c>
    </row>
    <row r="38" spans="1:14" ht="51">
      <c r="A38" s="11" t="s">
        <v>276</v>
      </c>
      <c r="B38" s="213" t="s">
        <v>220</v>
      </c>
      <c r="C38" s="213" t="s">
        <v>178</v>
      </c>
      <c r="D38" s="213" t="s">
        <v>45</v>
      </c>
      <c r="E38" s="213" t="s">
        <v>277</v>
      </c>
      <c r="F38" s="213" t="s">
        <v>183</v>
      </c>
      <c r="G38" s="213" t="s">
        <v>181</v>
      </c>
      <c r="H38" s="213" t="s">
        <v>185</v>
      </c>
      <c r="I38" s="195">
        <v>5274670</v>
      </c>
      <c r="J38" s="195">
        <v>5527850</v>
      </c>
      <c r="K38" s="195">
        <v>5787660</v>
      </c>
    </row>
    <row r="39" spans="1:14" ht="25.5">
      <c r="A39" s="211" t="s">
        <v>1069</v>
      </c>
      <c r="B39" s="236" t="s">
        <v>5</v>
      </c>
      <c r="C39" s="236" t="s">
        <v>178</v>
      </c>
      <c r="D39" s="236" t="s">
        <v>45</v>
      </c>
      <c r="E39" s="236" t="s">
        <v>278</v>
      </c>
      <c r="F39" s="236" t="s">
        <v>183</v>
      </c>
      <c r="G39" s="236" t="s">
        <v>181</v>
      </c>
      <c r="H39" s="236" t="s">
        <v>185</v>
      </c>
      <c r="I39" s="194">
        <f>I40</f>
        <v>20000</v>
      </c>
      <c r="J39" s="194">
        <f t="shared" ref="J39:K39" si="11">J40</f>
        <v>20000</v>
      </c>
      <c r="K39" s="194">
        <f t="shared" si="11"/>
        <v>20000</v>
      </c>
    </row>
    <row r="40" spans="1:14" ht="25.5">
      <c r="A40" s="11" t="s">
        <v>375</v>
      </c>
      <c r="B40" s="213" t="s">
        <v>5</v>
      </c>
      <c r="C40" s="213" t="s">
        <v>178</v>
      </c>
      <c r="D40" s="213" t="s">
        <v>45</v>
      </c>
      <c r="E40" s="216" t="s">
        <v>376</v>
      </c>
      <c r="F40" s="213" t="s">
        <v>183</v>
      </c>
      <c r="G40" s="213" t="s">
        <v>181</v>
      </c>
      <c r="H40" s="213" t="s">
        <v>185</v>
      </c>
      <c r="I40" s="195">
        <v>20000</v>
      </c>
      <c r="J40" s="195">
        <v>20000</v>
      </c>
      <c r="K40" s="195">
        <v>20000</v>
      </c>
    </row>
    <row r="41" spans="1:14" ht="25.5">
      <c r="A41" s="211" t="s">
        <v>129</v>
      </c>
      <c r="B41" s="212" t="s">
        <v>182</v>
      </c>
      <c r="C41" s="212" t="s">
        <v>178</v>
      </c>
      <c r="D41" s="212" t="s">
        <v>38</v>
      </c>
      <c r="E41" s="215" t="s">
        <v>180</v>
      </c>
      <c r="F41" s="212" t="s">
        <v>179</v>
      </c>
      <c r="G41" s="212" t="s">
        <v>181</v>
      </c>
      <c r="H41" s="212" t="s">
        <v>220</v>
      </c>
      <c r="I41" s="194">
        <f>I42</f>
        <v>200</v>
      </c>
      <c r="J41" s="194">
        <f>J42</f>
        <v>200</v>
      </c>
      <c r="K41" s="194">
        <f>K42</f>
        <v>200</v>
      </c>
    </row>
    <row r="42" spans="1:14" ht="25.5">
      <c r="A42" s="211" t="s">
        <v>147</v>
      </c>
      <c r="B42" s="212" t="s">
        <v>182</v>
      </c>
      <c r="C42" s="212" t="s">
        <v>178</v>
      </c>
      <c r="D42" s="212" t="s">
        <v>38</v>
      </c>
      <c r="E42" s="215" t="s">
        <v>278</v>
      </c>
      <c r="F42" s="212" t="s">
        <v>179</v>
      </c>
      <c r="G42" s="212" t="s">
        <v>181</v>
      </c>
      <c r="H42" s="212" t="s">
        <v>185</v>
      </c>
      <c r="I42" s="194">
        <f>I44</f>
        <v>200</v>
      </c>
      <c r="J42" s="194">
        <f>J44</f>
        <v>200</v>
      </c>
      <c r="K42" s="194">
        <f>K44</f>
        <v>200</v>
      </c>
    </row>
    <row r="43" spans="1:14">
      <c r="A43" s="11" t="s">
        <v>144</v>
      </c>
      <c r="B43" s="213" t="s">
        <v>182</v>
      </c>
      <c r="C43" s="213" t="s">
        <v>178</v>
      </c>
      <c r="D43" s="213" t="s">
        <v>38</v>
      </c>
      <c r="E43" s="216" t="s">
        <v>39</v>
      </c>
      <c r="F43" s="213" t="s">
        <v>179</v>
      </c>
      <c r="G43" s="213" t="s">
        <v>181</v>
      </c>
      <c r="H43" s="213" t="s">
        <v>185</v>
      </c>
      <c r="I43" s="195">
        <f>I44</f>
        <v>200</v>
      </c>
      <c r="J43" s="195">
        <f>J44</f>
        <v>200</v>
      </c>
      <c r="K43" s="195">
        <f>K44</f>
        <v>200</v>
      </c>
    </row>
    <row r="44" spans="1:14" ht="25.5">
      <c r="A44" s="11" t="s">
        <v>145</v>
      </c>
      <c r="B44" s="213" t="s">
        <v>182</v>
      </c>
      <c r="C44" s="213" t="s">
        <v>178</v>
      </c>
      <c r="D44" s="213" t="s">
        <v>38</v>
      </c>
      <c r="E44" s="216" t="s">
        <v>321</v>
      </c>
      <c r="F44" s="213" t="s">
        <v>303</v>
      </c>
      <c r="G44" s="213" t="s">
        <v>181</v>
      </c>
      <c r="H44" s="213" t="s">
        <v>185</v>
      </c>
      <c r="I44" s="195">
        <v>200</v>
      </c>
      <c r="J44" s="195">
        <v>200</v>
      </c>
      <c r="K44" s="195">
        <v>200</v>
      </c>
      <c r="L44" s="141">
        <f>-I44+65022564</f>
        <v>65022364</v>
      </c>
      <c r="M44" s="141">
        <f>-J44+45084084</f>
        <v>45083884</v>
      </c>
      <c r="N44" s="141">
        <f>-K44+45797584</f>
        <v>45797384</v>
      </c>
    </row>
    <row r="45" spans="1:14" ht="25.5">
      <c r="A45" s="211" t="s">
        <v>146</v>
      </c>
      <c r="B45" s="212" t="s">
        <v>220</v>
      </c>
      <c r="C45" s="212" t="s">
        <v>178</v>
      </c>
      <c r="D45" s="212" t="s">
        <v>40</v>
      </c>
      <c r="E45" s="215" t="s">
        <v>180</v>
      </c>
      <c r="F45" s="212" t="s">
        <v>179</v>
      </c>
      <c r="G45" s="212" t="s">
        <v>181</v>
      </c>
      <c r="H45" s="212" t="s">
        <v>220</v>
      </c>
      <c r="I45" s="194">
        <f>I46+I55+I58</f>
        <v>67953247.159999996</v>
      </c>
      <c r="J45" s="194">
        <f t="shared" ref="J45:K45" si="12">J46+J55+J58</f>
        <v>67953247.159999996</v>
      </c>
      <c r="K45" s="194">
        <f t="shared" si="12"/>
        <v>67953247.159999996</v>
      </c>
    </row>
    <row r="46" spans="1:14" ht="63.75">
      <c r="A46" s="217" t="s">
        <v>30</v>
      </c>
      <c r="B46" s="212" t="s">
        <v>220</v>
      </c>
      <c r="C46" s="212" t="s">
        <v>178</v>
      </c>
      <c r="D46" s="212" t="s">
        <v>40</v>
      </c>
      <c r="E46" s="215" t="s">
        <v>42</v>
      </c>
      <c r="F46" s="212" t="s">
        <v>179</v>
      </c>
      <c r="G46" s="212" t="s">
        <v>181</v>
      </c>
      <c r="H46" s="212" t="s">
        <v>41</v>
      </c>
      <c r="I46" s="194">
        <f t="shared" ref="I46:K46" si="13">I47+I52+I50</f>
        <v>67806407.159999996</v>
      </c>
      <c r="J46" s="194">
        <f t="shared" si="13"/>
        <v>67806407.159999996</v>
      </c>
      <c r="K46" s="194">
        <f t="shared" si="13"/>
        <v>67806407.159999996</v>
      </c>
    </row>
    <row r="47" spans="1:14" ht="51">
      <c r="A47" s="218" t="s">
        <v>288</v>
      </c>
      <c r="B47" s="213" t="s">
        <v>220</v>
      </c>
      <c r="C47" s="213" t="s">
        <v>178</v>
      </c>
      <c r="D47" s="213" t="s">
        <v>40</v>
      </c>
      <c r="E47" s="216" t="s">
        <v>287</v>
      </c>
      <c r="F47" s="213" t="s">
        <v>179</v>
      </c>
      <c r="G47" s="213" t="s">
        <v>181</v>
      </c>
      <c r="H47" s="213" t="s">
        <v>41</v>
      </c>
      <c r="I47" s="195">
        <f t="shared" ref="I47:K47" si="14">I48+I49</f>
        <v>33802700</v>
      </c>
      <c r="J47" s="195">
        <f t="shared" si="14"/>
        <v>33802700</v>
      </c>
      <c r="K47" s="195">
        <f t="shared" si="14"/>
        <v>33802700</v>
      </c>
    </row>
    <row r="48" spans="1:14" ht="63.75">
      <c r="A48" s="218" t="s">
        <v>201</v>
      </c>
      <c r="B48" s="213" t="s">
        <v>99</v>
      </c>
      <c r="C48" s="213" t="s">
        <v>178</v>
      </c>
      <c r="D48" s="213" t="s">
        <v>40</v>
      </c>
      <c r="E48" s="216" t="s">
        <v>322</v>
      </c>
      <c r="F48" s="213" t="s">
        <v>303</v>
      </c>
      <c r="G48" s="213" t="s">
        <v>181</v>
      </c>
      <c r="H48" s="213" t="s">
        <v>41</v>
      </c>
      <c r="I48" s="195">
        <v>3843400</v>
      </c>
      <c r="J48" s="195">
        <v>3843400</v>
      </c>
      <c r="K48" s="195">
        <v>3843400</v>
      </c>
    </row>
    <row r="49" spans="1:14" ht="51">
      <c r="A49" s="11" t="s">
        <v>289</v>
      </c>
      <c r="B49" s="213" t="s">
        <v>99</v>
      </c>
      <c r="C49" s="213" t="s">
        <v>178</v>
      </c>
      <c r="D49" s="213" t="s">
        <v>40</v>
      </c>
      <c r="E49" s="216" t="s">
        <v>322</v>
      </c>
      <c r="F49" s="213" t="s">
        <v>262</v>
      </c>
      <c r="G49" s="213" t="s">
        <v>181</v>
      </c>
      <c r="H49" s="213" t="s">
        <v>41</v>
      </c>
      <c r="I49" s="195">
        <v>29959300</v>
      </c>
      <c r="J49" s="195">
        <v>29959300</v>
      </c>
      <c r="K49" s="195">
        <v>29959300</v>
      </c>
    </row>
    <row r="50" spans="1:14" ht="63.75">
      <c r="A50" s="211" t="s">
        <v>202</v>
      </c>
      <c r="B50" s="212" t="s">
        <v>99</v>
      </c>
      <c r="C50" s="212" t="s">
        <v>178</v>
      </c>
      <c r="D50" s="212" t="s">
        <v>40</v>
      </c>
      <c r="E50" s="215" t="s">
        <v>263</v>
      </c>
      <c r="F50" s="212" t="s">
        <v>179</v>
      </c>
      <c r="G50" s="212" t="s">
        <v>181</v>
      </c>
      <c r="H50" s="212" t="s">
        <v>41</v>
      </c>
      <c r="I50" s="194">
        <f t="shared" ref="I50:K50" si="15">I51</f>
        <v>137700</v>
      </c>
      <c r="J50" s="194">
        <f t="shared" si="15"/>
        <v>137700</v>
      </c>
      <c r="K50" s="194">
        <f t="shared" si="15"/>
        <v>137700</v>
      </c>
    </row>
    <row r="51" spans="1:14" ht="51">
      <c r="A51" s="11" t="s">
        <v>202</v>
      </c>
      <c r="B51" s="213" t="s">
        <v>99</v>
      </c>
      <c r="C51" s="213" t="s">
        <v>178</v>
      </c>
      <c r="D51" s="213" t="s">
        <v>40</v>
      </c>
      <c r="E51" s="216" t="s">
        <v>264</v>
      </c>
      <c r="F51" s="213" t="s">
        <v>303</v>
      </c>
      <c r="G51" s="213" t="s">
        <v>181</v>
      </c>
      <c r="H51" s="213" t="s">
        <v>41</v>
      </c>
      <c r="I51" s="195">
        <v>137700</v>
      </c>
      <c r="J51" s="195">
        <v>137700</v>
      </c>
      <c r="K51" s="195">
        <v>137700</v>
      </c>
    </row>
    <row r="52" spans="1:14" ht="63.75">
      <c r="A52" s="211" t="s">
        <v>55</v>
      </c>
      <c r="B52" s="212" t="s">
        <v>220</v>
      </c>
      <c r="C52" s="212" t="s">
        <v>178</v>
      </c>
      <c r="D52" s="212" t="s">
        <v>40</v>
      </c>
      <c r="E52" s="215" t="s">
        <v>265</v>
      </c>
      <c r="F52" s="212" t="s">
        <v>179</v>
      </c>
      <c r="G52" s="212" t="s">
        <v>181</v>
      </c>
      <c r="H52" s="212" t="s">
        <v>41</v>
      </c>
      <c r="I52" s="194">
        <f t="shared" ref="I52:K52" si="16">I54+I53</f>
        <v>33866007.159999996</v>
      </c>
      <c r="J52" s="194">
        <f t="shared" si="16"/>
        <v>33866007.159999996</v>
      </c>
      <c r="K52" s="194">
        <f t="shared" si="16"/>
        <v>33866007.159999996</v>
      </c>
    </row>
    <row r="53" spans="1:14" ht="51">
      <c r="A53" s="11" t="s">
        <v>271</v>
      </c>
      <c r="B53" s="213" t="s">
        <v>5</v>
      </c>
      <c r="C53" s="213" t="s">
        <v>178</v>
      </c>
      <c r="D53" s="213" t="s">
        <v>40</v>
      </c>
      <c r="E53" s="216" t="s">
        <v>266</v>
      </c>
      <c r="F53" s="213" t="s">
        <v>303</v>
      </c>
      <c r="G53" s="213" t="s">
        <v>181</v>
      </c>
      <c r="H53" s="213" t="s">
        <v>41</v>
      </c>
      <c r="I53" s="195">
        <v>76007.16</v>
      </c>
      <c r="J53" s="195">
        <v>76007.16</v>
      </c>
      <c r="K53" s="195">
        <v>76007.16</v>
      </c>
    </row>
    <row r="54" spans="1:14" ht="51">
      <c r="A54" s="11" t="s">
        <v>271</v>
      </c>
      <c r="B54" s="213" t="s">
        <v>99</v>
      </c>
      <c r="C54" s="213" t="s">
        <v>178</v>
      </c>
      <c r="D54" s="213" t="s">
        <v>40</v>
      </c>
      <c r="E54" s="216" t="s">
        <v>266</v>
      </c>
      <c r="F54" s="213" t="s">
        <v>303</v>
      </c>
      <c r="G54" s="213" t="s">
        <v>181</v>
      </c>
      <c r="H54" s="213" t="s">
        <v>41</v>
      </c>
      <c r="I54" s="195">
        <v>33790000</v>
      </c>
      <c r="J54" s="195">
        <v>33790000</v>
      </c>
      <c r="K54" s="195">
        <v>33790000</v>
      </c>
    </row>
    <row r="55" spans="1:14" ht="25.5">
      <c r="A55" s="211" t="s">
        <v>14</v>
      </c>
      <c r="B55" s="212" t="s">
        <v>99</v>
      </c>
      <c r="C55" s="212" t="s">
        <v>178</v>
      </c>
      <c r="D55" s="212" t="s">
        <v>40</v>
      </c>
      <c r="E55" s="215" t="s">
        <v>278</v>
      </c>
      <c r="F55" s="212" t="s">
        <v>179</v>
      </c>
      <c r="G55" s="212" t="s">
        <v>181</v>
      </c>
      <c r="H55" s="212" t="s">
        <v>41</v>
      </c>
      <c r="I55" s="194">
        <f t="shared" ref="I55:K56" si="17">I56</f>
        <v>61600</v>
      </c>
      <c r="J55" s="194">
        <f t="shared" si="17"/>
        <v>61600</v>
      </c>
      <c r="K55" s="194">
        <f t="shared" si="17"/>
        <v>61600</v>
      </c>
    </row>
    <row r="56" spans="1:14" ht="38.25">
      <c r="A56" s="211" t="s">
        <v>15</v>
      </c>
      <c r="B56" s="212" t="s">
        <v>99</v>
      </c>
      <c r="C56" s="212" t="s">
        <v>178</v>
      </c>
      <c r="D56" s="212" t="s">
        <v>40</v>
      </c>
      <c r="E56" s="215" t="s">
        <v>267</v>
      </c>
      <c r="F56" s="212" t="s">
        <v>179</v>
      </c>
      <c r="G56" s="212" t="s">
        <v>181</v>
      </c>
      <c r="H56" s="212" t="s">
        <v>41</v>
      </c>
      <c r="I56" s="194">
        <f t="shared" si="17"/>
        <v>61600</v>
      </c>
      <c r="J56" s="194">
        <f t="shared" si="17"/>
        <v>61600</v>
      </c>
      <c r="K56" s="194">
        <f t="shared" si="17"/>
        <v>61600</v>
      </c>
    </row>
    <row r="57" spans="1:14" ht="38.25">
      <c r="A57" s="11" t="s">
        <v>172</v>
      </c>
      <c r="B57" s="213" t="s">
        <v>99</v>
      </c>
      <c r="C57" s="213" t="s">
        <v>178</v>
      </c>
      <c r="D57" s="213" t="s">
        <v>40</v>
      </c>
      <c r="E57" s="216" t="s">
        <v>268</v>
      </c>
      <c r="F57" s="213" t="s">
        <v>303</v>
      </c>
      <c r="G57" s="213" t="s">
        <v>181</v>
      </c>
      <c r="H57" s="213" t="s">
        <v>41</v>
      </c>
      <c r="I57" s="195">
        <v>61600</v>
      </c>
      <c r="J57" s="195">
        <v>61600</v>
      </c>
      <c r="K57" s="195">
        <v>61600</v>
      </c>
    </row>
    <row r="58" spans="1:14" ht="75">
      <c r="A58" s="239" t="s">
        <v>1070</v>
      </c>
      <c r="B58" s="240" t="s">
        <v>99</v>
      </c>
      <c r="C58" s="240" t="s">
        <v>178</v>
      </c>
      <c r="D58" s="240" t="s">
        <v>40</v>
      </c>
      <c r="E58" s="241" t="s">
        <v>1071</v>
      </c>
      <c r="F58" s="240" t="s">
        <v>303</v>
      </c>
      <c r="G58" s="240" t="s">
        <v>181</v>
      </c>
      <c r="H58" s="240" t="s">
        <v>41</v>
      </c>
      <c r="I58" s="194">
        <f>I59</f>
        <v>85240</v>
      </c>
      <c r="J58" s="194">
        <f t="shared" ref="J58:K58" si="18">J59</f>
        <v>85240</v>
      </c>
      <c r="K58" s="194">
        <f t="shared" si="18"/>
        <v>85240</v>
      </c>
    </row>
    <row r="59" spans="1:14" ht="75">
      <c r="A59" s="239" t="s">
        <v>1072</v>
      </c>
      <c r="B59" s="240" t="s">
        <v>99</v>
      </c>
      <c r="C59" s="240" t="s">
        <v>178</v>
      </c>
      <c r="D59" s="240" t="s">
        <v>40</v>
      </c>
      <c r="E59" s="241" t="s">
        <v>1073</v>
      </c>
      <c r="F59" s="240" t="s">
        <v>303</v>
      </c>
      <c r="G59" s="240" t="s">
        <v>181</v>
      </c>
      <c r="H59" s="240" t="s">
        <v>41</v>
      </c>
      <c r="I59" s="194">
        <f>I60</f>
        <v>85240</v>
      </c>
      <c r="J59" s="194">
        <f t="shared" ref="J59:K59" si="19">J60</f>
        <v>85240</v>
      </c>
      <c r="K59" s="194">
        <f t="shared" si="19"/>
        <v>85240</v>
      </c>
    </row>
    <row r="60" spans="1:14" ht="75">
      <c r="A60" s="242" t="s">
        <v>1074</v>
      </c>
      <c r="B60" s="243" t="s">
        <v>99</v>
      </c>
      <c r="C60" s="243" t="s">
        <v>178</v>
      </c>
      <c r="D60" s="243" t="s">
        <v>40</v>
      </c>
      <c r="E60" s="244" t="s">
        <v>1075</v>
      </c>
      <c r="F60" s="243" t="s">
        <v>303</v>
      </c>
      <c r="G60" s="243" t="s">
        <v>181</v>
      </c>
      <c r="H60" s="243" t="s">
        <v>41</v>
      </c>
      <c r="I60" s="195">
        <v>85240</v>
      </c>
      <c r="J60" s="195">
        <v>85240</v>
      </c>
      <c r="K60" s="195">
        <v>85240</v>
      </c>
    </row>
    <row r="61" spans="1:14">
      <c r="A61" s="211" t="s">
        <v>173</v>
      </c>
      <c r="B61" s="212" t="s">
        <v>116</v>
      </c>
      <c r="C61" s="212" t="s">
        <v>178</v>
      </c>
      <c r="D61" s="212" t="s">
        <v>269</v>
      </c>
      <c r="E61" s="215" t="s">
        <v>180</v>
      </c>
      <c r="F61" s="212" t="s">
        <v>179</v>
      </c>
      <c r="G61" s="212" t="s">
        <v>181</v>
      </c>
      <c r="H61" s="212" t="s">
        <v>220</v>
      </c>
      <c r="I61" s="194">
        <f t="shared" ref="I61:K61" si="20">SUM(I62:I64)</f>
        <v>395770</v>
      </c>
      <c r="J61" s="194">
        <f t="shared" si="20"/>
        <v>1147870</v>
      </c>
      <c r="K61" s="194">
        <f t="shared" si="20"/>
        <v>1205260</v>
      </c>
    </row>
    <row r="62" spans="1:14" ht="31.5">
      <c r="A62" s="245" t="s">
        <v>1076</v>
      </c>
      <c r="B62" s="213" t="s">
        <v>116</v>
      </c>
      <c r="C62" s="213" t="s">
        <v>178</v>
      </c>
      <c r="D62" s="213" t="s">
        <v>269</v>
      </c>
      <c r="E62" s="216" t="s">
        <v>297</v>
      </c>
      <c r="F62" s="213" t="s">
        <v>183</v>
      </c>
      <c r="G62" s="213" t="s">
        <v>181</v>
      </c>
      <c r="H62" s="213" t="s">
        <v>41</v>
      </c>
      <c r="I62" s="195">
        <v>32373</v>
      </c>
      <c r="J62" s="195">
        <v>167540</v>
      </c>
      <c r="K62" s="195">
        <v>175918</v>
      </c>
    </row>
    <row r="63" spans="1:14" ht="15.75">
      <c r="A63" s="246" t="s">
        <v>1077</v>
      </c>
      <c r="B63" s="213" t="s">
        <v>116</v>
      </c>
      <c r="C63" s="213" t="s">
        <v>178</v>
      </c>
      <c r="D63" s="213" t="s">
        <v>269</v>
      </c>
      <c r="E63" s="216" t="s">
        <v>320</v>
      </c>
      <c r="F63" s="213" t="s">
        <v>183</v>
      </c>
      <c r="G63" s="213" t="s">
        <v>181</v>
      </c>
      <c r="H63" s="213" t="s">
        <v>41</v>
      </c>
      <c r="I63" s="195">
        <v>1386</v>
      </c>
      <c r="J63" s="195">
        <v>23347</v>
      </c>
      <c r="K63" s="195">
        <v>24514</v>
      </c>
    </row>
    <row r="64" spans="1:14" ht="15.75">
      <c r="A64" s="246" t="s">
        <v>1078</v>
      </c>
      <c r="B64" s="213" t="s">
        <v>116</v>
      </c>
      <c r="C64" s="213" t="s">
        <v>178</v>
      </c>
      <c r="D64" s="213" t="s">
        <v>269</v>
      </c>
      <c r="E64" s="216" t="s">
        <v>377</v>
      </c>
      <c r="F64" s="213" t="s">
        <v>183</v>
      </c>
      <c r="G64" s="213" t="s">
        <v>181</v>
      </c>
      <c r="H64" s="213" t="s">
        <v>41</v>
      </c>
      <c r="I64" s="195">
        <v>362011</v>
      </c>
      <c r="J64" s="195">
        <v>956983</v>
      </c>
      <c r="K64" s="195">
        <v>1004828</v>
      </c>
      <c r="L64" s="141">
        <f>-I64+22315829.55</f>
        <v>21953818.550000001</v>
      </c>
      <c r="M64" s="141">
        <f>-J64+24521757.71</f>
        <v>23564774.710000001</v>
      </c>
      <c r="N64" s="141">
        <f>-K64+26948278.68</f>
        <v>25943450.68</v>
      </c>
    </row>
    <row r="65" spans="1:11" ht="25.5">
      <c r="A65" s="211" t="s">
        <v>270</v>
      </c>
      <c r="B65" s="212" t="s">
        <v>220</v>
      </c>
      <c r="C65" s="212" t="s">
        <v>178</v>
      </c>
      <c r="D65" s="212" t="s">
        <v>109</v>
      </c>
      <c r="E65" s="215" t="s">
        <v>180</v>
      </c>
      <c r="F65" s="212" t="s">
        <v>179</v>
      </c>
      <c r="G65" s="212" t="s">
        <v>181</v>
      </c>
      <c r="H65" s="212" t="s">
        <v>220</v>
      </c>
      <c r="I65" s="194">
        <f>I66+I71</f>
        <v>29135173.259999998</v>
      </c>
      <c r="J65" s="194">
        <f t="shared" ref="J65:K65" si="21">J66+J71</f>
        <v>29135173.259999998</v>
      </c>
      <c r="K65" s="194">
        <f t="shared" si="21"/>
        <v>29135173.259999998</v>
      </c>
    </row>
    <row r="66" spans="1:11" ht="25.5">
      <c r="A66" s="11" t="s">
        <v>110</v>
      </c>
      <c r="B66" s="213" t="s">
        <v>220</v>
      </c>
      <c r="C66" s="213" t="s">
        <v>178</v>
      </c>
      <c r="D66" s="213" t="s">
        <v>109</v>
      </c>
      <c r="E66" s="216" t="s">
        <v>184</v>
      </c>
      <c r="F66" s="213" t="s">
        <v>179</v>
      </c>
      <c r="G66" s="213" t="s">
        <v>181</v>
      </c>
      <c r="H66" s="213" t="s">
        <v>111</v>
      </c>
      <c r="I66" s="194">
        <f>I69+I70+I67+I68</f>
        <v>28848200.399999999</v>
      </c>
      <c r="J66" s="194">
        <f t="shared" ref="J66:K66" si="22">J69+J70+J67+J68</f>
        <v>28848200.399999999</v>
      </c>
      <c r="K66" s="194">
        <f t="shared" si="22"/>
        <v>28848200.399999999</v>
      </c>
    </row>
    <row r="67" spans="1:11" ht="25.5">
      <c r="A67" s="11" t="s">
        <v>323</v>
      </c>
      <c r="B67" s="213" t="s">
        <v>306</v>
      </c>
      <c r="C67" s="213" t="s">
        <v>178</v>
      </c>
      <c r="D67" s="213" t="s">
        <v>109</v>
      </c>
      <c r="E67" s="216" t="s">
        <v>324</v>
      </c>
      <c r="F67" s="213" t="s">
        <v>303</v>
      </c>
      <c r="G67" s="213" t="s">
        <v>181</v>
      </c>
      <c r="H67" s="213" t="s">
        <v>111</v>
      </c>
      <c r="I67" s="195">
        <v>736113.4</v>
      </c>
      <c r="J67" s="195">
        <v>736113.4</v>
      </c>
      <c r="K67" s="195">
        <v>736113.4</v>
      </c>
    </row>
    <row r="68" spans="1:11" ht="25.5">
      <c r="A68" s="11" t="s">
        <v>323</v>
      </c>
      <c r="B68" s="213" t="s">
        <v>5</v>
      </c>
      <c r="C68" s="213" t="s">
        <v>178</v>
      </c>
      <c r="D68" s="213" t="s">
        <v>109</v>
      </c>
      <c r="E68" s="216" t="s">
        <v>324</v>
      </c>
      <c r="F68" s="213" t="s">
        <v>303</v>
      </c>
      <c r="G68" s="213" t="s">
        <v>181</v>
      </c>
      <c r="H68" s="213" t="s">
        <v>111</v>
      </c>
      <c r="I68" s="195">
        <v>4355864</v>
      </c>
      <c r="J68" s="195">
        <v>4355864</v>
      </c>
      <c r="K68" s="195">
        <v>4355864</v>
      </c>
    </row>
    <row r="69" spans="1:11" ht="25.5">
      <c r="A69" s="11" t="s">
        <v>323</v>
      </c>
      <c r="B69" s="213" t="s">
        <v>279</v>
      </c>
      <c r="C69" s="213" t="s">
        <v>178</v>
      </c>
      <c r="D69" s="213" t="s">
        <v>109</v>
      </c>
      <c r="E69" s="216" t="s">
        <v>324</v>
      </c>
      <c r="F69" s="213" t="s">
        <v>303</v>
      </c>
      <c r="G69" s="213" t="s">
        <v>8</v>
      </c>
      <c r="H69" s="213" t="s">
        <v>111</v>
      </c>
      <c r="I69" s="193">
        <v>19340288</v>
      </c>
      <c r="J69" s="193">
        <v>19340288</v>
      </c>
      <c r="K69" s="193">
        <v>19340288</v>
      </c>
    </row>
    <row r="70" spans="1:11" ht="38.25">
      <c r="A70" s="11" t="s">
        <v>12</v>
      </c>
      <c r="B70" s="213" t="s">
        <v>279</v>
      </c>
      <c r="C70" s="213" t="s">
        <v>178</v>
      </c>
      <c r="D70" s="213" t="s">
        <v>109</v>
      </c>
      <c r="E70" s="216" t="s">
        <v>324</v>
      </c>
      <c r="F70" s="213" t="s">
        <v>303</v>
      </c>
      <c r="G70" s="213" t="s">
        <v>342</v>
      </c>
      <c r="H70" s="213" t="s">
        <v>111</v>
      </c>
      <c r="I70" s="193">
        <v>4415935</v>
      </c>
      <c r="J70" s="193">
        <v>4415935</v>
      </c>
      <c r="K70" s="193">
        <v>4415935</v>
      </c>
    </row>
    <row r="71" spans="1:11" ht="38.25">
      <c r="A71" s="211" t="s">
        <v>837</v>
      </c>
      <c r="B71" s="212" t="s">
        <v>5</v>
      </c>
      <c r="C71" s="212" t="s">
        <v>178</v>
      </c>
      <c r="D71" s="212" t="s">
        <v>109</v>
      </c>
      <c r="E71" s="215" t="s">
        <v>838</v>
      </c>
      <c r="F71" s="212" t="s">
        <v>303</v>
      </c>
      <c r="G71" s="212" t="s">
        <v>181</v>
      </c>
      <c r="H71" s="212" t="s">
        <v>111</v>
      </c>
      <c r="I71" s="192">
        <f t="shared" ref="I71:K71" si="23">I72</f>
        <v>286972.86</v>
      </c>
      <c r="J71" s="192">
        <f t="shared" si="23"/>
        <v>286972.86</v>
      </c>
      <c r="K71" s="192">
        <f t="shared" si="23"/>
        <v>286972.86</v>
      </c>
    </row>
    <row r="72" spans="1:11" ht="38.25">
      <c r="A72" s="11" t="s">
        <v>470</v>
      </c>
      <c r="B72" s="213" t="s">
        <v>5</v>
      </c>
      <c r="C72" s="213" t="s">
        <v>178</v>
      </c>
      <c r="D72" s="213" t="s">
        <v>109</v>
      </c>
      <c r="E72" s="216" t="s">
        <v>838</v>
      </c>
      <c r="F72" s="213" t="s">
        <v>303</v>
      </c>
      <c r="G72" s="213" t="s">
        <v>839</v>
      </c>
      <c r="H72" s="213" t="s">
        <v>111</v>
      </c>
      <c r="I72" s="193">
        <v>286972.86</v>
      </c>
      <c r="J72" s="193">
        <v>286972.86</v>
      </c>
      <c r="K72" s="193">
        <v>286972.86</v>
      </c>
    </row>
    <row r="73" spans="1:11" ht="25.5">
      <c r="A73" s="211" t="s">
        <v>174</v>
      </c>
      <c r="B73" s="212" t="s">
        <v>99</v>
      </c>
      <c r="C73" s="212" t="s">
        <v>178</v>
      </c>
      <c r="D73" s="212" t="s">
        <v>112</v>
      </c>
      <c r="E73" s="215" t="s">
        <v>180</v>
      </c>
      <c r="F73" s="212" t="s">
        <v>179</v>
      </c>
      <c r="G73" s="212" t="s">
        <v>181</v>
      </c>
      <c r="H73" s="212" t="s">
        <v>220</v>
      </c>
      <c r="I73" s="194">
        <f t="shared" ref="I73:K73" si="24">I74+I77</f>
        <v>8600900</v>
      </c>
      <c r="J73" s="194">
        <f t="shared" si="24"/>
        <v>3104900</v>
      </c>
      <c r="K73" s="194">
        <f t="shared" si="24"/>
        <v>2604900</v>
      </c>
    </row>
    <row r="74" spans="1:11" ht="63.75">
      <c r="A74" s="211" t="s">
        <v>113</v>
      </c>
      <c r="B74" s="212" t="s">
        <v>99</v>
      </c>
      <c r="C74" s="212" t="s">
        <v>178</v>
      </c>
      <c r="D74" s="212" t="s">
        <v>112</v>
      </c>
      <c r="E74" s="215" t="s">
        <v>300</v>
      </c>
      <c r="F74" s="212" t="s">
        <v>179</v>
      </c>
      <c r="G74" s="212" t="s">
        <v>181</v>
      </c>
      <c r="H74" s="212" t="s">
        <v>220</v>
      </c>
      <c r="I74" s="194">
        <f t="shared" ref="I74:K75" si="25">I75</f>
        <v>6560000</v>
      </c>
      <c r="J74" s="194">
        <f t="shared" si="25"/>
        <v>1000000</v>
      </c>
      <c r="K74" s="194">
        <f t="shared" si="25"/>
        <v>500000</v>
      </c>
    </row>
    <row r="75" spans="1:11" ht="38.25">
      <c r="A75" s="211" t="s">
        <v>114</v>
      </c>
      <c r="B75" s="212" t="s">
        <v>99</v>
      </c>
      <c r="C75" s="212" t="s">
        <v>178</v>
      </c>
      <c r="D75" s="212" t="s">
        <v>112</v>
      </c>
      <c r="E75" s="215" t="s">
        <v>343</v>
      </c>
      <c r="F75" s="212" t="s">
        <v>303</v>
      </c>
      <c r="G75" s="212" t="s">
        <v>181</v>
      </c>
      <c r="H75" s="212" t="s">
        <v>115</v>
      </c>
      <c r="I75" s="194">
        <f t="shared" si="25"/>
        <v>6560000</v>
      </c>
      <c r="J75" s="194">
        <f t="shared" si="25"/>
        <v>1000000</v>
      </c>
      <c r="K75" s="194">
        <f t="shared" si="25"/>
        <v>500000</v>
      </c>
    </row>
    <row r="76" spans="1:11" ht="63.75">
      <c r="A76" s="11" t="s">
        <v>43</v>
      </c>
      <c r="B76" s="213" t="s">
        <v>99</v>
      </c>
      <c r="C76" s="213" t="s">
        <v>178</v>
      </c>
      <c r="D76" s="213" t="s">
        <v>112</v>
      </c>
      <c r="E76" s="216" t="s">
        <v>325</v>
      </c>
      <c r="F76" s="213" t="s">
        <v>303</v>
      </c>
      <c r="G76" s="213" t="s">
        <v>181</v>
      </c>
      <c r="H76" s="213" t="s">
        <v>115</v>
      </c>
      <c r="I76" s="195">
        <v>6560000</v>
      </c>
      <c r="J76" s="195">
        <v>1000000</v>
      </c>
      <c r="K76" s="195">
        <v>500000</v>
      </c>
    </row>
    <row r="77" spans="1:11" ht="38.25">
      <c r="A77" s="211" t="s">
        <v>221</v>
      </c>
      <c r="B77" s="212" t="s">
        <v>99</v>
      </c>
      <c r="C77" s="212" t="s">
        <v>178</v>
      </c>
      <c r="D77" s="212" t="s">
        <v>112</v>
      </c>
      <c r="E77" s="215" t="s">
        <v>305</v>
      </c>
      <c r="F77" s="212" t="s">
        <v>179</v>
      </c>
      <c r="G77" s="212" t="s">
        <v>181</v>
      </c>
      <c r="H77" s="212" t="s">
        <v>1</v>
      </c>
      <c r="I77" s="194">
        <f t="shared" ref="I77:K78" si="26">I78</f>
        <v>2040900</v>
      </c>
      <c r="J77" s="194">
        <f t="shared" si="26"/>
        <v>2104900</v>
      </c>
      <c r="K77" s="194">
        <f t="shared" si="26"/>
        <v>2104900</v>
      </c>
    </row>
    <row r="78" spans="1:11" ht="25.5">
      <c r="A78" s="211" t="s">
        <v>290</v>
      </c>
      <c r="B78" s="212" t="s">
        <v>99</v>
      </c>
      <c r="C78" s="212" t="s">
        <v>178</v>
      </c>
      <c r="D78" s="212" t="s">
        <v>112</v>
      </c>
      <c r="E78" s="215" t="s">
        <v>291</v>
      </c>
      <c r="F78" s="212" t="s">
        <v>179</v>
      </c>
      <c r="G78" s="212" t="s">
        <v>181</v>
      </c>
      <c r="H78" s="212" t="s">
        <v>1</v>
      </c>
      <c r="I78" s="194">
        <f>I79</f>
        <v>2040900</v>
      </c>
      <c r="J78" s="194">
        <f t="shared" si="26"/>
        <v>2104900</v>
      </c>
      <c r="K78" s="194">
        <f t="shared" si="26"/>
        <v>2104900</v>
      </c>
    </row>
    <row r="79" spans="1:11" ht="38.25">
      <c r="A79" s="11" t="s">
        <v>175</v>
      </c>
      <c r="B79" s="213" t="s">
        <v>99</v>
      </c>
      <c r="C79" s="213" t="s">
        <v>178</v>
      </c>
      <c r="D79" s="213" t="s">
        <v>112</v>
      </c>
      <c r="E79" s="216" t="s">
        <v>335</v>
      </c>
      <c r="F79" s="213" t="s">
        <v>262</v>
      </c>
      <c r="G79" s="213" t="s">
        <v>181</v>
      </c>
      <c r="H79" s="213" t="s">
        <v>1</v>
      </c>
      <c r="I79" s="195">
        <v>2040900</v>
      </c>
      <c r="J79" s="195">
        <v>2104900</v>
      </c>
      <c r="K79" s="195">
        <v>2104900</v>
      </c>
    </row>
    <row r="80" spans="1:11">
      <c r="A80" s="211" t="s">
        <v>2</v>
      </c>
      <c r="B80" s="212" t="s">
        <v>220</v>
      </c>
      <c r="C80" s="212" t="s">
        <v>178</v>
      </c>
      <c r="D80" s="212" t="s">
        <v>176</v>
      </c>
      <c r="E80" s="215" t="s">
        <v>180</v>
      </c>
      <c r="F80" s="212" t="s">
        <v>179</v>
      </c>
      <c r="G80" s="212" t="s">
        <v>181</v>
      </c>
      <c r="H80" s="212" t="s">
        <v>220</v>
      </c>
      <c r="I80" s="194">
        <f>SUM(I81:I94)</f>
        <v>4235000</v>
      </c>
      <c r="J80" s="194">
        <f t="shared" ref="J80:K80" si="27">SUM(J81:J94)</f>
        <v>4265000</v>
      </c>
      <c r="K80" s="194">
        <f t="shared" si="27"/>
        <v>4275000</v>
      </c>
    </row>
    <row r="81" spans="1:11" ht="51">
      <c r="A81" s="11" t="s">
        <v>1079</v>
      </c>
      <c r="B81" s="247" t="s">
        <v>182</v>
      </c>
      <c r="C81" s="247" t="s">
        <v>178</v>
      </c>
      <c r="D81" s="247" t="s">
        <v>176</v>
      </c>
      <c r="E81" s="248" t="s">
        <v>277</v>
      </c>
      <c r="F81" s="247" t="s">
        <v>183</v>
      </c>
      <c r="G81" s="247" t="s">
        <v>181</v>
      </c>
      <c r="H81" s="247" t="s">
        <v>177</v>
      </c>
      <c r="I81" s="195">
        <v>1000</v>
      </c>
      <c r="J81" s="195">
        <v>1000</v>
      </c>
      <c r="K81" s="195">
        <v>1000</v>
      </c>
    </row>
    <row r="82" spans="1:11" ht="38.25">
      <c r="A82" s="11" t="s">
        <v>13</v>
      </c>
      <c r="B82" s="213" t="s">
        <v>182</v>
      </c>
      <c r="C82" s="213" t="s">
        <v>178</v>
      </c>
      <c r="D82" s="213" t="s">
        <v>176</v>
      </c>
      <c r="E82" s="216" t="s">
        <v>78</v>
      </c>
      <c r="F82" s="213" t="s">
        <v>183</v>
      </c>
      <c r="G82" s="213" t="s">
        <v>181</v>
      </c>
      <c r="H82" s="213" t="s">
        <v>177</v>
      </c>
      <c r="I82" s="195">
        <v>7000</v>
      </c>
      <c r="J82" s="195">
        <v>7000</v>
      </c>
      <c r="K82" s="195">
        <v>7000</v>
      </c>
    </row>
    <row r="83" spans="1:11" ht="51">
      <c r="A83" s="11" t="s">
        <v>869</v>
      </c>
      <c r="B83" s="247" t="s">
        <v>220</v>
      </c>
      <c r="C83" s="247" t="s">
        <v>178</v>
      </c>
      <c r="D83" s="247" t="s">
        <v>176</v>
      </c>
      <c r="E83" s="248" t="s">
        <v>1080</v>
      </c>
      <c r="F83" s="247" t="s">
        <v>183</v>
      </c>
      <c r="G83" s="247" t="s">
        <v>181</v>
      </c>
      <c r="H83" s="247" t="s">
        <v>177</v>
      </c>
      <c r="I83" s="195">
        <v>170000</v>
      </c>
      <c r="J83" s="195">
        <v>170000</v>
      </c>
      <c r="K83" s="195">
        <v>170000</v>
      </c>
    </row>
    <row r="84" spans="1:11" ht="25.5">
      <c r="A84" s="11" t="s">
        <v>1081</v>
      </c>
      <c r="B84" s="247" t="s">
        <v>220</v>
      </c>
      <c r="C84" s="247" t="s">
        <v>178</v>
      </c>
      <c r="D84" s="247" t="s">
        <v>176</v>
      </c>
      <c r="E84" s="248" t="s">
        <v>1082</v>
      </c>
      <c r="F84" s="247" t="s">
        <v>183</v>
      </c>
      <c r="G84" s="247" t="s">
        <v>181</v>
      </c>
      <c r="H84" s="247" t="s">
        <v>177</v>
      </c>
      <c r="I84" s="195">
        <v>35000</v>
      </c>
      <c r="J84" s="195">
        <v>35000</v>
      </c>
      <c r="K84" s="195">
        <v>35000</v>
      </c>
    </row>
    <row r="85" spans="1:11" ht="25.5">
      <c r="A85" s="11" t="s">
        <v>441</v>
      </c>
      <c r="B85" s="213" t="s">
        <v>220</v>
      </c>
      <c r="C85" s="213" t="s">
        <v>178</v>
      </c>
      <c r="D85" s="213" t="s">
        <v>176</v>
      </c>
      <c r="E85" s="216" t="s">
        <v>840</v>
      </c>
      <c r="F85" s="213" t="s">
        <v>183</v>
      </c>
      <c r="G85" s="213" t="s">
        <v>181</v>
      </c>
      <c r="H85" s="213" t="s">
        <v>177</v>
      </c>
      <c r="I85" s="195">
        <v>120000</v>
      </c>
      <c r="J85" s="195">
        <v>120000</v>
      </c>
      <c r="K85" s="195">
        <v>120000</v>
      </c>
    </row>
    <row r="86" spans="1:11" ht="25.5">
      <c r="A86" s="11" t="s">
        <v>1083</v>
      </c>
      <c r="B86" s="247" t="s">
        <v>220</v>
      </c>
      <c r="C86" s="247" t="s">
        <v>178</v>
      </c>
      <c r="D86" s="247" t="s">
        <v>176</v>
      </c>
      <c r="E86" s="248" t="s">
        <v>1084</v>
      </c>
      <c r="F86" s="247" t="s">
        <v>183</v>
      </c>
      <c r="G86" s="247" t="s">
        <v>181</v>
      </c>
      <c r="H86" s="247" t="s">
        <v>177</v>
      </c>
      <c r="I86" s="195">
        <v>115000</v>
      </c>
      <c r="J86" s="195">
        <v>115000</v>
      </c>
      <c r="K86" s="195">
        <v>115000</v>
      </c>
    </row>
    <row r="87" spans="1:11" ht="38.25">
      <c r="A87" s="61" t="s">
        <v>222</v>
      </c>
      <c r="B87" s="213" t="s">
        <v>220</v>
      </c>
      <c r="C87" s="213" t="s">
        <v>178</v>
      </c>
      <c r="D87" s="213" t="s">
        <v>176</v>
      </c>
      <c r="E87" s="216" t="s">
        <v>186</v>
      </c>
      <c r="F87" s="213" t="s">
        <v>183</v>
      </c>
      <c r="G87" s="213" t="s">
        <v>181</v>
      </c>
      <c r="H87" s="213" t="s">
        <v>177</v>
      </c>
      <c r="I87" s="195">
        <v>474000</v>
      </c>
      <c r="J87" s="195">
        <v>474000</v>
      </c>
      <c r="K87" s="195">
        <v>474000</v>
      </c>
    </row>
    <row r="88" spans="1:11" ht="25.5">
      <c r="A88" s="249" t="s">
        <v>1085</v>
      </c>
      <c r="B88" s="237" t="s">
        <v>220</v>
      </c>
      <c r="C88" s="237" t="s">
        <v>178</v>
      </c>
      <c r="D88" s="237" t="s">
        <v>176</v>
      </c>
      <c r="E88" s="238" t="s">
        <v>1086</v>
      </c>
      <c r="F88" s="237" t="s">
        <v>183</v>
      </c>
      <c r="G88" s="237" t="s">
        <v>181</v>
      </c>
      <c r="H88" s="237" t="s">
        <v>177</v>
      </c>
      <c r="I88" s="195">
        <v>20000</v>
      </c>
      <c r="J88" s="195">
        <v>20000</v>
      </c>
      <c r="K88" s="195">
        <v>20000</v>
      </c>
    </row>
    <row r="89" spans="1:11" ht="38.25">
      <c r="A89" s="61" t="s">
        <v>1053</v>
      </c>
      <c r="B89" s="213" t="s">
        <v>243</v>
      </c>
      <c r="C89" s="213" t="s">
        <v>178</v>
      </c>
      <c r="D89" s="213" t="s">
        <v>176</v>
      </c>
      <c r="E89" s="216" t="s">
        <v>1054</v>
      </c>
      <c r="F89" s="213" t="s">
        <v>303</v>
      </c>
      <c r="G89" s="213" t="s">
        <v>181</v>
      </c>
      <c r="H89" s="213" t="s">
        <v>177</v>
      </c>
      <c r="I89" s="195">
        <v>0</v>
      </c>
      <c r="J89" s="195"/>
      <c r="K89" s="195"/>
    </row>
    <row r="90" spans="1:11" s="142" customFormat="1" ht="25.5">
      <c r="A90" s="11" t="s">
        <v>353</v>
      </c>
      <c r="B90" s="213" t="s">
        <v>220</v>
      </c>
      <c r="C90" s="213" t="s">
        <v>178</v>
      </c>
      <c r="D90" s="213" t="s">
        <v>176</v>
      </c>
      <c r="E90" s="216" t="s">
        <v>354</v>
      </c>
      <c r="F90" s="213" t="s">
        <v>303</v>
      </c>
      <c r="G90" s="213" t="s">
        <v>181</v>
      </c>
      <c r="H90" s="213" t="s">
        <v>177</v>
      </c>
      <c r="I90" s="195">
        <v>80000</v>
      </c>
      <c r="J90" s="195">
        <v>80000</v>
      </c>
      <c r="K90" s="195">
        <v>80000</v>
      </c>
    </row>
    <row r="91" spans="1:11" s="142" customFormat="1" ht="25.5">
      <c r="A91" s="11" t="s">
        <v>1087</v>
      </c>
      <c r="B91" s="247" t="s">
        <v>220</v>
      </c>
      <c r="C91" s="247" t="s">
        <v>178</v>
      </c>
      <c r="D91" s="247" t="s">
        <v>176</v>
      </c>
      <c r="E91" s="248" t="s">
        <v>1088</v>
      </c>
      <c r="F91" s="247" t="s">
        <v>183</v>
      </c>
      <c r="G91" s="247" t="s">
        <v>181</v>
      </c>
      <c r="H91" s="247" t="s">
        <v>177</v>
      </c>
      <c r="I91" s="195">
        <v>16000</v>
      </c>
      <c r="J91" s="195">
        <v>16000</v>
      </c>
      <c r="K91" s="195">
        <v>16000</v>
      </c>
    </row>
    <row r="92" spans="1:11" ht="51">
      <c r="A92" s="11" t="s">
        <v>871</v>
      </c>
      <c r="B92" s="213" t="s">
        <v>220</v>
      </c>
      <c r="C92" s="213" t="s">
        <v>178</v>
      </c>
      <c r="D92" s="213" t="s">
        <v>176</v>
      </c>
      <c r="E92" s="216" t="s">
        <v>841</v>
      </c>
      <c r="F92" s="213" t="s">
        <v>183</v>
      </c>
      <c r="G92" s="213" t="s">
        <v>181</v>
      </c>
      <c r="H92" s="213" t="s">
        <v>177</v>
      </c>
      <c r="I92" s="195">
        <v>360000</v>
      </c>
      <c r="J92" s="195">
        <v>370000</v>
      </c>
      <c r="K92" s="195">
        <v>370000</v>
      </c>
    </row>
    <row r="93" spans="1:11" ht="25.5">
      <c r="A93" s="11" t="s">
        <v>1089</v>
      </c>
      <c r="B93" s="247" t="s">
        <v>220</v>
      </c>
      <c r="C93" s="247" t="s">
        <v>178</v>
      </c>
      <c r="D93" s="247" t="s">
        <v>176</v>
      </c>
      <c r="E93" s="248" t="s">
        <v>1090</v>
      </c>
      <c r="F93" s="247" t="s">
        <v>183</v>
      </c>
      <c r="G93" s="247" t="s">
        <v>181</v>
      </c>
      <c r="H93" s="247" t="s">
        <v>177</v>
      </c>
      <c r="I93" s="195">
        <v>450000</v>
      </c>
      <c r="J93" s="195">
        <v>450000</v>
      </c>
      <c r="K93" s="195">
        <v>450000</v>
      </c>
    </row>
    <row r="94" spans="1:11" ht="25.5">
      <c r="A94" s="11" t="s">
        <v>9</v>
      </c>
      <c r="B94" s="213" t="s">
        <v>220</v>
      </c>
      <c r="C94" s="213" t="s">
        <v>178</v>
      </c>
      <c r="D94" s="213" t="s">
        <v>176</v>
      </c>
      <c r="E94" s="216" t="s">
        <v>10</v>
      </c>
      <c r="F94" s="213" t="s">
        <v>303</v>
      </c>
      <c r="G94" s="213" t="s">
        <v>181</v>
      </c>
      <c r="H94" s="213" t="s">
        <v>177</v>
      </c>
      <c r="I94" s="195">
        <v>2387000</v>
      </c>
      <c r="J94" s="195">
        <v>2407000</v>
      </c>
      <c r="K94" s="195">
        <v>2417000</v>
      </c>
    </row>
    <row r="95" spans="1:11">
      <c r="A95" s="211" t="s">
        <v>486</v>
      </c>
      <c r="B95" s="212" t="s">
        <v>220</v>
      </c>
      <c r="C95" s="212" t="s">
        <v>178</v>
      </c>
      <c r="D95" s="212" t="s">
        <v>1004</v>
      </c>
      <c r="E95" s="215" t="s">
        <v>1005</v>
      </c>
      <c r="F95" s="212" t="s">
        <v>303</v>
      </c>
      <c r="G95" s="212" t="s">
        <v>181</v>
      </c>
      <c r="H95" s="212" t="s">
        <v>842</v>
      </c>
      <c r="I95" s="194">
        <f>I96</f>
        <v>89079</v>
      </c>
      <c r="J95" s="194">
        <f t="shared" ref="J95:K95" si="28">J96</f>
        <v>89079</v>
      </c>
      <c r="K95" s="194">
        <f t="shared" si="28"/>
        <v>89079</v>
      </c>
    </row>
    <row r="96" spans="1:11" s="142" customFormat="1">
      <c r="A96" s="11" t="s">
        <v>486</v>
      </c>
      <c r="B96" s="213" t="s">
        <v>5</v>
      </c>
      <c r="C96" s="213" t="s">
        <v>178</v>
      </c>
      <c r="D96" s="213" t="s">
        <v>1004</v>
      </c>
      <c r="E96" s="216" t="s">
        <v>1005</v>
      </c>
      <c r="F96" s="213" t="s">
        <v>303</v>
      </c>
      <c r="G96" s="213" t="s">
        <v>181</v>
      </c>
      <c r="H96" s="213" t="s">
        <v>842</v>
      </c>
      <c r="I96" s="195">
        <v>89079</v>
      </c>
      <c r="J96" s="195">
        <v>89079</v>
      </c>
      <c r="K96" s="195">
        <v>89079</v>
      </c>
    </row>
    <row r="97" spans="1:11">
      <c r="A97" s="250" t="s">
        <v>131</v>
      </c>
      <c r="B97" s="251" t="s">
        <v>280</v>
      </c>
      <c r="C97" s="251" t="s">
        <v>231</v>
      </c>
      <c r="D97" s="251" t="s">
        <v>179</v>
      </c>
      <c r="E97" s="252" t="s">
        <v>180</v>
      </c>
      <c r="F97" s="251" t="s">
        <v>179</v>
      </c>
      <c r="G97" s="251" t="s">
        <v>181</v>
      </c>
      <c r="H97" s="251" t="s">
        <v>220</v>
      </c>
      <c r="I97" s="253">
        <f>I98+I141</f>
        <v>1492605305</v>
      </c>
      <c r="J97" s="253">
        <f t="shared" ref="J97:K97" si="29">J98+J141</f>
        <v>1304334323.8900001</v>
      </c>
      <c r="K97" s="253">
        <f t="shared" si="29"/>
        <v>1281793873.8900001</v>
      </c>
    </row>
    <row r="98" spans="1:11" ht="25.5">
      <c r="A98" s="250" t="s">
        <v>195</v>
      </c>
      <c r="B98" s="251" t="s">
        <v>280</v>
      </c>
      <c r="C98" s="251" t="s">
        <v>231</v>
      </c>
      <c r="D98" s="251" t="s">
        <v>299</v>
      </c>
      <c r="E98" s="252" t="s">
        <v>180</v>
      </c>
      <c r="F98" s="251" t="s">
        <v>179</v>
      </c>
      <c r="G98" s="251" t="s">
        <v>181</v>
      </c>
      <c r="H98" s="251" t="s">
        <v>220</v>
      </c>
      <c r="I98" s="253">
        <f>I102+I106+I138+I99</f>
        <v>1355805305</v>
      </c>
      <c r="J98" s="253">
        <f>J102+J106+J138+J99</f>
        <v>1262588905</v>
      </c>
      <c r="K98" s="253">
        <f>K102+K106+K138+K99</f>
        <v>1258215805</v>
      </c>
    </row>
    <row r="99" spans="1:11" ht="25.5">
      <c r="A99" s="11" t="s">
        <v>843</v>
      </c>
      <c r="B99" s="261" t="s">
        <v>280</v>
      </c>
      <c r="C99" s="261" t="s">
        <v>231</v>
      </c>
      <c r="D99" s="261" t="s">
        <v>299</v>
      </c>
      <c r="E99" s="262" t="s">
        <v>184</v>
      </c>
      <c r="F99" s="261" t="s">
        <v>179</v>
      </c>
      <c r="G99" s="261" t="s">
        <v>181</v>
      </c>
      <c r="H99" s="261" t="s">
        <v>11</v>
      </c>
      <c r="I99" s="255">
        <f t="shared" ref="I99:K100" si="30">I100</f>
        <v>441138800</v>
      </c>
      <c r="J99" s="255">
        <f t="shared" si="30"/>
        <v>352911000</v>
      </c>
      <c r="K99" s="255">
        <f t="shared" si="30"/>
        <v>352911000</v>
      </c>
    </row>
    <row r="100" spans="1:11">
      <c r="A100" s="217" t="s">
        <v>844</v>
      </c>
      <c r="B100" s="263" t="s">
        <v>280</v>
      </c>
      <c r="C100" s="263" t="s">
        <v>231</v>
      </c>
      <c r="D100" s="263" t="s">
        <v>299</v>
      </c>
      <c r="E100" s="264" t="s">
        <v>845</v>
      </c>
      <c r="F100" s="263" t="s">
        <v>179</v>
      </c>
      <c r="G100" s="263" t="s">
        <v>181</v>
      </c>
      <c r="H100" s="263" t="s">
        <v>11</v>
      </c>
      <c r="I100" s="253">
        <f t="shared" si="30"/>
        <v>441138800</v>
      </c>
      <c r="J100" s="253">
        <f t="shared" si="30"/>
        <v>352911000</v>
      </c>
      <c r="K100" s="253">
        <f t="shared" si="30"/>
        <v>352911000</v>
      </c>
    </row>
    <row r="101" spans="1:11" ht="25.5">
      <c r="A101" s="218" t="s">
        <v>517</v>
      </c>
      <c r="B101" s="261" t="s">
        <v>280</v>
      </c>
      <c r="C101" s="261" t="s">
        <v>231</v>
      </c>
      <c r="D101" s="261" t="s">
        <v>299</v>
      </c>
      <c r="E101" s="262" t="s">
        <v>845</v>
      </c>
      <c r="F101" s="261" t="s">
        <v>303</v>
      </c>
      <c r="G101" s="261" t="s">
        <v>846</v>
      </c>
      <c r="H101" s="261" t="s">
        <v>11</v>
      </c>
      <c r="I101" s="255">
        <v>441138800</v>
      </c>
      <c r="J101" s="255">
        <v>352911000</v>
      </c>
      <c r="K101" s="255">
        <v>352911000</v>
      </c>
    </row>
    <row r="102" spans="1:11" ht="25.5">
      <c r="A102" s="221" t="s">
        <v>187</v>
      </c>
      <c r="B102" s="263" t="s">
        <v>280</v>
      </c>
      <c r="C102" s="263" t="s">
        <v>231</v>
      </c>
      <c r="D102" s="263" t="s">
        <v>299</v>
      </c>
      <c r="E102" s="264" t="s">
        <v>300</v>
      </c>
      <c r="F102" s="263" t="s">
        <v>179</v>
      </c>
      <c r="G102" s="263" t="s">
        <v>181</v>
      </c>
      <c r="H102" s="263" t="s">
        <v>11</v>
      </c>
      <c r="I102" s="253">
        <f>I103</f>
        <v>856300</v>
      </c>
      <c r="J102" s="253">
        <f t="shared" ref="J102:K102" si="31">J103</f>
        <v>856300</v>
      </c>
      <c r="K102" s="253">
        <f t="shared" si="31"/>
        <v>856300</v>
      </c>
    </row>
    <row r="103" spans="1:11">
      <c r="A103" s="221" t="s">
        <v>80</v>
      </c>
      <c r="B103" s="263" t="s">
        <v>280</v>
      </c>
      <c r="C103" s="263" t="s">
        <v>231</v>
      </c>
      <c r="D103" s="263" t="s">
        <v>299</v>
      </c>
      <c r="E103" s="264" t="s">
        <v>196</v>
      </c>
      <c r="F103" s="263" t="s">
        <v>179</v>
      </c>
      <c r="G103" s="263" t="s">
        <v>181</v>
      </c>
      <c r="H103" s="263" t="s">
        <v>11</v>
      </c>
      <c r="I103" s="253">
        <f t="shared" ref="I103:K103" si="32">I104</f>
        <v>856300</v>
      </c>
      <c r="J103" s="253">
        <f t="shared" si="32"/>
        <v>856300</v>
      </c>
      <c r="K103" s="253">
        <f t="shared" si="32"/>
        <v>856300</v>
      </c>
    </row>
    <row r="104" spans="1:11">
      <c r="A104" s="217" t="s">
        <v>81</v>
      </c>
      <c r="B104" s="263" t="s">
        <v>280</v>
      </c>
      <c r="C104" s="263" t="s">
        <v>231</v>
      </c>
      <c r="D104" s="263" t="s">
        <v>299</v>
      </c>
      <c r="E104" s="264" t="s">
        <v>196</v>
      </c>
      <c r="F104" s="263" t="s">
        <v>303</v>
      </c>
      <c r="G104" s="263" t="s">
        <v>181</v>
      </c>
      <c r="H104" s="263" t="s">
        <v>11</v>
      </c>
      <c r="I104" s="253">
        <f>SUM(I105:I105)</f>
        <v>856300</v>
      </c>
      <c r="J104" s="253">
        <f>SUM(J105:J105)</f>
        <v>856300</v>
      </c>
      <c r="K104" s="253">
        <f>SUM(K105:K105)</f>
        <v>856300</v>
      </c>
    </row>
    <row r="105" spans="1:11" ht="63.75">
      <c r="A105" s="265" t="s">
        <v>1091</v>
      </c>
      <c r="B105" s="261" t="s">
        <v>280</v>
      </c>
      <c r="C105" s="261" t="s">
        <v>231</v>
      </c>
      <c r="D105" s="261" t="s">
        <v>299</v>
      </c>
      <c r="E105" s="262" t="s">
        <v>196</v>
      </c>
      <c r="F105" s="261" t="s">
        <v>303</v>
      </c>
      <c r="G105" s="261" t="s">
        <v>379</v>
      </c>
      <c r="H105" s="261" t="s">
        <v>11</v>
      </c>
      <c r="I105" s="258">
        <v>856300</v>
      </c>
      <c r="J105" s="256">
        <v>856300</v>
      </c>
      <c r="K105" s="256">
        <v>856300</v>
      </c>
    </row>
    <row r="106" spans="1:11" ht="25.5">
      <c r="A106" s="222" t="s">
        <v>104</v>
      </c>
      <c r="B106" s="263" t="s">
        <v>280</v>
      </c>
      <c r="C106" s="263" t="s">
        <v>231</v>
      </c>
      <c r="D106" s="263" t="s">
        <v>299</v>
      </c>
      <c r="E106" s="264" t="s">
        <v>46</v>
      </c>
      <c r="F106" s="263" t="s">
        <v>179</v>
      </c>
      <c r="G106" s="263" t="s">
        <v>181</v>
      </c>
      <c r="H106" s="263" t="s">
        <v>11</v>
      </c>
      <c r="I106" s="259">
        <f>I109+I111+I107+I132+I134</f>
        <v>886108800</v>
      </c>
      <c r="J106" s="259">
        <f t="shared" ref="J106:K106" si="33">J109+J111+J107+J132+J134</f>
        <v>881120200</v>
      </c>
      <c r="K106" s="259">
        <f t="shared" si="33"/>
        <v>876768000</v>
      </c>
    </row>
    <row r="107" spans="1:11" ht="38.25">
      <c r="A107" s="211" t="s">
        <v>570</v>
      </c>
      <c r="B107" s="263" t="s">
        <v>280</v>
      </c>
      <c r="C107" s="263" t="s">
        <v>231</v>
      </c>
      <c r="D107" s="263" t="s">
        <v>299</v>
      </c>
      <c r="E107" s="264" t="s">
        <v>571</v>
      </c>
      <c r="F107" s="263" t="s">
        <v>303</v>
      </c>
      <c r="G107" s="263" t="s">
        <v>181</v>
      </c>
      <c r="H107" s="263" t="s">
        <v>11</v>
      </c>
      <c r="I107" s="259">
        <f t="shared" ref="I107:K107" si="34">I108</f>
        <v>25700</v>
      </c>
      <c r="J107" s="259">
        <f t="shared" si="34"/>
        <v>0</v>
      </c>
      <c r="K107" s="259">
        <f t="shared" si="34"/>
        <v>0</v>
      </c>
    </row>
    <row r="108" spans="1:11" ht="38.25">
      <c r="A108" s="11" t="s">
        <v>570</v>
      </c>
      <c r="B108" s="261" t="s">
        <v>280</v>
      </c>
      <c r="C108" s="261" t="s">
        <v>231</v>
      </c>
      <c r="D108" s="261" t="s">
        <v>299</v>
      </c>
      <c r="E108" s="262" t="s">
        <v>571</v>
      </c>
      <c r="F108" s="261" t="s">
        <v>303</v>
      </c>
      <c r="G108" s="261" t="s">
        <v>181</v>
      </c>
      <c r="H108" s="261" t="s">
        <v>11</v>
      </c>
      <c r="I108" s="257">
        <v>25700</v>
      </c>
      <c r="J108" s="257">
        <v>0</v>
      </c>
      <c r="K108" s="257">
        <v>0</v>
      </c>
    </row>
    <row r="109" spans="1:11" ht="76.5">
      <c r="A109" s="211" t="s">
        <v>380</v>
      </c>
      <c r="B109" s="263" t="s">
        <v>280</v>
      </c>
      <c r="C109" s="263" t="s">
        <v>231</v>
      </c>
      <c r="D109" s="263" t="s">
        <v>299</v>
      </c>
      <c r="E109" s="264" t="s">
        <v>197</v>
      </c>
      <c r="F109" s="263" t="s">
        <v>179</v>
      </c>
      <c r="G109" s="263" t="s">
        <v>181</v>
      </c>
      <c r="H109" s="263" t="s">
        <v>11</v>
      </c>
      <c r="I109" s="259">
        <f t="shared" ref="I109:K109" si="35">I110</f>
        <v>4535700</v>
      </c>
      <c r="J109" s="259">
        <f t="shared" si="35"/>
        <v>4351900</v>
      </c>
      <c r="K109" s="259">
        <f t="shared" si="35"/>
        <v>0</v>
      </c>
    </row>
    <row r="110" spans="1:11" ht="76.5">
      <c r="A110" s="60" t="s">
        <v>1021</v>
      </c>
      <c r="B110" s="261" t="s">
        <v>280</v>
      </c>
      <c r="C110" s="261" t="s">
        <v>231</v>
      </c>
      <c r="D110" s="261" t="s">
        <v>299</v>
      </c>
      <c r="E110" s="262" t="s">
        <v>197</v>
      </c>
      <c r="F110" s="261" t="s">
        <v>303</v>
      </c>
      <c r="G110" s="261" t="s">
        <v>181</v>
      </c>
      <c r="H110" s="261" t="s">
        <v>11</v>
      </c>
      <c r="I110" s="258">
        <v>4535700</v>
      </c>
      <c r="J110" s="256">
        <v>4351900</v>
      </c>
      <c r="K110" s="259"/>
    </row>
    <row r="111" spans="1:11" ht="25.5">
      <c r="A111" s="219" t="s">
        <v>6</v>
      </c>
      <c r="B111" s="263" t="s">
        <v>280</v>
      </c>
      <c r="C111" s="263" t="s">
        <v>231</v>
      </c>
      <c r="D111" s="263" t="s">
        <v>299</v>
      </c>
      <c r="E111" s="264" t="s">
        <v>198</v>
      </c>
      <c r="F111" s="263" t="s">
        <v>179</v>
      </c>
      <c r="G111" s="263" t="s">
        <v>181</v>
      </c>
      <c r="H111" s="263" t="s">
        <v>11</v>
      </c>
      <c r="I111" s="257">
        <f t="shared" ref="I111:K111" si="36">I112</f>
        <v>757118200</v>
      </c>
      <c r="J111" s="257">
        <f t="shared" si="36"/>
        <v>752339100</v>
      </c>
      <c r="K111" s="257">
        <f t="shared" si="36"/>
        <v>752338800</v>
      </c>
    </row>
    <row r="112" spans="1:11" ht="25.5">
      <c r="A112" s="219" t="s">
        <v>7</v>
      </c>
      <c r="B112" s="263" t="s">
        <v>280</v>
      </c>
      <c r="C112" s="263" t="s">
        <v>231</v>
      </c>
      <c r="D112" s="263" t="s">
        <v>299</v>
      </c>
      <c r="E112" s="264" t="s">
        <v>198</v>
      </c>
      <c r="F112" s="263" t="s">
        <v>303</v>
      </c>
      <c r="G112" s="263" t="s">
        <v>181</v>
      </c>
      <c r="H112" s="263" t="s">
        <v>11</v>
      </c>
      <c r="I112" s="257">
        <f t="shared" ref="I112:K112" si="37">SUM(I113:I131)</f>
        <v>757118200</v>
      </c>
      <c r="J112" s="257">
        <f t="shared" si="37"/>
        <v>752339100</v>
      </c>
      <c r="K112" s="257">
        <f t="shared" si="37"/>
        <v>752338800</v>
      </c>
    </row>
    <row r="113" spans="1:11" ht="114.75">
      <c r="A113" s="265" t="s">
        <v>1092</v>
      </c>
      <c r="B113" s="261" t="s">
        <v>280</v>
      </c>
      <c r="C113" s="261" t="s">
        <v>231</v>
      </c>
      <c r="D113" s="261" t="s">
        <v>299</v>
      </c>
      <c r="E113" s="266" t="s">
        <v>198</v>
      </c>
      <c r="F113" s="261" t="s">
        <v>303</v>
      </c>
      <c r="G113" s="261" t="s">
        <v>381</v>
      </c>
      <c r="H113" s="261" t="s">
        <v>11</v>
      </c>
      <c r="I113" s="258">
        <v>38038500</v>
      </c>
      <c r="J113" s="256">
        <v>38038500</v>
      </c>
      <c r="K113" s="256">
        <v>38038500</v>
      </c>
    </row>
    <row r="114" spans="1:11" ht="102">
      <c r="A114" s="265" t="s">
        <v>1093</v>
      </c>
      <c r="B114" s="261" t="s">
        <v>280</v>
      </c>
      <c r="C114" s="261" t="s">
        <v>231</v>
      </c>
      <c r="D114" s="261" t="s">
        <v>299</v>
      </c>
      <c r="E114" s="266" t="s">
        <v>198</v>
      </c>
      <c r="F114" s="261" t="s">
        <v>303</v>
      </c>
      <c r="G114" s="261" t="s">
        <v>941</v>
      </c>
      <c r="H114" s="261" t="s">
        <v>11</v>
      </c>
      <c r="I114" s="258">
        <v>337500</v>
      </c>
      <c r="J114" s="256">
        <v>337500</v>
      </c>
      <c r="K114" s="256">
        <v>337500</v>
      </c>
    </row>
    <row r="115" spans="1:11" ht="76.5">
      <c r="A115" s="265" t="s">
        <v>1094</v>
      </c>
      <c r="B115" s="261" t="s">
        <v>280</v>
      </c>
      <c r="C115" s="261" t="s">
        <v>231</v>
      </c>
      <c r="D115" s="261" t="s">
        <v>299</v>
      </c>
      <c r="E115" s="266" t="s">
        <v>198</v>
      </c>
      <c r="F115" s="261" t="s">
        <v>303</v>
      </c>
      <c r="G115" s="261" t="s">
        <v>865</v>
      </c>
      <c r="H115" s="261" t="s">
        <v>11</v>
      </c>
      <c r="I115" s="258">
        <v>51000</v>
      </c>
      <c r="J115" s="256">
        <v>51000</v>
      </c>
      <c r="K115" s="256">
        <v>51000</v>
      </c>
    </row>
    <row r="116" spans="1:11" ht="114.75">
      <c r="A116" s="265" t="s">
        <v>1095</v>
      </c>
      <c r="B116" s="261" t="s">
        <v>280</v>
      </c>
      <c r="C116" s="261" t="s">
        <v>231</v>
      </c>
      <c r="D116" s="261" t="s">
        <v>299</v>
      </c>
      <c r="E116" s="266" t="s">
        <v>198</v>
      </c>
      <c r="F116" s="261" t="s">
        <v>303</v>
      </c>
      <c r="G116" s="261" t="s">
        <v>394</v>
      </c>
      <c r="H116" s="261" t="s">
        <v>11</v>
      </c>
      <c r="I116" s="258">
        <v>525200</v>
      </c>
      <c r="J116" s="256">
        <v>525200</v>
      </c>
      <c r="K116" s="256">
        <v>525200</v>
      </c>
    </row>
    <row r="117" spans="1:11" ht="140.25">
      <c r="A117" s="265" t="s">
        <v>1096</v>
      </c>
      <c r="B117" s="261" t="s">
        <v>280</v>
      </c>
      <c r="C117" s="261" t="s">
        <v>231</v>
      </c>
      <c r="D117" s="261" t="s">
        <v>299</v>
      </c>
      <c r="E117" s="266" t="s">
        <v>198</v>
      </c>
      <c r="F117" s="261" t="s">
        <v>303</v>
      </c>
      <c r="G117" s="261" t="s">
        <v>387</v>
      </c>
      <c r="H117" s="261" t="s">
        <v>11</v>
      </c>
      <c r="I117" s="258">
        <v>17538900</v>
      </c>
      <c r="J117" s="258">
        <v>17538900</v>
      </c>
      <c r="K117" s="256">
        <v>17538900</v>
      </c>
    </row>
    <row r="118" spans="1:11" ht="51">
      <c r="A118" s="265" t="s">
        <v>1097</v>
      </c>
      <c r="B118" s="261" t="s">
        <v>280</v>
      </c>
      <c r="C118" s="261" t="s">
        <v>231</v>
      </c>
      <c r="D118" s="261" t="s">
        <v>299</v>
      </c>
      <c r="E118" s="266" t="s">
        <v>198</v>
      </c>
      <c r="F118" s="261" t="s">
        <v>303</v>
      </c>
      <c r="G118" s="261" t="s">
        <v>390</v>
      </c>
      <c r="H118" s="261" t="s">
        <v>11</v>
      </c>
      <c r="I118" s="258">
        <v>178200</v>
      </c>
      <c r="J118" s="256">
        <v>178200</v>
      </c>
      <c r="K118" s="256">
        <v>178200</v>
      </c>
    </row>
    <row r="119" spans="1:11" ht="89.25">
      <c r="A119" s="265" t="s">
        <v>1098</v>
      </c>
      <c r="B119" s="261" t="s">
        <v>280</v>
      </c>
      <c r="C119" s="261" t="s">
        <v>231</v>
      </c>
      <c r="D119" s="261" t="s">
        <v>299</v>
      </c>
      <c r="E119" s="266" t="s">
        <v>198</v>
      </c>
      <c r="F119" s="261" t="s">
        <v>303</v>
      </c>
      <c r="G119" s="261" t="s">
        <v>393</v>
      </c>
      <c r="H119" s="261" t="s">
        <v>11</v>
      </c>
      <c r="I119" s="258">
        <v>1151200</v>
      </c>
      <c r="J119" s="256">
        <v>1149100</v>
      </c>
      <c r="K119" s="256">
        <v>1148800</v>
      </c>
    </row>
    <row r="120" spans="1:11" ht="102">
      <c r="A120" s="265" t="s">
        <v>1099</v>
      </c>
      <c r="B120" s="267" t="s">
        <v>280</v>
      </c>
      <c r="C120" s="267" t="s">
        <v>231</v>
      </c>
      <c r="D120" s="267" t="s">
        <v>299</v>
      </c>
      <c r="E120" s="267" t="s">
        <v>198</v>
      </c>
      <c r="F120" s="267" t="s">
        <v>303</v>
      </c>
      <c r="G120" s="267" t="s">
        <v>392</v>
      </c>
      <c r="H120" s="267" t="s">
        <v>11</v>
      </c>
      <c r="I120" s="258">
        <v>617800</v>
      </c>
      <c r="J120" s="258">
        <v>617800</v>
      </c>
      <c r="K120" s="256">
        <v>617800</v>
      </c>
    </row>
    <row r="121" spans="1:11" ht="76.5">
      <c r="A121" s="265" t="s">
        <v>1100</v>
      </c>
      <c r="B121" s="267" t="s">
        <v>280</v>
      </c>
      <c r="C121" s="267" t="s">
        <v>231</v>
      </c>
      <c r="D121" s="267" t="s">
        <v>299</v>
      </c>
      <c r="E121" s="267" t="s">
        <v>198</v>
      </c>
      <c r="F121" s="267" t="s">
        <v>303</v>
      </c>
      <c r="G121" s="267" t="s">
        <v>388</v>
      </c>
      <c r="H121" s="267" t="s">
        <v>11</v>
      </c>
      <c r="I121" s="258">
        <v>55300</v>
      </c>
      <c r="J121" s="258">
        <v>55300</v>
      </c>
      <c r="K121" s="256">
        <v>55300</v>
      </c>
    </row>
    <row r="122" spans="1:11" ht="89.25">
      <c r="A122" s="265" t="s">
        <v>1101</v>
      </c>
      <c r="B122" s="267" t="s">
        <v>280</v>
      </c>
      <c r="C122" s="267" t="s">
        <v>231</v>
      </c>
      <c r="D122" s="267" t="s">
        <v>299</v>
      </c>
      <c r="E122" s="267" t="s">
        <v>198</v>
      </c>
      <c r="F122" s="267" t="s">
        <v>303</v>
      </c>
      <c r="G122" s="267" t="s">
        <v>386</v>
      </c>
      <c r="H122" s="267" t="s">
        <v>11</v>
      </c>
      <c r="I122" s="258">
        <v>1362700</v>
      </c>
      <c r="J122" s="256">
        <v>1362700</v>
      </c>
      <c r="K122" s="256">
        <v>1362700</v>
      </c>
    </row>
    <row r="123" spans="1:11" ht="127.5">
      <c r="A123" s="265" t="s">
        <v>1102</v>
      </c>
      <c r="B123" s="267" t="s">
        <v>280</v>
      </c>
      <c r="C123" s="267" t="s">
        <v>231</v>
      </c>
      <c r="D123" s="267" t="s">
        <v>299</v>
      </c>
      <c r="E123" s="267" t="s">
        <v>198</v>
      </c>
      <c r="F123" s="267" t="s">
        <v>303</v>
      </c>
      <c r="G123" s="267" t="s">
        <v>382</v>
      </c>
      <c r="H123" s="267" t="s">
        <v>11</v>
      </c>
      <c r="I123" s="258">
        <v>981100</v>
      </c>
      <c r="J123" s="256">
        <v>981100</v>
      </c>
      <c r="K123" s="256">
        <v>981100</v>
      </c>
    </row>
    <row r="124" spans="1:11" ht="102">
      <c r="A124" s="265" t="s">
        <v>1103</v>
      </c>
      <c r="B124" s="262" t="s">
        <v>280</v>
      </c>
      <c r="C124" s="262">
        <v>2</v>
      </c>
      <c r="D124" s="262">
        <v>2</v>
      </c>
      <c r="E124" s="262">
        <v>3024</v>
      </c>
      <c r="F124" s="262">
        <v>5</v>
      </c>
      <c r="G124" s="262" t="s">
        <v>378</v>
      </c>
      <c r="H124" s="262">
        <v>151</v>
      </c>
      <c r="I124" s="258">
        <v>64000</v>
      </c>
      <c r="J124" s="256">
        <v>64000</v>
      </c>
      <c r="K124" s="256">
        <v>64000</v>
      </c>
    </row>
    <row r="125" spans="1:11" ht="140.25">
      <c r="A125" s="265" t="s">
        <v>1104</v>
      </c>
      <c r="B125" s="267" t="s">
        <v>280</v>
      </c>
      <c r="C125" s="267" t="s">
        <v>231</v>
      </c>
      <c r="D125" s="267" t="s">
        <v>299</v>
      </c>
      <c r="E125" s="267" t="s">
        <v>198</v>
      </c>
      <c r="F125" s="267" t="s">
        <v>303</v>
      </c>
      <c r="G125" s="267" t="s">
        <v>383</v>
      </c>
      <c r="H125" s="267" t="s">
        <v>11</v>
      </c>
      <c r="I125" s="258">
        <v>352770000</v>
      </c>
      <c r="J125" s="256">
        <v>352770000</v>
      </c>
      <c r="K125" s="256">
        <v>352770000</v>
      </c>
    </row>
    <row r="126" spans="1:11" ht="89.25">
      <c r="A126" s="265" t="s">
        <v>1105</v>
      </c>
      <c r="B126" s="267" t="s">
        <v>280</v>
      </c>
      <c r="C126" s="267" t="s">
        <v>231</v>
      </c>
      <c r="D126" s="267" t="s">
        <v>299</v>
      </c>
      <c r="E126" s="267" t="s">
        <v>198</v>
      </c>
      <c r="F126" s="267" t="s">
        <v>303</v>
      </c>
      <c r="G126" s="267" t="s">
        <v>384</v>
      </c>
      <c r="H126" s="267" t="s">
        <v>11</v>
      </c>
      <c r="I126" s="258">
        <v>30278400</v>
      </c>
      <c r="J126" s="256">
        <v>30278400</v>
      </c>
      <c r="K126" s="256">
        <v>30278400</v>
      </c>
    </row>
    <row r="127" spans="1:11" ht="76.5">
      <c r="A127" s="265" t="s">
        <v>1106</v>
      </c>
      <c r="B127" s="267" t="s">
        <v>280</v>
      </c>
      <c r="C127" s="267" t="s">
        <v>231</v>
      </c>
      <c r="D127" s="267" t="s">
        <v>299</v>
      </c>
      <c r="E127" s="267" t="s">
        <v>198</v>
      </c>
      <c r="F127" s="267" t="s">
        <v>303</v>
      </c>
      <c r="G127" s="267" t="s">
        <v>866</v>
      </c>
      <c r="H127" s="267" t="s">
        <v>11</v>
      </c>
      <c r="I127" s="258">
        <v>149926800</v>
      </c>
      <c r="J127" s="256">
        <v>149926800</v>
      </c>
      <c r="K127" s="256">
        <v>149926800</v>
      </c>
    </row>
    <row r="128" spans="1:11" ht="102">
      <c r="A128" s="265" t="s">
        <v>1107</v>
      </c>
      <c r="B128" s="267" t="s">
        <v>280</v>
      </c>
      <c r="C128" s="267" t="s">
        <v>231</v>
      </c>
      <c r="D128" s="267" t="s">
        <v>299</v>
      </c>
      <c r="E128" s="267" t="s">
        <v>198</v>
      </c>
      <c r="F128" s="267" t="s">
        <v>303</v>
      </c>
      <c r="G128" s="267" t="s">
        <v>391</v>
      </c>
      <c r="H128" s="267" t="s">
        <v>11</v>
      </c>
      <c r="I128" s="258">
        <v>19890000</v>
      </c>
      <c r="J128" s="256">
        <v>19890000</v>
      </c>
      <c r="K128" s="256">
        <v>19890000</v>
      </c>
    </row>
    <row r="129" spans="1:11" ht="153">
      <c r="A129" s="265" t="s">
        <v>1108</v>
      </c>
      <c r="B129" s="267" t="s">
        <v>280</v>
      </c>
      <c r="C129" s="267" t="s">
        <v>231</v>
      </c>
      <c r="D129" s="267" t="s">
        <v>299</v>
      </c>
      <c r="E129" s="267" t="s">
        <v>198</v>
      </c>
      <c r="F129" s="267" t="s">
        <v>303</v>
      </c>
      <c r="G129" s="267" t="s">
        <v>385</v>
      </c>
      <c r="H129" s="267" t="s">
        <v>11</v>
      </c>
      <c r="I129" s="258">
        <v>118442400</v>
      </c>
      <c r="J129" s="258">
        <v>118442400</v>
      </c>
      <c r="K129" s="258">
        <v>118442400</v>
      </c>
    </row>
    <row r="130" spans="1:11" ht="102">
      <c r="A130" s="265" t="s">
        <v>1109</v>
      </c>
      <c r="B130" s="267" t="s">
        <v>280</v>
      </c>
      <c r="C130" s="267" t="s">
        <v>231</v>
      </c>
      <c r="D130" s="267" t="s">
        <v>299</v>
      </c>
      <c r="E130" s="267" t="s">
        <v>198</v>
      </c>
      <c r="F130" s="267" t="s">
        <v>303</v>
      </c>
      <c r="G130" s="267" t="s">
        <v>395</v>
      </c>
      <c r="H130" s="267" t="s">
        <v>11</v>
      </c>
      <c r="I130" s="258">
        <v>23885200</v>
      </c>
      <c r="J130" s="258">
        <v>19108200</v>
      </c>
      <c r="K130" s="256">
        <v>19108200</v>
      </c>
    </row>
    <row r="131" spans="1:11" ht="63.75">
      <c r="A131" s="265" t="s">
        <v>1110</v>
      </c>
      <c r="B131" s="267" t="s">
        <v>280</v>
      </c>
      <c r="C131" s="267" t="s">
        <v>231</v>
      </c>
      <c r="D131" s="267" t="s">
        <v>299</v>
      </c>
      <c r="E131" s="267" t="s">
        <v>198</v>
      </c>
      <c r="F131" s="267" t="s">
        <v>303</v>
      </c>
      <c r="G131" s="267" t="s">
        <v>389</v>
      </c>
      <c r="H131" s="267" t="s">
        <v>11</v>
      </c>
      <c r="I131" s="258">
        <v>1024000</v>
      </c>
      <c r="J131" s="256">
        <v>1024000</v>
      </c>
      <c r="K131" s="256">
        <v>1024000</v>
      </c>
    </row>
    <row r="132" spans="1:11" ht="76.5">
      <c r="A132" s="211" t="s">
        <v>1111</v>
      </c>
      <c r="B132" s="264" t="s">
        <v>280</v>
      </c>
      <c r="C132" s="264" t="s">
        <v>231</v>
      </c>
      <c r="D132" s="264" t="s">
        <v>299</v>
      </c>
      <c r="E132" s="264" t="s">
        <v>1112</v>
      </c>
      <c r="F132" s="264" t="s">
        <v>179</v>
      </c>
      <c r="G132" s="264" t="s">
        <v>181</v>
      </c>
      <c r="H132" s="264" t="s">
        <v>11</v>
      </c>
      <c r="I132" s="259">
        <f t="shared" ref="I132:K132" si="38">I133</f>
        <v>15165700</v>
      </c>
      <c r="J132" s="259">
        <f t="shared" si="38"/>
        <v>15165700</v>
      </c>
      <c r="K132" s="259">
        <f t="shared" si="38"/>
        <v>15165700</v>
      </c>
    </row>
    <row r="133" spans="1:11" ht="63.75">
      <c r="A133" s="11" t="s">
        <v>1113</v>
      </c>
      <c r="B133" s="262" t="s">
        <v>280</v>
      </c>
      <c r="C133" s="262" t="s">
        <v>231</v>
      </c>
      <c r="D133" s="262" t="s">
        <v>299</v>
      </c>
      <c r="E133" s="262" t="s">
        <v>1112</v>
      </c>
      <c r="F133" s="262" t="s">
        <v>303</v>
      </c>
      <c r="G133" s="262" t="s">
        <v>181</v>
      </c>
      <c r="H133" s="262" t="s">
        <v>11</v>
      </c>
      <c r="I133" s="258">
        <v>15165700</v>
      </c>
      <c r="J133" s="256">
        <v>15165700</v>
      </c>
      <c r="K133" s="256">
        <v>15165700</v>
      </c>
    </row>
    <row r="134" spans="1:11">
      <c r="A134" s="211" t="s">
        <v>1114</v>
      </c>
      <c r="B134" s="264" t="s">
        <v>280</v>
      </c>
      <c r="C134" s="264" t="s">
        <v>231</v>
      </c>
      <c r="D134" s="264" t="s">
        <v>299</v>
      </c>
      <c r="E134" s="264" t="s">
        <v>1115</v>
      </c>
      <c r="F134" s="264" t="s">
        <v>179</v>
      </c>
      <c r="G134" s="264" t="s">
        <v>181</v>
      </c>
      <c r="H134" s="264" t="s">
        <v>11</v>
      </c>
      <c r="I134" s="259">
        <f t="shared" ref="I134:K134" si="39">I135</f>
        <v>109263500</v>
      </c>
      <c r="J134" s="259">
        <f t="shared" si="39"/>
        <v>109263500</v>
      </c>
      <c r="K134" s="259">
        <f t="shared" si="39"/>
        <v>109263500</v>
      </c>
    </row>
    <row r="135" spans="1:11">
      <c r="A135" s="211" t="s">
        <v>1116</v>
      </c>
      <c r="B135" s="264" t="s">
        <v>280</v>
      </c>
      <c r="C135" s="264" t="s">
        <v>231</v>
      </c>
      <c r="D135" s="264" t="s">
        <v>299</v>
      </c>
      <c r="E135" s="264" t="s">
        <v>1115</v>
      </c>
      <c r="F135" s="264" t="s">
        <v>303</v>
      </c>
      <c r="G135" s="264" t="s">
        <v>181</v>
      </c>
      <c r="H135" s="264" t="s">
        <v>11</v>
      </c>
      <c r="I135" s="258">
        <f t="shared" ref="I135:K135" si="40">I137+I136</f>
        <v>109263500</v>
      </c>
      <c r="J135" s="258">
        <f t="shared" si="40"/>
        <v>109263500</v>
      </c>
      <c r="K135" s="258">
        <f t="shared" si="40"/>
        <v>109263500</v>
      </c>
    </row>
    <row r="136" spans="1:11" ht="153">
      <c r="A136" s="265" t="s">
        <v>1117</v>
      </c>
      <c r="B136" s="262" t="s">
        <v>280</v>
      </c>
      <c r="C136" s="262" t="s">
        <v>231</v>
      </c>
      <c r="D136" s="262" t="s">
        <v>299</v>
      </c>
      <c r="E136" s="262" t="s">
        <v>1115</v>
      </c>
      <c r="F136" s="262" t="s">
        <v>303</v>
      </c>
      <c r="G136" s="262" t="s">
        <v>1118</v>
      </c>
      <c r="H136" s="262" t="s">
        <v>11</v>
      </c>
      <c r="I136" s="258">
        <v>42114500</v>
      </c>
      <c r="J136" s="258">
        <v>42114500</v>
      </c>
      <c r="K136" s="258">
        <v>42114500</v>
      </c>
    </row>
    <row r="137" spans="1:11" ht="140.25">
      <c r="A137" s="265" t="s">
        <v>1119</v>
      </c>
      <c r="B137" s="262" t="s">
        <v>280</v>
      </c>
      <c r="C137" s="262" t="s">
        <v>231</v>
      </c>
      <c r="D137" s="262" t="s">
        <v>299</v>
      </c>
      <c r="E137" s="262" t="s">
        <v>1115</v>
      </c>
      <c r="F137" s="262" t="s">
        <v>303</v>
      </c>
      <c r="G137" s="262" t="s">
        <v>1120</v>
      </c>
      <c r="H137" s="262" t="s">
        <v>11</v>
      </c>
      <c r="I137" s="258">
        <v>67149000</v>
      </c>
      <c r="J137" s="258">
        <v>67149000</v>
      </c>
      <c r="K137" s="256">
        <v>67149000</v>
      </c>
    </row>
    <row r="138" spans="1:11">
      <c r="A138" s="211" t="s">
        <v>106</v>
      </c>
      <c r="B138" s="268" t="s">
        <v>280</v>
      </c>
      <c r="C138" s="268" t="s">
        <v>231</v>
      </c>
      <c r="D138" s="268" t="s">
        <v>299</v>
      </c>
      <c r="E138" s="268" t="s">
        <v>32</v>
      </c>
      <c r="F138" s="268" t="s">
        <v>179</v>
      </c>
      <c r="G138" s="268" t="s">
        <v>181</v>
      </c>
      <c r="H138" s="268" t="s">
        <v>11</v>
      </c>
      <c r="I138" s="259">
        <f>I139+I140</f>
        <v>27701405</v>
      </c>
      <c r="J138" s="259">
        <f t="shared" ref="J138:K138" si="41">J139+J140</f>
        <v>27701405</v>
      </c>
      <c r="K138" s="259">
        <f t="shared" si="41"/>
        <v>27680505</v>
      </c>
    </row>
    <row r="139" spans="1:11" ht="51">
      <c r="A139" s="11" t="s">
        <v>294</v>
      </c>
      <c r="B139" s="267" t="s">
        <v>280</v>
      </c>
      <c r="C139" s="267" t="s">
        <v>231</v>
      </c>
      <c r="D139" s="267" t="s">
        <v>299</v>
      </c>
      <c r="E139" s="267" t="s">
        <v>33</v>
      </c>
      <c r="F139" s="267" t="s">
        <v>303</v>
      </c>
      <c r="G139" s="267" t="s">
        <v>181</v>
      </c>
      <c r="H139" s="267" t="s">
        <v>11</v>
      </c>
      <c r="I139" s="258">
        <v>27680505</v>
      </c>
      <c r="J139" s="258">
        <v>27680505</v>
      </c>
      <c r="K139" s="256">
        <v>27680505</v>
      </c>
    </row>
    <row r="140" spans="1:11" ht="25.5">
      <c r="A140" s="11" t="s">
        <v>989</v>
      </c>
      <c r="B140" s="267" t="s">
        <v>280</v>
      </c>
      <c r="C140" s="267" t="s">
        <v>231</v>
      </c>
      <c r="D140" s="267" t="s">
        <v>299</v>
      </c>
      <c r="E140" s="267" t="s">
        <v>867</v>
      </c>
      <c r="F140" s="267" t="s">
        <v>303</v>
      </c>
      <c r="G140" s="267" t="s">
        <v>181</v>
      </c>
      <c r="H140" s="267" t="s">
        <v>11</v>
      </c>
      <c r="I140" s="258">
        <v>20900</v>
      </c>
      <c r="J140" s="258">
        <v>20900</v>
      </c>
      <c r="K140" s="258">
        <v>0</v>
      </c>
    </row>
    <row r="141" spans="1:11" ht="15">
      <c r="A141" s="269" t="s">
        <v>1121</v>
      </c>
      <c r="B141" s="252" t="s">
        <v>220</v>
      </c>
      <c r="C141" s="252" t="s">
        <v>231</v>
      </c>
      <c r="D141" s="252" t="s">
        <v>34</v>
      </c>
      <c r="E141" s="252" t="s">
        <v>180</v>
      </c>
      <c r="F141" s="252" t="s">
        <v>179</v>
      </c>
      <c r="G141" s="252" t="s">
        <v>181</v>
      </c>
      <c r="H141" s="252" t="s">
        <v>842</v>
      </c>
      <c r="I141" s="192">
        <f>I142</f>
        <v>136800000</v>
      </c>
      <c r="J141" s="192">
        <f t="shared" ref="J141:K141" si="42">J142</f>
        <v>41745418.890000001</v>
      </c>
      <c r="K141" s="192">
        <f t="shared" si="42"/>
        <v>23578068.890000001</v>
      </c>
    </row>
    <row r="142" spans="1:11" ht="27" customHeight="1">
      <c r="A142" s="270" t="s">
        <v>454</v>
      </c>
      <c r="B142" s="252" t="s">
        <v>220</v>
      </c>
      <c r="C142" s="252" t="s">
        <v>231</v>
      </c>
      <c r="D142" s="252" t="s">
        <v>34</v>
      </c>
      <c r="E142" s="252" t="s">
        <v>42</v>
      </c>
      <c r="F142" s="252" t="s">
        <v>303</v>
      </c>
      <c r="G142" s="252" t="s">
        <v>181</v>
      </c>
      <c r="H142" s="252" t="s">
        <v>842</v>
      </c>
      <c r="I142" s="193">
        <f>I143</f>
        <v>136800000</v>
      </c>
      <c r="J142" s="193">
        <f t="shared" ref="J142:K142" si="43">J143</f>
        <v>41745418.890000001</v>
      </c>
      <c r="K142" s="193">
        <f t="shared" si="43"/>
        <v>23578068.890000001</v>
      </c>
    </row>
    <row r="143" spans="1:11" ht="27" customHeight="1">
      <c r="A143" s="270" t="s">
        <v>454</v>
      </c>
      <c r="B143" s="252" t="s">
        <v>220</v>
      </c>
      <c r="C143" s="252" t="s">
        <v>231</v>
      </c>
      <c r="D143" s="252" t="s">
        <v>34</v>
      </c>
      <c r="E143" s="252" t="s">
        <v>265</v>
      </c>
      <c r="F143" s="252" t="s">
        <v>303</v>
      </c>
      <c r="G143" s="252" t="s">
        <v>181</v>
      </c>
      <c r="H143" s="252" t="s">
        <v>842</v>
      </c>
      <c r="I143" s="193">
        <f>SUM(I144:I145)</f>
        <v>136800000</v>
      </c>
      <c r="J143" s="193">
        <f t="shared" ref="J143:K143" si="44">SUM(J144:J145)</f>
        <v>41745418.890000001</v>
      </c>
      <c r="K143" s="193">
        <f t="shared" si="44"/>
        <v>23578068.890000001</v>
      </c>
    </row>
    <row r="144" spans="1:11" ht="51">
      <c r="A144" s="11" t="s">
        <v>456</v>
      </c>
      <c r="B144" s="260" t="s">
        <v>5</v>
      </c>
      <c r="C144" s="260" t="s">
        <v>231</v>
      </c>
      <c r="D144" s="260" t="s">
        <v>34</v>
      </c>
      <c r="E144" s="260" t="s">
        <v>265</v>
      </c>
      <c r="F144" s="260" t="s">
        <v>303</v>
      </c>
      <c r="G144" s="260" t="s">
        <v>868</v>
      </c>
      <c r="H144" s="260" t="s">
        <v>842</v>
      </c>
      <c r="I144" s="193">
        <v>135000000</v>
      </c>
      <c r="J144" s="272">
        <f>21745418.89+20000000</f>
        <v>41745418.890000001</v>
      </c>
      <c r="K144" s="272">
        <v>23578068.890000001</v>
      </c>
    </row>
    <row r="145" spans="1:11" ht="51">
      <c r="A145" s="11" t="s">
        <v>456</v>
      </c>
      <c r="B145" s="254" t="s">
        <v>279</v>
      </c>
      <c r="C145" s="260" t="s">
        <v>231</v>
      </c>
      <c r="D145" s="260" t="s">
        <v>34</v>
      </c>
      <c r="E145" s="260" t="s">
        <v>265</v>
      </c>
      <c r="F145" s="260" t="s">
        <v>303</v>
      </c>
      <c r="G145" s="260" t="s">
        <v>868</v>
      </c>
      <c r="H145" s="260" t="s">
        <v>842</v>
      </c>
      <c r="I145" s="193">
        <v>1800000</v>
      </c>
      <c r="J145" s="9"/>
      <c r="K145" s="9"/>
    </row>
    <row r="146" spans="1:11" ht="12.75" customHeight="1">
      <c r="A146" s="225" t="s">
        <v>37</v>
      </c>
      <c r="B146" s="208" t="s">
        <v>220</v>
      </c>
      <c r="C146" s="208" t="s">
        <v>35</v>
      </c>
      <c r="D146" s="208" t="s">
        <v>36</v>
      </c>
      <c r="E146" s="208" t="s">
        <v>180</v>
      </c>
      <c r="F146" s="208" t="s">
        <v>179</v>
      </c>
      <c r="G146" s="208" t="s">
        <v>181</v>
      </c>
      <c r="H146" s="209" t="s">
        <v>220</v>
      </c>
      <c r="I146" s="210">
        <f>I8+I97</f>
        <v>1856487214.4200001</v>
      </c>
      <c r="J146" s="210">
        <f>J8+J97</f>
        <v>1685322453.3099999</v>
      </c>
      <c r="K146" s="210">
        <f>K8+K97</f>
        <v>1661580453.3099999</v>
      </c>
    </row>
  </sheetData>
  <autoFilter ref="A6:M146">
    <filterColumn colId="6"/>
  </autoFilter>
  <mergeCells count="7">
    <mergeCell ref="K4:K6"/>
    <mergeCell ref="A2:K2"/>
    <mergeCell ref="A1:K1"/>
    <mergeCell ref="I4:I6"/>
    <mergeCell ref="A4:A6"/>
    <mergeCell ref="B4:H5"/>
    <mergeCell ref="J4:J6"/>
  </mergeCells>
  <pageMargins left="0.15748031496062992" right="0.15748031496062992" top="0.19685039370078741" bottom="0.19685039370078741" header="0.15748031496062992" footer="0.19685039370078741"/>
  <pageSetup paperSize="9" scale="70" fitToHeight="0" orientation="portrait" r:id="rId1"/>
  <headerFooter alignWithMargins="0"/>
</worksheet>
</file>

<file path=xl/worksheets/sheet5.xml><?xml version="1.0" encoding="utf-8"?>
<worksheet xmlns="http://schemas.openxmlformats.org/spreadsheetml/2006/main" xmlns:r="http://schemas.openxmlformats.org/officeDocument/2006/relationships">
  <sheetPr codeName="Лист7">
    <pageSetUpPr fitToPage="1"/>
  </sheetPr>
  <dimension ref="A1:H522"/>
  <sheetViews>
    <sheetView topLeftCell="A504" workbookViewId="0">
      <selection activeCell="G7" sqref="G7:G515"/>
    </sheetView>
  </sheetViews>
  <sheetFormatPr defaultRowHeight="12.75"/>
  <cols>
    <col min="1" max="1" width="55" style="5" customWidth="1"/>
    <col min="2" max="3" width="7" style="167" customWidth="1"/>
    <col min="4" max="4" width="13.85546875" style="167" customWidth="1"/>
    <col min="5" max="5" width="11" style="168" customWidth="1"/>
    <col min="6" max="6" width="16.7109375" style="167" customWidth="1"/>
    <col min="7" max="7" width="25.85546875" style="5" customWidth="1"/>
    <col min="8" max="8" width="13.5703125" style="5" bestFit="1" customWidth="1"/>
    <col min="9" max="16384" width="9.140625" style="5"/>
  </cols>
  <sheetData>
    <row r="1" spans="1:8" ht="53.25" customHeight="1">
      <c r="A1" s="298" t="str">
        <f>"Приложение №"&amp;Н1вед&amp;" к решению
Богучанского районного Совета депутатов
от "&amp;Р1дата&amp;" года №"&amp;Р1номер</f>
        <v>Приложение №5 к решению
Богучанского районного Совета депутатов
от "    "  ___________ 2015 г. года №</v>
      </c>
      <c r="B1" s="298"/>
      <c r="C1" s="298"/>
      <c r="D1" s="298"/>
      <c r="E1" s="298"/>
      <c r="F1" s="298"/>
    </row>
    <row r="2" spans="1:8" ht="39.75" customHeight="1">
      <c r="A2" s="321" t="str">
        <f>"Ведомственная структура расходов районного бюджета на "&amp;год&amp;" год"</f>
        <v>Ведомственная структура расходов районного бюджета на 2016 год</v>
      </c>
      <c r="B2" s="321"/>
      <c r="C2" s="321"/>
      <c r="D2" s="321"/>
      <c r="E2" s="321"/>
      <c r="F2" s="321"/>
    </row>
    <row r="4" spans="1:8">
      <c r="A4" s="322" t="s">
        <v>309</v>
      </c>
      <c r="B4" s="324" t="s">
        <v>239</v>
      </c>
      <c r="C4" s="325"/>
      <c r="D4" s="325"/>
      <c r="E4" s="326"/>
      <c r="F4" s="322" t="s">
        <v>1327</v>
      </c>
    </row>
    <row r="5" spans="1:8" ht="25.5">
      <c r="A5" s="323"/>
      <c r="B5" s="273" t="s">
        <v>238</v>
      </c>
      <c r="C5" s="273" t="s">
        <v>310</v>
      </c>
      <c r="D5" s="273" t="s">
        <v>240</v>
      </c>
      <c r="E5" s="273" t="s">
        <v>241</v>
      </c>
      <c r="F5" s="323"/>
    </row>
    <row r="6" spans="1:8" s="16" customFormat="1">
      <c r="A6" s="318" t="s">
        <v>108</v>
      </c>
      <c r="B6" s="319"/>
      <c r="C6" s="319"/>
      <c r="D6" s="319"/>
      <c r="E6" s="320"/>
      <c r="F6" s="274">
        <v>1902252851.4000001</v>
      </c>
      <c r="H6" s="105"/>
    </row>
    <row r="7" spans="1:8">
      <c r="A7" s="60" t="s">
        <v>579</v>
      </c>
      <c r="B7" s="150" t="s">
        <v>242</v>
      </c>
      <c r="C7" s="150"/>
      <c r="D7" s="150"/>
      <c r="E7" s="150"/>
      <c r="F7" s="104">
        <v>4208951</v>
      </c>
      <c r="G7" s="166" t="str">
        <f>CONCATENATE(C7,D7,E7)</f>
        <v/>
      </c>
    </row>
    <row r="8" spans="1:8">
      <c r="A8" s="60" t="s">
        <v>311</v>
      </c>
      <c r="B8" s="150" t="s">
        <v>242</v>
      </c>
      <c r="C8" s="150" t="s">
        <v>183</v>
      </c>
      <c r="D8" s="150"/>
      <c r="E8" s="150"/>
      <c r="F8" s="104">
        <v>4208951</v>
      </c>
      <c r="G8" s="166" t="str">
        <f t="shared" ref="G8:G71" si="0">CONCATENATE(C8,D8,E8)</f>
        <v>01</v>
      </c>
      <c r="H8" s="166"/>
    </row>
    <row r="9" spans="1:8" ht="38.25">
      <c r="A9" s="60" t="s">
        <v>105</v>
      </c>
      <c r="B9" s="150" t="s">
        <v>242</v>
      </c>
      <c r="C9" s="150" t="s">
        <v>587</v>
      </c>
      <c r="D9" s="150"/>
      <c r="E9" s="150"/>
      <c r="F9" s="104">
        <v>4208951</v>
      </c>
      <c r="G9" s="166" t="str">
        <f t="shared" si="0"/>
        <v>0103</v>
      </c>
    </row>
    <row r="10" spans="1:8" ht="38.25">
      <c r="A10" s="60" t="s">
        <v>588</v>
      </c>
      <c r="B10" s="150" t="s">
        <v>242</v>
      </c>
      <c r="C10" s="150" t="s">
        <v>587</v>
      </c>
      <c r="D10" s="150" t="s">
        <v>1140</v>
      </c>
      <c r="E10" s="150"/>
      <c r="F10" s="104">
        <v>2587254</v>
      </c>
      <c r="G10" s="166" t="str">
        <f t="shared" si="0"/>
        <v>01038020060000</v>
      </c>
    </row>
    <row r="11" spans="1:8" ht="38.25">
      <c r="A11" s="60" t="s">
        <v>583</v>
      </c>
      <c r="B11" s="150" t="s">
        <v>242</v>
      </c>
      <c r="C11" s="150" t="s">
        <v>587</v>
      </c>
      <c r="D11" s="150" t="s">
        <v>1140</v>
      </c>
      <c r="E11" s="150" t="s">
        <v>584</v>
      </c>
      <c r="F11" s="104">
        <v>2082166.0000000002</v>
      </c>
      <c r="G11" s="166" t="str">
        <f t="shared" si="0"/>
        <v>01038020060000121</v>
      </c>
    </row>
    <row r="12" spans="1:8" ht="38.25">
      <c r="A12" s="60" t="s">
        <v>585</v>
      </c>
      <c r="B12" s="150" t="s">
        <v>242</v>
      </c>
      <c r="C12" s="150" t="s">
        <v>587</v>
      </c>
      <c r="D12" s="150" t="s">
        <v>1140</v>
      </c>
      <c r="E12" s="150" t="s">
        <v>586</v>
      </c>
      <c r="F12" s="104">
        <v>90000</v>
      </c>
      <c r="G12" s="166" t="str">
        <f t="shared" si="0"/>
        <v>01038020060000122</v>
      </c>
    </row>
    <row r="13" spans="1:8" ht="25.5">
      <c r="A13" s="60" t="s">
        <v>589</v>
      </c>
      <c r="B13" s="150" t="s">
        <v>242</v>
      </c>
      <c r="C13" s="150" t="s">
        <v>587</v>
      </c>
      <c r="D13" s="150" t="s">
        <v>1140</v>
      </c>
      <c r="E13" s="150" t="s">
        <v>590</v>
      </c>
      <c r="F13" s="104">
        <v>415088</v>
      </c>
      <c r="G13" s="166" t="str">
        <f t="shared" si="0"/>
        <v>01038020060000244</v>
      </c>
    </row>
    <row r="14" spans="1:8" ht="51">
      <c r="A14" s="60" t="s">
        <v>945</v>
      </c>
      <c r="B14" s="150" t="s">
        <v>242</v>
      </c>
      <c r="C14" s="150" t="s">
        <v>587</v>
      </c>
      <c r="D14" s="150" t="s">
        <v>1141</v>
      </c>
      <c r="E14" s="150"/>
      <c r="F14" s="104">
        <v>100000</v>
      </c>
      <c r="G14" s="166" t="str">
        <f t="shared" si="0"/>
        <v>01038020067000</v>
      </c>
    </row>
    <row r="15" spans="1:8" ht="38.25">
      <c r="A15" s="60" t="s">
        <v>585</v>
      </c>
      <c r="B15" s="150" t="s">
        <v>242</v>
      </c>
      <c r="C15" s="150" t="s">
        <v>587</v>
      </c>
      <c r="D15" s="150" t="s">
        <v>1141</v>
      </c>
      <c r="E15" s="150" t="s">
        <v>586</v>
      </c>
      <c r="F15" s="104">
        <v>100000</v>
      </c>
      <c r="G15" s="166" t="str">
        <f t="shared" si="0"/>
        <v>01038020067000122</v>
      </c>
    </row>
    <row r="16" spans="1:8" ht="51">
      <c r="A16" s="60" t="s">
        <v>591</v>
      </c>
      <c r="B16" s="150" t="s">
        <v>242</v>
      </c>
      <c r="C16" s="150" t="s">
        <v>587</v>
      </c>
      <c r="D16" s="150" t="s">
        <v>1142</v>
      </c>
      <c r="E16" s="150"/>
      <c r="F16" s="104">
        <v>1509553</v>
      </c>
      <c r="G16" s="166" t="str">
        <f t="shared" si="0"/>
        <v>01038030060000</v>
      </c>
    </row>
    <row r="17" spans="1:7" ht="38.25">
      <c r="A17" s="60" t="s">
        <v>583</v>
      </c>
      <c r="B17" s="150" t="s">
        <v>242</v>
      </c>
      <c r="C17" s="150" t="s">
        <v>587</v>
      </c>
      <c r="D17" s="150" t="s">
        <v>1142</v>
      </c>
      <c r="E17" s="150" t="s">
        <v>584</v>
      </c>
      <c r="F17" s="104">
        <v>1227001</v>
      </c>
      <c r="G17" s="166" t="str">
        <f t="shared" si="0"/>
        <v>01038030060000121</v>
      </c>
    </row>
    <row r="18" spans="1:7" ht="38.25">
      <c r="A18" s="60" t="s">
        <v>585</v>
      </c>
      <c r="B18" s="150" t="s">
        <v>242</v>
      </c>
      <c r="C18" s="150" t="s">
        <v>587</v>
      </c>
      <c r="D18" s="150" t="s">
        <v>1142</v>
      </c>
      <c r="E18" s="150" t="s">
        <v>586</v>
      </c>
      <c r="F18" s="104">
        <v>73752</v>
      </c>
      <c r="G18" s="166" t="str">
        <f t="shared" si="0"/>
        <v>01038030060000122</v>
      </c>
    </row>
    <row r="19" spans="1:7" ht="51">
      <c r="A19" s="60" t="s">
        <v>786</v>
      </c>
      <c r="B19" s="150" t="s">
        <v>242</v>
      </c>
      <c r="C19" s="150" t="s">
        <v>587</v>
      </c>
      <c r="D19" s="150" t="s">
        <v>1142</v>
      </c>
      <c r="E19" s="150" t="s">
        <v>782</v>
      </c>
      <c r="F19" s="104">
        <v>208800</v>
      </c>
      <c r="G19" s="166" t="str">
        <f t="shared" si="0"/>
        <v>01038030060000123</v>
      </c>
    </row>
    <row r="20" spans="1:7" ht="51">
      <c r="A20" s="60" t="s">
        <v>591</v>
      </c>
      <c r="B20" s="150" t="s">
        <v>242</v>
      </c>
      <c r="C20" s="150" t="s">
        <v>587</v>
      </c>
      <c r="D20" s="150" t="s">
        <v>1143</v>
      </c>
      <c r="E20" s="150"/>
      <c r="F20" s="104">
        <v>12144</v>
      </c>
      <c r="G20" s="166" t="str">
        <f t="shared" si="0"/>
        <v>01038030067000</v>
      </c>
    </row>
    <row r="21" spans="1:7" ht="38.25">
      <c r="A21" s="60" t="s">
        <v>585</v>
      </c>
      <c r="B21" s="150" t="s">
        <v>242</v>
      </c>
      <c r="C21" s="150" t="s">
        <v>587</v>
      </c>
      <c r="D21" s="150" t="s">
        <v>1143</v>
      </c>
      <c r="E21" s="150" t="s">
        <v>586</v>
      </c>
      <c r="F21" s="104">
        <v>12144</v>
      </c>
      <c r="G21" s="166" t="str">
        <f t="shared" si="0"/>
        <v>01038030067000122</v>
      </c>
    </row>
    <row r="22" spans="1:7">
      <c r="A22" s="60" t="s">
        <v>244</v>
      </c>
      <c r="B22" s="150" t="s">
        <v>243</v>
      </c>
      <c r="C22" s="150"/>
      <c r="D22" s="150"/>
      <c r="E22" s="150"/>
      <c r="F22" s="104">
        <v>1416000</v>
      </c>
      <c r="G22" s="166" t="str">
        <f t="shared" si="0"/>
        <v/>
      </c>
    </row>
    <row r="23" spans="1:7">
      <c r="A23" s="60" t="s">
        <v>311</v>
      </c>
      <c r="B23" s="150" t="s">
        <v>243</v>
      </c>
      <c r="C23" s="150" t="s">
        <v>183</v>
      </c>
      <c r="D23" s="150"/>
      <c r="E23" s="150"/>
      <c r="F23" s="104">
        <v>1416000</v>
      </c>
      <c r="G23" s="166" t="str">
        <f t="shared" si="0"/>
        <v>01</v>
      </c>
    </row>
    <row r="24" spans="1:7" ht="38.25">
      <c r="A24" s="60" t="s">
        <v>292</v>
      </c>
      <c r="B24" s="150" t="s">
        <v>243</v>
      </c>
      <c r="C24" s="150" t="s">
        <v>592</v>
      </c>
      <c r="D24" s="150"/>
      <c r="E24" s="150"/>
      <c r="F24" s="104">
        <v>1416000</v>
      </c>
      <c r="G24" s="166" t="str">
        <f t="shared" si="0"/>
        <v>0106</v>
      </c>
    </row>
    <row r="25" spans="1:7" ht="38.25">
      <c r="A25" s="60" t="s">
        <v>588</v>
      </c>
      <c r="B25" s="150" t="s">
        <v>243</v>
      </c>
      <c r="C25" s="150" t="s">
        <v>592</v>
      </c>
      <c r="D25" s="150" t="s">
        <v>1140</v>
      </c>
      <c r="E25" s="150"/>
      <c r="F25" s="104">
        <v>594160</v>
      </c>
      <c r="G25" s="166" t="str">
        <f t="shared" si="0"/>
        <v>01068020060000</v>
      </c>
    </row>
    <row r="26" spans="1:7" ht="38.25">
      <c r="A26" s="60" t="s">
        <v>583</v>
      </c>
      <c r="B26" s="150" t="s">
        <v>243</v>
      </c>
      <c r="C26" s="150" t="s">
        <v>592</v>
      </c>
      <c r="D26" s="150" t="s">
        <v>1140</v>
      </c>
      <c r="E26" s="150" t="s">
        <v>584</v>
      </c>
      <c r="F26" s="104">
        <v>520542.00000000006</v>
      </c>
      <c r="G26" s="166" t="str">
        <f t="shared" si="0"/>
        <v>01068020060000121</v>
      </c>
    </row>
    <row r="27" spans="1:7" ht="38.25">
      <c r="A27" s="60" t="s">
        <v>585</v>
      </c>
      <c r="B27" s="150" t="s">
        <v>243</v>
      </c>
      <c r="C27" s="150" t="s">
        <v>592</v>
      </c>
      <c r="D27" s="150" t="s">
        <v>1140</v>
      </c>
      <c r="E27" s="150" t="s">
        <v>586</v>
      </c>
      <c r="F27" s="104">
        <v>17400</v>
      </c>
      <c r="G27" s="166" t="str">
        <f t="shared" si="0"/>
        <v>01068020060000122</v>
      </c>
    </row>
    <row r="28" spans="1:7" ht="25.5">
      <c r="A28" s="60" t="s">
        <v>589</v>
      </c>
      <c r="B28" s="150" t="s">
        <v>243</v>
      </c>
      <c r="C28" s="150" t="s">
        <v>592</v>
      </c>
      <c r="D28" s="150" t="s">
        <v>1140</v>
      </c>
      <c r="E28" s="150" t="s">
        <v>590</v>
      </c>
      <c r="F28" s="104">
        <v>56218</v>
      </c>
      <c r="G28" s="166" t="str">
        <f t="shared" si="0"/>
        <v>01068020060000244</v>
      </c>
    </row>
    <row r="29" spans="1:7" ht="51">
      <c r="A29" s="60" t="s">
        <v>945</v>
      </c>
      <c r="B29" s="150" t="s">
        <v>243</v>
      </c>
      <c r="C29" s="150" t="s">
        <v>592</v>
      </c>
      <c r="D29" s="150" t="s">
        <v>1141</v>
      </c>
      <c r="E29" s="150"/>
      <c r="F29" s="104">
        <v>30000</v>
      </c>
      <c r="G29" s="166" t="str">
        <f t="shared" si="0"/>
        <v>01068020067000</v>
      </c>
    </row>
    <row r="30" spans="1:7" ht="38.25">
      <c r="A30" s="60" t="s">
        <v>585</v>
      </c>
      <c r="B30" s="150" t="s">
        <v>243</v>
      </c>
      <c r="C30" s="150" t="s">
        <v>592</v>
      </c>
      <c r="D30" s="150" t="s">
        <v>1141</v>
      </c>
      <c r="E30" s="150" t="s">
        <v>586</v>
      </c>
      <c r="F30" s="104">
        <v>30000</v>
      </c>
      <c r="G30" s="166" t="str">
        <f t="shared" si="0"/>
        <v>01068020067000122</v>
      </c>
    </row>
    <row r="31" spans="1:7" ht="51">
      <c r="A31" s="60" t="s">
        <v>593</v>
      </c>
      <c r="B31" s="150" t="s">
        <v>243</v>
      </c>
      <c r="C31" s="150" t="s">
        <v>592</v>
      </c>
      <c r="D31" s="150" t="s">
        <v>1144</v>
      </c>
      <c r="E31" s="150"/>
      <c r="F31" s="104">
        <v>761840</v>
      </c>
      <c r="G31" s="166" t="str">
        <f t="shared" si="0"/>
        <v>01068040060000</v>
      </c>
    </row>
    <row r="32" spans="1:7" ht="38.25">
      <c r="A32" s="60" t="s">
        <v>583</v>
      </c>
      <c r="B32" s="150" t="s">
        <v>243</v>
      </c>
      <c r="C32" s="150" t="s">
        <v>592</v>
      </c>
      <c r="D32" s="150" t="s">
        <v>1144</v>
      </c>
      <c r="E32" s="150" t="s">
        <v>584</v>
      </c>
      <c r="F32" s="104">
        <v>744440</v>
      </c>
      <c r="G32" s="166" t="str">
        <f t="shared" si="0"/>
        <v>01068040060000121</v>
      </c>
    </row>
    <row r="33" spans="1:7" ht="38.25">
      <c r="A33" s="60" t="s">
        <v>585</v>
      </c>
      <c r="B33" s="150" t="s">
        <v>243</v>
      </c>
      <c r="C33" s="150" t="s">
        <v>592</v>
      </c>
      <c r="D33" s="150" t="s">
        <v>1144</v>
      </c>
      <c r="E33" s="150" t="s">
        <v>586</v>
      </c>
      <c r="F33" s="104">
        <v>17400</v>
      </c>
      <c r="G33" s="166" t="str">
        <f t="shared" si="0"/>
        <v>01068040060000122</v>
      </c>
    </row>
    <row r="34" spans="1:7" ht="63.75">
      <c r="A34" s="60" t="s">
        <v>946</v>
      </c>
      <c r="B34" s="150" t="s">
        <v>243</v>
      </c>
      <c r="C34" s="150" t="s">
        <v>592</v>
      </c>
      <c r="D34" s="150" t="s">
        <v>1145</v>
      </c>
      <c r="E34" s="150"/>
      <c r="F34" s="104">
        <v>30000</v>
      </c>
      <c r="G34" s="166" t="str">
        <f t="shared" si="0"/>
        <v>01068040067000</v>
      </c>
    </row>
    <row r="35" spans="1:7" ht="38.25">
      <c r="A35" s="60" t="s">
        <v>585</v>
      </c>
      <c r="B35" s="150" t="s">
        <v>243</v>
      </c>
      <c r="C35" s="150" t="s">
        <v>592</v>
      </c>
      <c r="D35" s="150" t="s">
        <v>1145</v>
      </c>
      <c r="E35" s="150" t="s">
        <v>586</v>
      </c>
      <c r="F35" s="104">
        <v>30000</v>
      </c>
      <c r="G35" s="166" t="str">
        <f t="shared" si="0"/>
        <v>01068040067000122</v>
      </c>
    </row>
    <row r="36" spans="1:7" ht="54" customHeight="1">
      <c r="A36" s="60" t="s">
        <v>245</v>
      </c>
      <c r="B36" s="150" t="s">
        <v>5</v>
      </c>
      <c r="C36" s="150"/>
      <c r="D36" s="150"/>
      <c r="E36" s="150"/>
      <c r="F36" s="104">
        <v>278636797.75999999</v>
      </c>
      <c r="G36" s="166" t="str">
        <f t="shared" si="0"/>
        <v/>
      </c>
    </row>
    <row r="37" spans="1:7" ht="26.25" customHeight="1">
      <c r="A37" s="60" t="s">
        <v>311</v>
      </c>
      <c r="B37" s="150" t="s">
        <v>5</v>
      </c>
      <c r="C37" s="150" t="s">
        <v>183</v>
      </c>
      <c r="D37" s="150"/>
      <c r="E37" s="150"/>
      <c r="F37" s="104">
        <v>45474772.600000001</v>
      </c>
      <c r="G37" s="166" t="str">
        <f t="shared" si="0"/>
        <v>01</v>
      </c>
    </row>
    <row r="38" spans="1:7" ht="25.5">
      <c r="A38" s="60" t="s">
        <v>580</v>
      </c>
      <c r="B38" s="150" t="s">
        <v>5</v>
      </c>
      <c r="C38" s="150" t="s">
        <v>581</v>
      </c>
      <c r="D38" s="150"/>
      <c r="E38" s="150"/>
      <c r="F38" s="104">
        <v>1262846</v>
      </c>
      <c r="G38" s="166" t="str">
        <f t="shared" si="0"/>
        <v>0102</v>
      </c>
    </row>
    <row r="39" spans="1:7" ht="38.25">
      <c r="A39" s="60" t="s">
        <v>582</v>
      </c>
      <c r="B39" s="150" t="s">
        <v>5</v>
      </c>
      <c r="C39" s="150" t="s">
        <v>581</v>
      </c>
      <c r="D39" s="150" t="s">
        <v>1146</v>
      </c>
      <c r="E39" s="150"/>
      <c r="F39" s="104">
        <v>1262846</v>
      </c>
      <c r="G39" s="166" t="str">
        <f t="shared" si="0"/>
        <v>01028010060000</v>
      </c>
    </row>
    <row r="40" spans="1:7" ht="38.25">
      <c r="A40" s="60" t="s">
        <v>583</v>
      </c>
      <c r="B40" s="150" t="s">
        <v>5</v>
      </c>
      <c r="C40" s="150" t="s">
        <v>581</v>
      </c>
      <c r="D40" s="150" t="s">
        <v>1146</v>
      </c>
      <c r="E40" s="150" t="s">
        <v>584</v>
      </c>
      <c r="F40" s="104">
        <v>1232846</v>
      </c>
      <c r="G40" s="166" t="str">
        <f t="shared" si="0"/>
        <v>01028010060000121</v>
      </c>
    </row>
    <row r="41" spans="1:7" ht="38.25">
      <c r="A41" s="60" t="s">
        <v>585</v>
      </c>
      <c r="B41" s="150" t="s">
        <v>5</v>
      </c>
      <c r="C41" s="150" t="s">
        <v>581</v>
      </c>
      <c r="D41" s="150" t="s">
        <v>1146</v>
      </c>
      <c r="E41" s="150" t="s">
        <v>586</v>
      </c>
      <c r="F41" s="104">
        <v>30000</v>
      </c>
      <c r="G41" s="166" t="str">
        <f t="shared" si="0"/>
        <v>01028010060000122</v>
      </c>
    </row>
    <row r="42" spans="1:7" ht="38.25">
      <c r="A42" s="60" t="s">
        <v>313</v>
      </c>
      <c r="B42" s="150" t="s">
        <v>5</v>
      </c>
      <c r="C42" s="150" t="s">
        <v>594</v>
      </c>
      <c r="D42" s="150"/>
      <c r="E42" s="150"/>
      <c r="F42" s="104">
        <v>43919926.600000001</v>
      </c>
      <c r="G42" s="166" t="str">
        <f t="shared" si="0"/>
        <v>0104</v>
      </c>
    </row>
    <row r="43" spans="1:7" ht="76.5">
      <c r="A43" s="60" t="s">
        <v>595</v>
      </c>
      <c r="B43" s="150" t="s">
        <v>5</v>
      </c>
      <c r="C43" s="150" t="s">
        <v>594</v>
      </c>
      <c r="D43" s="150" t="s">
        <v>1147</v>
      </c>
      <c r="E43" s="150"/>
      <c r="F43" s="104">
        <v>75000</v>
      </c>
      <c r="G43" s="166" t="str">
        <f t="shared" si="0"/>
        <v>01040420080040</v>
      </c>
    </row>
    <row r="44" spans="1:7" ht="25.5">
      <c r="A44" s="60" t="s">
        <v>589</v>
      </c>
      <c r="B44" s="150" t="s">
        <v>5</v>
      </c>
      <c r="C44" s="150" t="s">
        <v>594</v>
      </c>
      <c r="D44" s="150" t="s">
        <v>1147</v>
      </c>
      <c r="E44" s="150" t="s">
        <v>590</v>
      </c>
      <c r="F44" s="104">
        <v>75000</v>
      </c>
      <c r="G44" s="166" t="str">
        <f t="shared" si="0"/>
        <v>01040420080040244</v>
      </c>
    </row>
    <row r="45" spans="1:7" ht="76.5">
      <c r="A45" s="60" t="s">
        <v>596</v>
      </c>
      <c r="B45" s="150" t="s">
        <v>5</v>
      </c>
      <c r="C45" s="150" t="s">
        <v>594</v>
      </c>
      <c r="D45" s="150" t="s">
        <v>1148</v>
      </c>
      <c r="E45" s="150"/>
      <c r="F45" s="104">
        <v>525200</v>
      </c>
      <c r="G45" s="166" t="str">
        <f t="shared" si="0"/>
        <v>01048020074670</v>
      </c>
    </row>
    <row r="46" spans="1:7" ht="38.25">
      <c r="A46" s="60" t="s">
        <v>583</v>
      </c>
      <c r="B46" s="150" t="s">
        <v>5</v>
      </c>
      <c r="C46" s="150" t="s">
        <v>594</v>
      </c>
      <c r="D46" s="150" t="s">
        <v>1148</v>
      </c>
      <c r="E46" s="150" t="s">
        <v>584</v>
      </c>
      <c r="F46" s="104">
        <v>482995</v>
      </c>
      <c r="G46" s="166" t="str">
        <f t="shared" si="0"/>
        <v>01048020074670121</v>
      </c>
    </row>
    <row r="47" spans="1:7" ht="38.25">
      <c r="A47" s="60" t="s">
        <v>585</v>
      </c>
      <c r="B47" s="150" t="s">
        <v>5</v>
      </c>
      <c r="C47" s="150" t="s">
        <v>594</v>
      </c>
      <c r="D47" s="150" t="s">
        <v>1148</v>
      </c>
      <c r="E47" s="150" t="s">
        <v>586</v>
      </c>
      <c r="F47" s="104">
        <v>5550</v>
      </c>
      <c r="G47" s="166" t="str">
        <f t="shared" si="0"/>
        <v>01048020074670122</v>
      </c>
    </row>
    <row r="48" spans="1:7" ht="25.5">
      <c r="A48" s="60" t="s">
        <v>589</v>
      </c>
      <c r="B48" s="150" t="s">
        <v>5</v>
      </c>
      <c r="C48" s="150" t="s">
        <v>594</v>
      </c>
      <c r="D48" s="150" t="s">
        <v>1148</v>
      </c>
      <c r="E48" s="150" t="s">
        <v>590</v>
      </c>
      <c r="F48" s="104">
        <v>36655</v>
      </c>
      <c r="G48" s="166" t="str">
        <f t="shared" si="0"/>
        <v>01048020074670244</v>
      </c>
    </row>
    <row r="49" spans="1:7" ht="63.75">
      <c r="A49" s="60" t="s">
        <v>597</v>
      </c>
      <c r="B49" s="150" t="s">
        <v>5</v>
      </c>
      <c r="C49" s="150" t="s">
        <v>594</v>
      </c>
      <c r="D49" s="150" t="s">
        <v>1149</v>
      </c>
      <c r="E49" s="150"/>
      <c r="F49" s="104">
        <v>1024000</v>
      </c>
      <c r="G49" s="166" t="str">
        <f t="shared" si="0"/>
        <v>01048020076040</v>
      </c>
    </row>
    <row r="50" spans="1:7" ht="38.25">
      <c r="A50" s="60" t="s">
        <v>583</v>
      </c>
      <c r="B50" s="150" t="s">
        <v>5</v>
      </c>
      <c r="C50" s="150" t="s">
        <v>594</v>
      </c>
      <c r="D50" s="150" t="s">
        <v>1149</v>
      </c>
      <c r="E50" s="150" t="s">
        <v>584</v>
      </c>
      <c r="F50" s="104">
        <v>965990</v>
      </c>
      <c r="G50" s="166" t="str">
        <f t="shared" si="0"/>
        <v>01048020076040121</v>
      </c>
    </row>
    <row r="51" spans="1:7" ht="38.25">
      <c r="A51" s="60" t="s">
        <v>585</v>
      </c>
      <c r="B51" s="150" t="s">
        <v>5</v>
      </c>
      <c r="C51" s="150" t="s">
        <v>594</v>
      </c>
      <c r="D51" s="150" t="s">
        <v>1149</v>
      </c>
      <c r="E51" s="150" t="s">
        <v>586</v>
      </c>
      <c r="F51" s="104">
        <v>18000</v>
      </c>
      <c r="G51" s="166" t="str">
        <f t="shared" si="0"/>
        <v>01048020076040122</v>
      </c>
    </row>
    <row r="52" spans="1:7" ht="25.5" customHeight="1">
      <c r="A52" s="60" t="s">
        <v>589</v>
      </c>
      <c r="B52" s="150" t="s">
        <v>5</v>
      </c>
      <c r="C52" s="150" t="s">
        <v>594</v>
      </c>
      <c r="D52" s="150" t="s">
        <v>1149</v>
      </c>
      <c r="E52" s="150" t="s">
        <v>590</v>
      </c>
      <c r="F52" s="104">
        <v>40010</v>
      </c>
      <c r="G52" s="166" t="str">
        <f t="shared" si="0"/>
        <v>01048020076040244</v>
      </c>
    </row>
    <row r="53" spans="1:7" ht="38.25">
      <c r="A53" s="60" t="s">
        <v>588</v>
      </c>
      <c r="B53" s="150" t="s">
        <v>5</v>
      </c>
      <c r="C53" s="150" t="s">
        <v>594</v>
      </c>
      <c r="D53" s="150" t="s">
        <v>1140</v>
      </c>
      <c r="E53" s="150"/>
      <c r="F53" s="104">
        <v>35349803.759999998</v>
      </c>
      <c r="G53" s="166" t="str">
        <f t="shared" si="0"/>
        <v>01048020060000</v>
      </c>
    </row>
    <row r="54" spans="1:7" ht="38.25">
      <c r="A54" s="60" t="s">
        <v>583</v>
      </c>
      <c r="B54" s="150" t="s">
        <v>5</v>
      </c>
      <c r="C54" s="150" t="s">
        <v>594</v>
      </c>
      <c r="D54" s="150" t="s">
        <v>1140</v>
      </c>
      <c r="E54" s="150" t="s">
        <v>584</v>
      </c>
      <c r="F54" s="104">
        <v>26878717</v>
      </c>
      <c r="G54" s="166" t="str">
        <f t="shared" si="0"/>
        <v>01048020060000121</v>
      </c>
    </row>
    <row r="55" spans="1:7" ht="38.25">
      <c r="A55" s="60" t="s">
        <v>585</v>
      </c>
      <c r="B55" s="150" t="s">
        <v>5</v>
      </c>
      <c r="C55" s="150" t="s">
        <v>594</v>
      </c>
      <c r="D55" s="150" t="s">
        <v>1140</v>
      </c>
      <c r="E55" s="150" t="s">
        <v>586</v>
      </c>
      <c r="F55" s="104">
        <v>475000</v>
      </c>
      <c r="G55" s="166" t="str">
        <f t="shared" si="0"/>
        <v>01048020060000122</v>
      </c>
    </row>
    <row r="56" spans="1:7" ht="25.5">
      <c r="A56" s="60" t="s">
        <v>589</v>
      </c>
      <c r="B56" s="150" t="s">
        <v>5</v>
      </c>
      <c r="C56" s="150" t="s">
        <v>594</v>
      </c>
      <c r="D56" s="150" t="s">
        <v>1140</v>
      </c>
      <c r="E56" s="150" t="s">
        <v>590</v>
      </c>
      <c r="F56" s="104">
        <v>7846086.7599999998</v>
      </c>
      <c r="G56" s="166" t="str">
        <f t="shared" si="0"/>
        <v>01048020060000244</v>
      </c>
    </row>
    <row r="57" spans="1:7" ht="23.25" customHeight="1">
      <c r="A57" s="60" t="s">
        <v>787</v>
      </c>
      <c r="B57" s="150" t="s">
        <v>5</v>
      </c>
      <c r="C57" s="150" t="s">
        <v>594</v>
      </c>
      <c r="D57" s="150" t="s">
        <v>1140</v>
      </c>
      <c r="E57" s="150" t="s">
        <v>788</v>
      </c>
      <c r="F57" s="104">
        <v>150000</v>
      </c>
      <c r="G57" s="166" t="str">
        <f t="shared" si="0"/>
        <v>01048020060000852</v>
      </c>
    </row>
    <row r="58" spans="1:7" ht="76.5">
      <c r="A58" s="61" t="s">
        <v>947</v>
      </c>
      <c r="B58" s="150" t="s">
        <v>5</v>
      </c>
      <c r="C58" s="150" t="s">
        <v>594</v>
      </c>
      <c r="D58" s="150" t="s">
        <v>1150</v>
      </c>
      <c r="E58" s="150"/>
      <c r="F58" s="104">
        <v>533737.84</v>
      </c>
      <c r="G58" s="166" t="str">
        <f t="shared" si="0"/>
        <v>01048020061000</v>
      </c>
    </row>
    <row r="59" spans="1:7" ht="38.25">
      <c r="A59" s="60" t="s">
        <v>583</v>
      </c>
      <c r="B59" s="150" t="s">
        <v>5</v>
      </c>
      <c r="C59" s="150" t="s">
        <v>594</v>
      </c>
      <c r="D59" s="150" t="s">
        <v>1150</v>
      </c>
      <c r="E59" s="150" t="s">
        <v>584</v>
      </c>
      <c r="F59" s="104">
        <v>533737.84</v>
      </c>
      <c r="G59" s="166" t="str">
        <f t="shared" si="0"/>
        <v>01048020061000121</v>
      </c>
    </row>
    <row r="60" spans="1:7" ht="51">
      <c r="A60" s="60" t="s">
        <v>948</v>
      </c>
      <c r="B60" s="150" t="s">
        <v>5</v>
      </c>
      <c r="C60" s="150" t="s">
        <v>594</v>
      </c>
      <c r="D60" s="150" t="s">
        <v>1151</v>
      </c>
      <c r="E60" s="150"/>
      <c r="F60" s="104">
        <v>5929190</v>
      </c>
      <c r="G60" s="166" t="str">
        <f t="shared" si="0"/>
        <v>0104802006Б000</v>
      </c>
    </row>
    <row r="61" spans="1:7" ht="38.25">
      <c r="A61" s="60" t="s">
        <v>583</v>
      </c>
      <c r="B61" s="150" t="s">
        <v>5</v>
      </c>
      <c r="C61" s="150" t="s">
        <v>594</v>
      </c>
      <c r="D61" s="150" t="s">
        <v>1151</v>
      </c>
      <c r="E61" s="150" t="s">
        <v>584</v>
      </c>
      <c r="F61" s="104">
        <v>5929190</v>
      </c>
      <c r="G61" s="166" t="str">
        <f t="shared" si="0"/>
        <v>0104802006Б000121</v>
      </c>
    </row>
    <row r="62" spans="1:7" ht="178.5">
      <c r="A62" s="60" t="s">
        <v>789</v>
      </c>
      <c r="B62" s="150" t="s">
        <v>5</v>
      </c>
      <c r="C62" s="150" t="s">
        <v>594</v>
      </c>
      <c r="D62" s="150" t="s">
        <v>1152</v>
      </c>
      <c r="E62" s="150"/>
      <c r="F62" s="104">
        <v>482995</v>
      </c>
      <c r="G62" s="166" t="str">
        <f t="shared" si="0"/>
        <v>010480200Ч0010</v>
      </c>
    </row>
    <row r="63" spans="1:7" ht="38.25">
      <c r="A63" s="60" t="s">
        <v>583</v>
      </c>
      <c r="B63" s="150" t="s">
        <v>5</v>
      </c>
      <c r="C63" s="150" t="s">
        <v>594</v>
      </c>
      <c r="D63" s="150" t="s">
        <v>1152</v>
      </c>
      <c r="E63" s="150" t="s">
        <v>584</v>
      </c>
      <c r="F63" s="104">
        <v>482995</v>
      </c>
      <c r="G63" s="166" t="str">
        <f t="shared" si="0"/>
        <v>010480200Ч0010121</v>
      </c>
    </row>
    <row r="64" spans="1:7">
      <c r="A64" s="60" t="s">
        <v>719</v>
      </c>
      <c r="B64" s="150" t="s">
        <v>5</v>
      </c>
      <c r="C64" s="150" t="s">
        <v>720</v>
      </c>
      <c r="D64" s="150"/>
      <c r="E64" s="150"/>
      <c r="F64" s="104">
        <v>25700</v>
      </c>
      <c r="G64" s="166" t="str">
        <f t="shared" si="0"/>
        <v>0105</v>
      </c>
    </row>
    <row r="65" spans="1:7" ht="63.75">
      <c r="A65" s="60" t="s">
        <v>721</v>
      </c>
      <c r="B65" s="150" t="s">
        <v>5</v>
      </c>
      <c r="C65" s="150" t="s">
        <v>720</v>
      </c>
      <c r="D65" s="150" t="s">
        <v>1153</v>
      </c>
      <c r="E65" s="150"/>
      <c r="F65" s="104">
        <v>25700</v>
      </c>
      <c r="G65" s="166" t="str">
        <f t="shared" si="0"/>
        <v>01059040051200</v>
      </c>
    </row>
    <row r="66" spans="1:7" ht="25.5">
      <c r="A66" s="60" t="s">
        <v>589</v>
      </c>
      <c r="B66" s="150" t="s">
        <v>5</v>
      </c>
      <c r="C66" s="150" t="s">
        <v>720</v>
      </c>
      <c r="D66" s="150" t="s">
        <v>1153</v>
      </c>
      <c r="E66" s="150" t="s">
        <v>590</v>
      </c>
      <c r="F66" s="104">
        <v>25700</v>
      </c>
      <c r="G66" s="166" t="str">
        <f t="shared" si="0"/>
        <v>01059040051200244</v>
      </c>
    </row>
    <row r="67" spans="1:7">
      <c r="A67" s="60" t="s">
        <v>790</v>
      </c>
      <c r="B67" s="150" t="s">
        <v>5</v>
      </c>
      <c r="C67" s="150" t="s">
        <v>791</v>
      </c>
      <c r="D67" s="150"/>
      <c r="E67" s="150"/>
      <c r="F67" s="104">
        <v>100000</v>
      </c>
      <c r="G67" s="166" t="str">
        <f t="shared" si="0"/>
        <v>0107</v>
      </c>
    </row>
    <row r="68" spans="1:7" ht="38.25">
      <c r="A68" s="60" t="s">
        <v>792</v>
      </c>
      <c r="B68" s="150" t="s">
        <v>5</v>
      </c>
      <c r="C68" s="150" t="s">
        <v>791</v>
      </c>
      <c r="D68" s="150" t="s">
        <v>1154</v>
      </c>
      <c r="E68" s="150"/>
      <c r="F68" s="104">
        <v>100000</v>
      </c>
      <c r="G68" s="166" t="str">
        <f t="shared" si="0"/>
        <v>01079020080000</v>
      </c>
    </row>
    <row r="69" spans="1:7">
      <c r="A69" s="60" t="s">
        <v>787</v>
      </c>
      <c r="B69" s="150" t="s">
        <v>5</v>
      </c>
      <c r="C69" s="150" t="s">
        <v>791</v>
      </c>
      <c r="D69" s="150" t="s">
        <v>1154</v>
      </c>
      <c r="E69" s="150" t="s">
        <v>788</v>
      </c>
      <c r="F69" s="104">
        <v>100000</v>
      </c>
      <c r="G69" s="166" t="str">
        <f t="shared" si="0"/>
        <v>01079020080000852</v>
      </c>
    </row>
    <row r="70" spans="1:7">
      <c r="A70" s="60" t="s">
        <v>293</v>
      </c>
      <c r="B70" s="150" t="s">
        <v>5</v>
      </c>
      <c r="C70" s="150" t="s">
        <v>598</v>
      </c>
      <c r="D70" s="150"/>
      <c r="E70" s="150"/>
      <c r="F70" s="104">
        <v>166300</v>
      </c>
      <c r="G70" s="166" t="str">
        <f t="shared" si="0"/>
        <v>0113</v>
      </c>
    </row>
    <row r="71" spans="1:7" ht="63.75">
      <c r="A71" s="60" t="s">
        <v>835</v>
      </c>
      <c r="B71" s="150" t="s">
        <v>5</v>
      </c>
      <c r="C71" s="150" t="s">
        <v>598</v>
      </c>
      <c r="D71" s="150" t="s">
        <v>1155</v>
      </c>
      <c r="E71" s="150"/>
      <c r="F71" s="104">
        <v>51000</v>
      </c>
      <c r="G71" s="166" t="str">
        <f t="shared" si="0"/>
        <v>01138020074290</v>
      </c>
    </row>
    <row r="72" spans="1:7" ht="38.25">
      <c r="A72" s="60" t="s">
        <v>583</v>
      </c>
      <c r="B72" s="150" t="s">
        <v>5</v>
      </c>
      <c r="C72" s="150" t="s">
        <v>598</v>
      </c>
      <c r="D72" s="150" t="s">
        <v>1155</v>
      </c>
      <c r="E72" s="150" t="s">
        <v>584</v>
      </c>
      <c r="F72" s="104">
        <v>48300</v>
      </c>
      <c r="G72" s="166" t="str">
        <f t="shared" ref="G72:G135" si="1">CONCATENATE(C72,D72,E72)</f>
        <v>01138020074290121</v>
      </c>
    </row>
    <row r="73" spans="1:7" ht="28.5" customHeight="1">
      <c r="A73" s="60" t="s">
        <v>589</v>
      </c>
      <c r="B73" s="150" t="s">
        <v>5</v>
      </c>
      <c r="C73" s="150" t="s">
        <v>598</v>
      </c>
      <c r="D73" s="150" t="s">
        <v>1155</v>
      </c>
      <c r="E73" s="150" t="s">
        <v>590</v>
      </c>
      <c r="F73" s="104">
        <v>2700</v>
      </c>
      <c r="G73" s="166" t="str">
        <f t="shared" si="1"/>
        <v>01138020074290244</v>
      </c>
    </row>
    <row r="74" spans="1:7" ht="38.25">
      <c r="A74" s="60" t="s">
        <v>599</v>
      </c>
      <c r="B74" s="150" t="s">
        <v>5</v>
      </c>
      <c r="C74" s="150" t="s">
        <v>598</v>
      </c>
      <c r="D74" s="150" t="s">
        <v>1156</v>
      </c>
      <c r="E74" s="150"/>
      <c r="F74" s="104">
        <v>55300</v>
      </c>
      <c r="G74" s="166" t="str">
        <f t="shared" si="1"/>
        <v>01138020075190</v>
      </c>
    </row>
    <row r="75" spans="1:7" ht="29.25" customHeight="1">
      <c r="A75" s="60" t="s">
        <v>583</v>
      </c>
      <c r="B75" s="150" t="s">
        <v>5</v>
      </c>
      <c r="C75" s="150" t="s">
        <v>598</v>
      </c>
      <c r="D75" s="150" t="s">
        <v>1156</v>
      </c>
      <c r="E75" s="150" t="s">
        <v>584</v>
      </c>
      <c r="F75" s="104">
        <v>45800</v>
      </c>
      <c r="G75" s="166" t="str">
        <f t="shared" si="1"/>
        <v>01138020075190121</v>
      </c>
    </row>
    <row r="76" spans="1:7" ht="25.5">
      <c r="A76" s="60" t="s">
        <v>589</v>
      </c>
      <c r="B76" s="150" t="s">
        <v>5</v>
      </c>
      <c r="C76" s="150" t="s">
        <v>598</v>
      </c>
      <c r="D76" s="150" t="s">
        <v>1156</v>
      </c>
      <c r="E76" s="150" t="s">
        <v>590</v>
      </c>
      <c r="F76" s="104">
        <v>9500</v>
      </c>
      <c r="G76" s="166" t="str">
        <f t="shared" si="1"/>
        <v>01138020075190244</v>
      </c>
    </row>
    <row r="77" spans="1:7" ht="51">
      <c r="A77" s="60" t="s">
        <v>793</v>
      </c>
      <c r="B77" s="150" t="s">
        <v>5</v>
      </c>
      <c r="C77" s="150" t="s">
        <v>598</v>
      </c>
      <c r="D77" s="150" t="s">
        <v>1157</v>
      </c>
      <c r="E77" s="150"/>
      <c r="F77" s="104">
        <v>60000</v>
      </c>
      <c r="G77" s="166" t="str">
        <f t="shared" si="1"/>
        <v>01139060080000</v>
      </c>
    </row>
    <row r="78" spans="1:7" ht="25.5">
      <c r="A78" s="60" t="s">
        <v>600</v>
      </c>
      <c r="B78" s="150" t="s">
        <v>5</v>
      </c>
      <c r="C78" s="150" t="s">
        <v>598</v>
      </c>
      <c r="D78" s="150" t="s">
        <v>1157</v>
      </c>
      <c r="E78" s="150" t="s">
        <v>601</v>
      </c>
      <c r="F78" s="104">
        <v>60000</v>
      </c>
      <c r="G78" s="166" t="str">
        <f t="shared" si="1"/>
        <v>01139060080000330</v>
      </c>
    </row>
    <row r="79" spans="1:7" ht="25.5">
      <c r="A79" s="60" t="s">
        <v>315</v>
      </c>
      <c r="B79" s="150" t="s">
        <v>5</v>
      </c>
      <c r="C79" s="150" t="s">
        <v>312</v>
      </c>
      <c r="D79" s="150"/>
      <c r="E79" s="150"/>
      <c r="F79" s="104">
        <v>24547378.16</v>
      </c>
      <c r="G79" s="166" t="str">
        <f t="shared" si="1"/>
        <v>03</v>
      </c>
    </row>
    <row r="80" spans="1:7" ht="25.5">
      <c r="A80" s="60" t="s">
        <v>344</v>
      </c>
      <c r="B80" s="150" t="s">
        <v>5</v>
      </c>
      <c r="C80" s="150" t="s">
        <v>602</v>
      </c>
      <c r="D80" s="150"/>
      <c r="E80" s="150"/>
      <c r="F80" s="104">
        <v>1243414.1599999999</v>
      </c>
      <c r="G80" s="166" t="str">
        <f t="shared" si="1"/>
        <v>0309</v>
      </c>
    </row>
    <row r="81" spans="1:7" ht="114.75">
      <c r="A81" s="60" t="s">
        <v>603</v>
      </c>
      <c r="B81" s="150" t="s">
        <v>5</v>
      </c>
      <c r="C81" s="150" t="s">
        <v>602</v>
      </c>
      <c r="D81" s="150" t="s">
        <v>1158</v>
      </c>
      <c r="E81" s="150"/>
      <c r="F81" s="104">
        <v>1177152</v>
      </c>
      <c r="G81" s="166" t="str">
        <f t="shared" si="1"/>
        <v>03090410040010</v>
      </c>
    </row>
    <row r="82" spans="1:7" ht="25.5">
      <c r="A82" s="60" t="s">
        <v>604</v>
      </c>
      <c r="B82" s="150" t="s">
        <v>5</v>
      </c>
      <c r="C82" s="150" t="s">
        <v>602</v>
      </c>
      <c r="D82" s="150" t="s">
        <v>1158</v>
      </c>
      <c r="E82" s="150" t="s">
        <v>605</v>
      </c>
      <c r="F82" s="104">
        <v>1170900</v>
      </c>
      <c r="G82" s="166" t="str">
        <f t="shared" si="1"/>
        <v>03090410040010111</v>
      </c>
    </row>
    <row r="83" spans="1:7" ht="25.5">
      <c r="A83" s="60" t="s">
        <v>589</v>
      </c>
      <c r="B83" s="150" t="s">
        <v>5</v>
      </c>
      <c r="C83" s="150" t="s">
        <v>602</v>
      </c>
      <c r="D83" s="150" t="s">
        <v>1158</v>
      </c>
      <c r="E83" s="150" t="s">
        <v>590</v>
      </c>
      <c r="F83" s="104">
        <v>6252</v>
      </c>
      <c r="G83" s="166" t="str">
        <f t="shared" si="1"/>
        <v>03090410040010244</v>
      </c>
    </row>
    <row r="84" spans="1:7" ht="140.25">
      <c r="A84" s="60" t="s">
        <v>1045</v>
      </c>
      <c r="B84" s="150" t="s">
        <v>5</v>
      </c>
      <c r="C84" s="150" t="s">
        <v>602</v>
      </c>
      <c r="D84" s="150" t="s">
        <v>1159</v>
      </c>
      <c r="E84" s="150"/>
      <c r="F84" s="104">
        <v>66262.16</v>
      </c>
      <c r="G84" s="166" t="str">
        <f t="shared" si="1"/>
        <v>03090410041010</v>
      </c>
    </row>
    <row r="85" spans="1:7" ht="25.5">
      <c r="A85" s="60" t="s">
        <v>604</v>
      </c>
      <c r="B85" s="150" t="s">
        <v>5</v>
      </c>
      <c r="C85" s="150" t="s">
        <v>602</v>
      </c>
      <c r="D85" s="150" t="s">
        <v>1159</v>
      </c>
      <c r="E85" s="150" t="s">
        <v>605</v>
      </c>
      <c r="F85" s="104">
        <v>66262.16</v>
      </c>
      <c r="G85" s="166" t="str">
        <f t="shared" si="1"/>
        <v>03090410041010111</v>
      </c>
    </row>
    <row r="86" spans="1:7">
      <c r="A86" s="60" t="s">
        <v>152</v>
      </c>
      <c r="B86" s="150" t="s">
        <v>5</v>
      </c>
      <c r="C86" s="150" t="s">
        <v>610</v>
      </c>
      <c r="D86" s="150"/>
      <c r="E86" s="150"/>
      <c r="F86" s="104">
        <v>22647964</v>
      </c>
      <c r="G86" s="166" t="str">
        <f t="shared" si="1"/>
        <v>0310</v>
      </c>
    </row>
    <row r="87" spans="1:7" ht="114.75">
      <c r="A87" s="60" t="s">
        <v>611</v>
      </c>
      <c r="B87" s="150" t="s">
        <v>5</v>
      </c>
      <c r="C87" s="150" t="s">
        <v>610</v>
      </c>
      <c r="D87" s="150" t="s">
        <v>1160</v>
      </c>
      <c r="E87" s="150"/>
      <c r="F87" s="104">
        <v>16779115</v>
      </c>
      <c r="G87" s="166" t="str">
        <f t="shared" si="1"/>
        <v>03100420040010</v>
      </c>
    </row>
    <row r="88" spans="1:7" ht="25.5">
      <c r="A88" s="60" t="s">
        <v>604</v>
      </c>
      <c r="B88" s="150" t="s">
        <v>5</v>
      </c>
      <c r="C88" s="150" t="s">
        <v>610</v>
      </c>
      <c r="D88" s="150" t="s">
        <v>1160</v>
      </c>
      <c r="E88" s="150" t="s">
        <v>605</v>
      </c>
      <c r="F88" s="104">
        <v>14925253</v>
      </c>
      <c r="G88" s="166" t="str">
        <f t="shared" si="1"/>
        <v>03100420040010111</v>
      </c>
    </row>
    <row r="89" spans="1:7" ht="25.5">
      <c r="A89" s="60" t="s">
        <v>660</v>
      </c>
      <c r="B89" s="150" t="s">
        <v>5</v>
      </c>
      <c r="C89" s="150" t="s">
        <v>610</v>
      </c>
      <c r="D89" s="150" t="s">
        <v>1160</v>
      </c>
      <c r="E89" s="150" t="s">
        <v>661</v>
      </c>
      <c r="F89" s="104">
        <v>16010.000000000002</v>
      </c>
      <c r="G89" s="166" t="str">
        <f t="shared" si="1"/>
        <v>03100420040010112</v>
      </c>
    </row>
    <row r="90" spans="1:7" ht="25.5">
      <c r="A90" s="60" t="s">
        <v>589</v>
      </c>
      <c r="B90" s="150" t="s">
        <v>5</v>
      </c>
      <c r="C90" s="150" t="s">
        <v>610</v>
      </c>
      <c r="D90" s="150" t="s">
        <v>1160</v>
      </c>
      <c r="E90" s="150" t="s">
        <v>590</v>
      </c>
      <c r="F90" s="104">
        <v>1837852</v>
      </c>
      <c r="G90" s="166" t="str">
        <f t="shared" si="1"/>
        <v>03100420040010244</v>
      </c>
    </row>
    <row r="91" spans="1:7" ht="114.75">
      <c r="A91" s="60" t="s">
        <v>1161</v>
      </c>
      <c r="B91" s="150" t="s">
        <v>5</v>
      </c>
      <c r="C91" s="150" t="s">
        <v>610</v>
      </c>
      <c r="D91" s="150" t="s">
        <v>1162</v>
      </c>
      <c r="E91" s="150"/>
      <c r="F91" s="104">
        <v>1400485</v>
      </c>
      <c r="G91" s="166" t="str">
        <f t="shared" si="1"/>
        <v>0310042004Г010</v>
      </c>
    </row>
    <row r="92" spans="1:7" ht="25.5">
      <c r="A92" s="60" t="s">
        <v>589</v>
      </c>
      <c r="B92" s="150" t="s">
        <v>5</v>
      </c>
      <c r="C92" s="150" t="s">
        <v>610</v>
      </c>
      <c r="D92" s="150" t="s">
        <v>1162</v>
      </c>
      <c r="E92" s="150" t="s">
        <v>590</v>
      </c>
      <c r="F92" s="104">
        <v>1400485</v>
      </c>
      <c r="G92" s="166" t="str">
        <f t="shared" si="1"/>
        <v>0310042004Г010244</v>
      </c>
    </row>
    <row r="93" spans="1:7" ht="89.25">
      <c r="A93" s="60" t="s">
        <v>614</v>
      </c>
      <c r="B93" s="150" t="s">
        <v>5</v>
      </c>
      <c r="C93" s="150" t="s">
        <v>610</v>
      </c>
      <c r="D93" s="150" t="s">
        <v>1163</v>
      </c>
      <c r="E93" s="150"/>
      <c r="F93" s="104">
        <v>100000</v>
      </c>
      <c r="G93" s="166" t="str">
        <f t="shared" si="1"/>
        <v>03100420080020</v>
      </c>
    </row>
    <row r="94" spans="1:7" ht="25.5">
      <c r="A94" s="60" t="s">
        <v>589</v>
      </c>
      <c r="B94" s="150" t="s">
        <v>5</v>
      </c>
      <c r="C94" s="150" t="s">
        <v>610</v>
      </c>
      <c r="D94" s="150" t="s">
        <v>1163</v>
      </c>
      <c r="E94" s="150" t="s">
        <v>590</v>
      </c>
      <c r="F94" s="104">
        <v>100000</v>
      </c>
      <c r="G94" s="166" t="str">
        <f t="shared" si="1"/>
        <v>03100420080020244</v>
      </c>
    </row>
    <row r="95" spans="1:7" ht="89.25">
      <c r="A95" s="60" t="s">
        <v>615</v>
      </c>
      <c r="B95" s="150" t="s">
        <v>5</v>
      </c>
      <c r="C95" s="150" t="s">
        <v>610</v>
      </c>
      <c r="D95" s="150" t="s">
        <v>1164</v>
      </c>
      <c r="E95" s="150"/>
      <c r="F95" s="104">
        <v>12500</v>
      </c>
      <c r="G95" s="166" t="str">
        <f t="shared" si="1"/>
        <v>03100420080030</v>
      </c>
    </row>
    <row r="96" spans="1:7" ht="25.5">
      <c r="A96" s="60" t="s">
        <v>589</v>
      </c>
      <c r="B96" s="150" t="s">
        <v>5</v>
      </c>
      <c r="C96" s="150" t="s">
        <v>610</v>
      </c>
      <c r="D96" s="150" t="s">
        <v>1164</v>
      </c>
      <c r="E96" s="150" t="s">
        <v>590</v>
      </c>
      <c r="F96" s="104">
        <v>12500</v>
      </c>
      <c r="G96" s="166" t="str">
        <f t="shared" si="1"/>
        <v>03100420080030244</v>
      </c>
    </row>
    <row r="97" spans="1:7" ht="127.5">
      <c r="A97" s="60" t="s">
        <v>1165</v>
      </c>
      <c r="B97" s="150" t="s">
        <v>5</v>
      </c>
      <c r="C97" s="150" t="s">
        <v>610</v>
      </c>
      <c r="D97" s="150" t="s">
        <v>1166</v>
      </c>
      <c r="E97" s="150"/>
      <c r="F97" s="104">
        <v>3719362</v>
      </c>
      <c r="G97" s="166" t="str">
        <f t="shared" si="1"/>
        <v>03100420040090</v>
      </c>
    </row>
    <row r="98" spans="1:7" ht="25.5">
      <c r="A98" s="60" t="s">
        <v>604</v>
      </c>
      <c r="B98" s="150" t="s">
        <v>5</v>
      </c>
      <c r="C98" s="150" t="s">
        <v>610</v>
      </c>
      <c r="D98" s="150" t="s">
        <v>1166</v>
      </c>
      <c r="E98" s="150" t="s">
        <v>605</v>
      </c>
      <c r="F98" s="104">
        <v>2812262</v>
      </c>
      <c r="G98" s="166" t="str">
        <f t="shared" si="1"/>
        <v>03100420040090111</v>
      </c>
    </row>
    <row r="99" spans="1:7" ht="25.5">
      <c r="A99" s="60" t="s">
        <v>589</v>
      </c>
      <c r="B99" s="150" t="s">
        <v>5</v>
      </c>
      <c r="C99" s="150" t="s">
        <v>610</v>
      </c>
      <c r="D99" s="150" t="s">
        <v>1166</v>
      </c>
      <c r="E99" s="150" t="s">
        <v>590</v>
      </c>
      <c r="F99" s="104">
        <v>907100</v>
      </c>
      <c r="G99" s="166" t="str">
        <f t="shared" si="1"/>
        <v>03100420040090244</v>
      </c>
    </row>
    <row r="100" spans="1:7" ht="140.25">
      <c r="A100" s="60" t="s">
        <v>1167</v>
      </c>
      <c r="B100" s="150" t="s">
        <v>5</v>
      </c>
      <c r="C100" s="150" t="s">
        <v>610</v>
      </c>
      <c r="D100" s="150" t="s">
        <v>1168</v>
      </c>
      <c r="E100" s="150"/>
      <c r="F100" s="104">
        <v>636502</v>
      </c>
      <c r="G100" s="166" t="str">
        <f t="shared" si="1"/>
        <v>0310042004Г090</v>
      </c>
    </row>
    <row r="101" spans="1:7" ht="25.5">
      <c r="A101" s="60" t="s">
        <v>589</v>
      </c>
      <c r="B101" s="150" t="s">
        <v>5</v>
      </c>
      <c r="C101" s="150" t="s">
        <v>610</v>
      </c>
      <c r="D101" s="150" t="s">
        <v>1168</v>
      </c>
      <c r="E101" s="150" t="s">
        <v>590</v>
      </c>
      <c r="F101" s="104">
        <v>636502</v>
      </c>
      <c r="G101" s="166" t="str">
        <f t="shared" si="1"/>
        <v>0310042004Г090244</v>
      </c>
    </row>
    <row r="102" spans="1:7" ht="25.5">
      <c r="A102" s="60" t="s">
        <v>316</v>
      </c>
      <c r="B102" s="150" t="s">
        <v>5</v>
      </c>
      <c r="C102" s="150" t="s">
        <v>616</v>
      </c>
      <c r="D102" s="150"/>
      <c r="E102" s="150"/>
      <c r="F102" s="104">
        <v>656000</v>
      </c>
      <c r="G102" s="166" t="str">
        <f t="shared" si="1"/>
        <v>0314</v>
      </c>
    </row>
    <row r="103" spans="1:7" ht="102">
      <c r="A103" s="60" t="s">
        <v>617</v>
      </c>
      <c r="B103" s="150" t="s">
        <v>5</v>
      </c>
      <c r="C103" s="150" t="s">
        <v>616</v>
      </c>
      <c r="D103" s="150" t="s">
        <v>1169</v>
      </c>
      <c r="E103" s="150"/>
      <c r="F103" s="104">
        <v>656000</v>
      </c>
      <c r="G103" s="166" t="str">
        <f t="shared" si="1"/>
        <v>03140410080010</v>
      </c>
    </row>
    <row r="104" spans="1:7" ht="25.5">
      <c r="A104" s="60" t="s">
        <v>589</v>
      </c>
      <c r="B104" s="150" t="s">
        <v>5</v>
      </c>
      <c r="C104" s="150" t="s">
        <v>616</v>
      </c>
      <c r="D104" s="150" t="s">
        <v>1169</v>
      </c>
      <c r="E104" s="150" t="s">
        <v>590</v>
      </c>
      <c r="F104" s="104">
        <v>656000</v>
      </c>
      <c r="G104" s="166" t="str">
        <f t="shared" si="1"/>
        <v>03140410080010244</v>
      </c>
    </row>
    <row r="105" spans="1:7">
      <c r="A105" s="60" t="s">
        <v>247</v>
      </c>
      <c r="B105" s="150" t="s">
        <v>5</v>
      </c>
      <c r="C105" s="150" t="s">
        <v>314</v>
      </c>
      <c r="D105" s="150"/>
      <c r="E105" s="150"/>
      <c r="F105" s="104">
        <v>28729320</v>
      </c>
      <c r="G105" s="166" t="str">
        <f t="shared" si="1"/>
        <v>04</v>
      </c>
    </row>
    <row r="106" spans="1:7">
      <c r="A106" s="60" t="s">
        <v>248</v>
      </c>
      <c r="B106" s="150" t="s">
        <v>5</v>
      </c>
      <c r="C106" s="150" t="s">
        <v>618</v>
      </c>
      <c r="D106" s="150"/>
      <c r="E106" s="150"/>
      <c r="F106" s="104">
        <v>1151200</v>
      </c>
      <c r="G106" s="166" t="str">
        <f t="shared" si="1"/>
        <v>0405</v>
      </c>
    </row>
    <row r="107" spans="1:7" ht="102">
      <c r="A107" s="60" t="s">
        <v>619</v>
      </c>
      <c r="B107" s="150" t="s">
        <v>5</v>
      </c>
      <c r="C107" s="150" t="s">
        <v>618</v>
      </c>
      <c r="D107" s="150" t="s">
        <v>1170</v>
      </c>
      <c r="E107" s="150"/>
      <c r="F107" s="104">
        <v>2400</v>
      </c>
      <c r="G107" s="166" t="str">
        <f t="shared" si="1"/>
        <v>04051210022480</v>
      </c>
    </row>
    <row r="108" spans="1:7" ht="38.25">
      <c r="A108" s="60" t="s">
        <v>620</v>
      </c>
      <c r="B108" s="150" t="s">
        <v>5</v>
      </c>
      <c r="C108" s="150" t="s">
        <v>618</v>
      </c>
      <c r="D108" s="150" t="s">
        <v>1170</v>
      </c>
      <c r="E108" s="150" t="s">
        <v>621</v>
      </c>
      <c r="F108" s="104">
        <v>2400</v>
      </c>
      <c r="G108" s="166" t="str">
        <f t="shared" si="1"/>
        <v>04051210022480810</v>
      </c>
    </row>
    <row r="109" spans="1:7" ht="76.5">
      <c r="A109" s="60" t="s">
        <v>622</v>
      </c>
      <c r="B109" s="150" t="s">
        <v>5</v>
      </c>
      <c r="C109" s="150" t="s">
        <v>618</v>
      </c>
      <c r="D109" s="150" t="s">
        <v>1171</v>
      </c>
      <c r="E109" s="150"/>
      <c r="F109" s="104">
        <v>1148800</v>
      </c>
      <c r="G109" s="166" t="str">
        <f t="shared" si="1"/>
        <v>04051230075170</v>
      </c>
    </row>
    <row r="110" spans="1:7" ht="38.25">
      <c r="A110" s="60" t="s">
        <v>583</v>
      </c>
      <c r="B110" s="150" t="s">
        <v>5</v>
      </c>
      <c r="C110" s="150" t="s">
        <v>618</v>
      </c>
      <c r="D110" s="150" t="s">
        <v>1171</v>
      </c>
      <c r="E110" s="150" t="s">
        <v>584</v>
      </c>
      <c r="F110" s="104">
        <v>965990</v>
      </c>
      <c r="G110" s="166" t="str">
        <f t="shared" si="1"/>
        <v>04051230075170121</v>
      </c>
    </row>
    <row r="111" spans="1:7" ht="38.25">
      <c r="A111" s="60" t="s">
        <v>585</v>
      </c>
      <c r="B111" s="150" t="s">
        <v>5</v>
      </c>
      <c r="C111" s="150" t="s">
        <v>618</v>
      </c>
      <c r="D111" s="150" t="s">
        <v>1171</v>
      </c>
      <c r="E111" s="150" t="s">
        <v>586</v>
      </c>
      <c r="F111" s="104">
        <v>136350</v>
      </c>
      <c r="G111" s="166" t="str">
        <f t="shared" si="1"/>
        <v>04051230075170122</v>
      </c>
    </row>
    <row r="112" spans="1:7" ht="25.5">
      <c r="A112" s="60" t="s">
        <v>589</v>
      </c>
      <c r="B112" s="150" t="s">
        <v>5</v>
      </c>
      <c r="C112" s="150" t="s">
        <v>618</v>
      </c>
      <c r="D112" s="150" t="s">
        <v>1171</v>
      </c>
      <c r="E112" s="150" t="s">
        <v>590</v>
      </c>
      <c r="F112" s="104">
        <v>46460</v>
      </c>
      <c r="G112" s="166" t="str">
        <f t="shared" si="1"/>
        <v>04051230075170244</v>
      </c>
    </row>
    <row r="113" spans="1:7">
      <c r="A113" s="60" t="s">
        <v>249</v>
      </c>
      <c r="B113" s="150" t="s">
        <v>5</v>
      </c>
      <c r="C113" s="150" t="s">
        <v>623</v>
      </c>
      <c r="D113" s="150"/>
      <c r="E113" s="150"/>
      <c r="F113" s="104">
        <v>25918210</v>
      </c>
      <c r="G113" s="166" t="str">
        <f t="shared" si="1"/>
        <v>0408</v>
      </c>
    </row>
    <row r="114" spans="1:7">
      <c r="A114" s="60" t="e">
        <v>#N/A</v>
      </c>
      <c r="B114" s="150" t="s">
        <v>5</v>
      </c>
      <c r="C114" s="150" t="s">
        <v>623</v>
      </c>
      <c r="D114" s="150" t="s">
        <v>1306</v>
      </c>
      <c r="E114" s="150"/>
      <c r="F114" s="104">
        <v>0</v>
      </c>
      <c r="G114" s="166" t="str">
        <f t="shared" si="1"/>
        <v>040809200Л0000</v>
      </c>
    </row>
    <row r="115" spans="1:7" ht="38.25">
      <c r="A115" s="60" t="s">
        <v>620</v>
      </c>
      <c r="B115" s="150" t="s">
        <v>5</v>
      </c>
      <c r="C115" s="150" t="s">
        <v>623</v>
      </c>
      <c r="D115" s="150" t="s">
        <v>1306</v>
      </c>
      <c r="E115" s="150" t="s">
        <v>621</v>
      </c>
      <c r="F115" s="104">
        <v>0</v>
      </c>
      <c r="G115" s="166" t="str">
        <f t="shared" si="1"/>
        <v>040809200Л0000810</v>
      </c>
    </row>
    <row r="116" spans="1:7" ht="63.75">
      <c r="A116" s="60" t="s">
        <v>624</v>
      </c>
      <c r="B116" s="150" t="s">
        <v>5</v>
      </c>
      <c r="C116" s="150" t="s">
        <v>623</v>
      </c>
      <c r="D116" s="150" t="s">
        <v>1172</v>
      </c>
      <c r="E116" s="150"/>
      <c r="F116" s="104">
        <v>25918210</v>
      </c>
      <c r="G116" s="166" t="str">
        <f t="shared" si="1"/>
        <v>040809200П0000</v>
      </c>
    </row>
    <row r="117" spans="1:7" ht="38.25">
      <c r="A117" s="60" t="s">
        <v>620</v>
      </c>
      <c r="B117" s="150" t="s">
        <v>5</v>
      </c>
      <c r="C117" s="150" t="s">
        <v>623</v>
      </c>
      <c r="D117" s="150" t="s">
        <v>1172</v>
      </c>
      <c r="E117" s="150" t="s">
        <v>621</v>
      </c>
      <c r="F117" s="104">
        <v>25918210</v>
      </c>
      <c r="G117" s="166" t="str">
        <f t="shared" si="1"/>
        <v>040809200П0000810</v>
      </c>
    </row>
    <row r="118" spans="1:7">
      <c r="A118" s="60" t="s">
        <v>336</v>
      </c>
      <c r="B118" s="150" t="s">
        <v>5</v>
      </c>
      <c r="C118" s="150" t="s">
        <v>625</v>
      </c>
      <c r="D118" s="150"/>
      <c r="E118" s="150"/>
      <c r="F118" s="104">
        <v>84100</v>
      </c>
      <c r="G118" s="166" t="str">
        <f t="shared" si="1"/>
        <v>0409</v>
      </c>
    </row>
    <row r="119" spans="1:7" ht="38.25">
      <c r="A119" s="60" t="s">
        <v>626</v>
      </c>
      <c r="B119" s="150" t="s">
        <v>5</v>
      </c>
      <c r="C119" s="150" t="s">
        <v>625</v>
      </c>
      <c r="D119" s="150" t="s">
        <v>1173</v>
      </c>
      <c r="E119" s="150"/>
      <c r="F119" s="104">
        <v>84100</v>
      </c>
      <c r="G119" s="166" t="str">
        <f t="shared" si="1"/>
        <v>04090910080000</v>
      </c>
    </row>
    <row r="120" spans="1:7" ht="25.5">
      <c r="A120" s="60" t="s">
        <v>589</v>
      </c>
      <c r="B120" s="150" t="s">
        <v>5</v>
      </c>
      <c r="C120" s="150" t="s">
        <v>625</v>
      </c>
      <c r="D120" s="150" t="s">
        <v>1173</v>
      </c>
      <c r="E120" s="150" t="s">
        <v>590</v>
      </c>
      <c r="F120" s="104">
        <v>84100</v>
      </c>
      <c r="G120" s="166" t="str">
        <f t="shared" si="1"/>
        <v>04090910080000244</v>
      </c>
    </row>
    <row r="121" spans="1:7">
      <c r="A121" s="60" t="s">
        <v>203</v>
      </c>
      <c r="B121" s="150" t="s">
        <v>5</v>
      </c>
      <c r="C121" s="150" t="s">
        <v>627</v>
      </c>
      <c r="D121" s="150"/>
      <c r="E121" s="150"/>
      <c r="F121" s="104">
        <v>1575810</v>
      </c>
      <c r="G121" s="166" t="str">
        <f t="shared" si="1"/>
        <v>0412</v>
      </c>
    </row>
    <row r="122" spans="1:7" ht="89.25">
      <c r="A122" s="60" t="s">
        <v>628</v>
      </c>
      <c r="B122" s="150" t="s">
        <v>5</v>
      </c>
      <c r="C122" s="150" t="s">
        <v>627</v>
      </c>
      <c r="D122" s="150" t="s">
        <v>1174</v>
      </c>
      <c r="E122" s="150"/>
      <c r="F122" s="104">
        <v>10000</v>
      </c>
      <c r="G122" s="166" t="str">
        <f t="shared" si="1"/>
        <v>04120810080020</v>
      </c>
    </row>
    <row r="123" spans="1:7" ht="25.5">
      <c r="A123" s="60" t="s">
        <v>589</v>
      </c>
      <c r="B123" s="150" t="s">
        <v>5</v>
      </c>
      <c r="C123" s="150" t="s">
        <v>627</v>
      </c>
      <c r="D123" s="150" t="s">
        <v>1174</v>
      </c>
      <c r="E123" s="150" t="s">
        <v>590</v>
      </c>
      <c r="F123" s="104">
        <v>10000</v>
      </c>
      <c r="G123" s="166" t="str">
        <f t="shared" si="1"/>
        <v>04120810080020244</v>
      </c>
    </row>
    <row r="124" spans="1:7" ht="89.25">
      <c r="A124" s="60" t="s">
        <v>1175</v>
      </c>
      <c r="B124" s="150" t="s">
        <v>5</v>
      </c>
      <c r="C124" s="150" t="s">
        <v>627</v>
      </c>
      <c r="D124" s="150" t="s">
        <v>1176</v>
      </c>
      <c r="E124" s="150"/>
      <c r="F124" s="104">
        <v>944000</v>
      </c>
      <c r="G124" s="166" t="str">
        <f t="shared" si="1"/>
        <v>04120810080010</v>
      </c>
    </row>
    <row r="125" spans="1:7" ht="38.25">
      <c r="A125" s="60" t="s">
        <v>620</v>
      </c>
      <c r="B125" s="150" t="s">
        <v>5</v>
      </c>
      <c r="C125" s="150" t="s">
        <v>627</v>
      </c>
      <c r="D125" s="150" t="s">
        <v>1176</v>
      </c>
      <c r="E125" s="150" t="s">
        <v>621</v>
      </c>
      <c r="F125" s="104">
        <v>944000</v>
      </c>
      <c r="G125" s="166" t="str">
        <f t="shared" si="1"/>
        <v>04120810080010810</v>
      </c>
    </row>
    <row r="126" spans="1:7">
      <c r="A126" s="60" t="e">
        <v>#N/A</v>
      </c>
      <c r="B126" s="150" t="s">
        <v>5</v>
      </c>
      <c r="C126" s="150" t="s">
        <v>627</v>
      </c>
      <c r="D126" s="150" t="s">
        <v>1307</v>
      </c>
      <c r="E126" s="150"/>
      <c r="F126" s="104">
        <v>0</v>
      </c>
      <c r="G126" s="166" t="str">
        <f t="shared" si="1"/>
        <v>04120820081010</v>
      </c>
    </row>
    <row r="127" spans="1:7" ht="38.25">
      <c r="A127" s="60" t="s">
        <v>620</v>
      </c>
      <c r="B127" s="150" t="s">
        <v>5</v>
      </c>
      <c r="C127" s="150" t="s">
        <v>627</v>
      </c>
      <c r="D127" s="150" t="s">
        <v>1307</v>
      </c>
      <c r="E127" s="150" t="s">
        <v>621</v>
      </c>
      <c r="F127" s="104">
        <v>0</v>
      </c>
      <c r="G127" s="166" t="str">
        <f t="shared" si="1"/>
        <v>04120820081010810</v>
      </c>
    </row>
    <row r="128" spans="1:7" ht="89.25">
      <c r="A128" s="60" t="s">
        <v>794</v>
      </c>
      <c r="B128" s="150" t="s">
        <v>5</v>
      </c>
      <c r="C128" s="150" t="s">
        <v>627</v>
      </c>
      <c r="D128" s="150" t="s">
        <v>1177</v>
      </c>
      <c r="E128" s="150"/>
      <c r="F128" s="104">
        <v>3000</v>
      </c>
      <c r="G128" s="166" t="str">
        <f t="shared" si="1"/>
        <v>04120830080030</v>
      </c>
    </row>
    <row r="129" spans="1:7" ht="25.5">
      <c r="A129" s="60" t="s">
        <v>589</v>
      </c>
      <c r="B129" s="150" t="s">
        <v>5</v>
      </c>
      <c r="C129" s="150" t="s">
        <v>627</v>
      </c>
      <c r="D129" s="150" t="s">
        <v>1177</v>
      </c>
      <c r="E129" s="150" t="s">
        <v>590</v>
      </c>
      <c r="F129" s="104">
        <v>3000</v>
      </c>
      <c r="G129" s="166" t="str">
        <f t="shared" si="1"/>
        <v>04120830080030244</v>
      </c>
    </row>
    <row r="130" spans="1:7" ht="89.25">
      <c r="A130" s="60" t="s">
        <v>629</v>
      </c>
      <c r="B130" s="150" t="s">
        <v>5</v>
      </c>
      <c r="C130" s="150" t="s">
        <v>627</v>
      </c>
      <c r="D130" s="150" t="s">
        <v>1178</v>
      </c>
      <c r="E130" s="150"/>
      <c r="F130" s="104">
        <v>617800</v>
      </c>
      <c r="G130" s="166" t="str">
        <f t="shared" si="1"/>
        <v>04121220075180</v>
      </c>
    </row>
    <row r="131" spans="1:7" ht="25.5">
      <c r="A131" s="60" t="s">
        <v>589</v>
      </c>
      <c r="B131" s="150" t="s">
        <v>5</v>
      </c>
      <c r="C131" s="150" t="s">
        <v>627</v>
      </c>
      <c r="D131" s="150" t="s">
        <v>1178</v>
      </c>
      <c r="E131" s="150" t="s">
        <v>590</v>
      </c>
      <c r="F131" s="104">
        <v>617800</v>
      </c>
      <c r="G131" s="166" t="str">
        <f t="shared" si="1"/>
        <v>04121220075180244</v>
      </c>
    </row>
    <row r="132" spans="1:7" ht="76.5">
      <c r="A132" s="60" t="s">
        <v>630</v>
      </c>
      <c r="B132" s="150" t="s">
        <v>5</v>
      </c>
      <c r="C132" s="150" t="s">
        <v>627</v>
      </c>
      <c r="D132" s="150" t="s">
        <v>1179</v>
      </c>
      <c r="E132" s="150"/>
      <c r="F132" s="104">
        <v>1010</v>
      </c>
      <c r="G132" s="166" t="str">
        <f t="shared" si="1"/>
        <v>041212200S5410</v>
      </c>
    </row>
    <row r="133" spans="1:7" ht="25.5">
      <c r="A133" s="60" t="s">
        <v>589</v>
      </c>
      <c r="B133" s="150" t="s">
        <v>5</v>
      </c>
      <c r="C133" s="150" t="s">
        <v>627</v>
      </c>
      <c r="D133" s="150" t="s">
        <v>1179</v>
      </c>
      <c r="E133" s="150" t="s">
        <v>590</v>
      </c>
      <c r="F133" s="104">
        <v>1010</v>
      </c>
      <c r="G133" s="166" t="str">
        <f t="shared" si="1"/>
        <v>041212200S5410244</v>
      </c>
    </row>
    <row r="134" spans="1:7">
      <c r="A134" s="60" t="s">
        <v>317</v>
      </c>
      <c r="B134" s="150" t="s">
        <v>5</v>
      </c>
      <c r="C134" s="150" t="s">
        <v>303</v>
      </c>
      <c r="D134" s="150"/>
      <c r="E134" s="150"/>
      <c r="F134" s="104">
        <v>169854700</v>
      </c>
      <c r="G134" s="166" t="str">
        <f t="shared" si="1"/>
        <v>05</v>
      </c>
    </row>
    <row r="135" spans="1:7">
      <c r="A135" s="60" t="s">
        <v>204</v>
      </c>
      <c r="B135" s="150" t="s">
        <v>5</v>
      </c>
      <c r="C135" s="150" t="s">
        <v>631</v>
      </c>
      <c r="D135" s="150"/>
      <c r="E135" s="150"/>
      <c r="F135" s="104">
        <v>169854700</v>
      </c>
      <c r="G135" s="166" t="str">
        <f t="shared" si="1"/>
        <v>0502</v>
      </c>
    </row>
    <row r="136" spans="1:7" ht="140.25">
      <c r="A136" s="60" t="s">
        <v>795</v>
      </c>
      <c r="B136" s="150" t="s">
        <v>5</v>
      </c>
      <c r="C136" s="150" t="s">
        <v>631</v>
      </c>
      <c r="D136" s="150" t="s">
        <v>1180</v>
      </c>
      <c r="E136" s="150"/>
      <c r="F136" s="104">
        <v>19890000</v>
      </c>
      <c r="G136" s="166" t="str">
        <f t="shared" ref="G136:G199" si="2">CONCATENATE(C136,D136,E136)</f>
        <v>05020320075770</v>
      </c>
    </row>
    <row r="137" spans="1:7" ht="38.25">
      <c r="A137" s="60" t="s">
        <v>620</v>
      </c>
      <c r="B137" s="150" t="s">
        <v>5</v>
      </c>
      <c r="C137" s="150" t="s">
        <v>631</v>
      </c>
      <c r="D137" s="150" t="s">
        <v>1180</v>
      </c>
      <c r="E137" s="150" t="s">
        <v>621</v>
      </c>
      <c r="F137" s="104">
        <v>19890000</v>
      </c>
      <c r="G137" s="166" t="str">
        <f t="shared" si="2"/>
        <v>05020320075770810</v>
      </c>
    </row>
    <row r="138" spans="1:7" ht="127.5">
      <c r="A138" s="60" t="s">
        <v>949</v>
      </c>
      <c r="B138" s="150" t="s">
        <v>5</v>
      </c>
      <c r="C138" s="150" t="s">
        <v>631</v>
      </c>
      <c r="D138" s="150" t="s">
        <v>1181</v>
      </c>
      <c r="E138" s="150"/>
      <c r="F138" s="104">
        <v>149926800</v>
      </c>
      <c r="G138" s="166" t="str">
        <f t="shared" si="2"/>
        <v>05020320075700</v>
      </c>
    </row>
    <row r="139" spans="1:7" ht="38.25">
      <c r="A139" s="60" t="s">
        <v>620</v>
      </c>
      <c r="B139" s="150" t="s">
        <v>5</v>
      </c>
      <c r="C139" s="150" t="s">
        <v>631</v>
      </c>
      <c r="D139" s="150" t="s">
        <v>1181</v>
      </c>
      <c r="E139" s="150" t="s">
        <v>621</v>
      </c>
      <c r="F139" s="104">
        <v>149926800</v>
      </c>
      <c r="G139" s="166" t="str">
        <f t="shared" si="2"/>
        <v>05020320075700810</v>
      </c>
    </row>
    <row r="140" spans="1:7" ht="51">
      <c r="A140" s="60" t="s">
        <v>1182</v>
      </c>
      <c r="B140" s="150" t="s">
        <v>5</v>
      </c>
      <c r="C140" s="150" t="s">
        <v>631</v>
      </c>
      <c r="D140" s="150" t="s">
        <v>1183</v>
      </c>
      <c r="E140" s="150"/>
      <c r="F140" s="104">
        <v>37900</v>
      </c>
      <c r="G140" s="166" t="str">
        <f t="shared" si="2"/>
        <v>050290900Ш0000</v>
      </c>
    </row>
    <row r="141" spans="1:7" ht="25.5">
      <c r="A141" s="60" t="s">
        <v>589</v>
      </c>
      <c r="B141" s="150" t="s">
        <v>5</v>
      </c>
      <c r="C141" s="150" t="s">
        <v>631</v>
      </c>
      <c r="D141" s="150" t="s">
        <v>1183</v>
      </c>
      <c r="E141" s="150" t="s">
        <v>590</v>
      </c>
      <c r="F141" s="104">
        <v>37900</v>
      </c>
      <c r="G141" s="166" t="str">
        <f t="shared" si="2"/>
        <v>050290900Ш0000244</v>
      </c>
    </row>
    <row r="142" spans="1:7">
      <c r="A142" s="60" t="s">
        <v>193</v>
      </c>
      <c r="B142" s="150" t="s">
        <v>5</v>
      </c>
      <c r="C142" s="150" t="s">
        <v>34</v>
      </c>
      <c r="D142" s="150"/>
      <c r="E142" s="150"/>
      <c r="F142" s="104">
        <v>6395300</v>
      </c>
      <c r="G142" s="166" t="str">
        <f t="shared" si="2"/>
        <v>07</v>
      </c>
    </row>
    <row r="143" spans="1:7">
      <c r="A143" s="60" t="s">
        <v>54</v>
      </c>
      <c r="B143" s="150" t="s">
        <v>5</v>
      </c>
      <c r="C143" s="150" t="s">
        <v>632</v>
      </c>
      <c r="D143" s="150"/>
      <c r="E143" s="150"/>
      <c r="F143" s="104">
        <v>6395300</v>
      </c>
      <c r="G143" s="166" t="str">
        <f t="shared" si="2"/>
        <v>0707</v>
      </c>
    </row>
    <row r="144" spans="1:7" ht="63.75">
      <c r="A144" s="60" t="s">
        <v>635</v>
      </c>
      <c r="B144" s="150" t="s">
        <v>5</v>
      </c>
      <c r="C144" s="150" t="s">
        <v>632</v>
      </c>
      <c r="D144" s="150" t="s">
        <v>1184</v>
      </c>
      <c r="E144" s="150"/>
      <c r="F144" s="104">
        <v>340000</v>
      </c>
      <c r="G144" s="166" t="str">
        <f t="shared" si="2"/>
        <v>070706100S4560</v>
      </c>
    </row>
    <row r="145" spans="1:7">
      <c r="A145" s="60" t="s">
        <v>633</v>
      </c>
      <c r="B145" s="150" t="s">
        <v>5</v>
      </c>
      <c r="C145" s="150" t="s">
        <v>632</v>
      </c>
      <c r="D145" s="150" t="s">
        <v>1184</v>
      </c>
      <c r="E145" s="150" t="s">
        <v>634</v>
      </c>
      <c r="F145" s="104">
        <v>340000</v>
      </c>
      <c r="G145" s="166" t="str">
        <f t="shared" si="2"/>
        <v>070706100S4560612</v>
      </c>
    </row>
    <row r="146" spans="1:7">
      <c r="A146" s="60" t="e">
        <v>#N/A</v>
      </c>
      <c r="B146" s="150" t="s">
        <v>5</v>
      </c>
      <c r="C146" s="150" t="s">
        <v>632</v>
      </c>
      <c r="D146" s="150" t="s">
        <v>1308</v>
      </c>
      <c r="E146" s="150"/>
      <c r="F146" s="104">
        <v>0</v>
      </c>
      <c r="G146" s="166" t="str">
        <f t="shared" si="2"/>
        <v>07070610082160</v>
      </c>
    </row>
    <row r="147" spans="1:7">
      <c r="A147" s="60" t="s">
        <v>633</v>
      </c>
      <c r="B147" s="150" t="s">
        <v>5</v>
      </c>
      <c r="C147" s="150" t="s">
        <v>632</v>
      </c>
      <c r="D147" s="150" t="s">
        <v>1308</v>
      </c>
      <c r="E147" s="150" t="s">
        <v>634</v>
      </c>
      <c r="F147" s="104">
        <v>0</v>
      </c>
      <c r="G147" s="166" t="str">
        <f t="shared" si="2"/>
        <v>07070610082160612</v>
      </c>
    </row>
    <row r="148" spans="1:7" ht="38.25">
      <c r="A148" s="60" t="s">
        <v>636</v>
      </c>
      <c r="B148" s="150" t="s">
        <v>5</v>
      </c>
      <c r="C148" s="150" t="s">
        <v>632</v>
      </c>
      <c r="D148" s="150" t="s">
        <v>1185</v>
      </c>
      <c r="E148" s="150"/>
      <c r="F148" s="104">
        <v>330000</v>
      </c>
      <c r="G148" s="166" t="str">
        <f t="shared" si="2"/>
        <v>07070620080000</v>
      </c>
    </row>
    <row r="149" spans="1:7">
      <c r="A149" s="60" t="s">
        <v>633</v>
      </c>
      <c r="B149" s="150" t="s">
        <v>5</v>
      </c>
      <c r="C149" s="150" t="s">
        <v>632</v>
      </c>
      <c r="D149" s="150" t="s">
        <v>1185</v>
      </c>
      <c r="E149" s="150" t="s">
        <v>634</v>
      </c>
      <c r="F149" s="104">
        <v>330000</v>
      </c>
      <c r="G149" s="166" t="str">
        <f t="shared" si="2"/>
        <v>07070620080000612</v>
      </c>
    </row>
    <row r="150" spans="1:7" ht="63.75">
      <c r="A150" s="60" t="s">
        <v>637</v>
      </c>
      <c r="B150" s="150" t="s">
        <v>5</v>
      </c>
      <c r="C150" s="150" t="s">
        <v>632</v>
      </c>
      <c r="D150" s="150" t="s">
        <v>1186</v>
      </c>
      <c r="E150" s="150"/>
      <c r="F150" s="104">
        <v>856300</v>
      </c>
      <c r="G150" s="166" t="str">
        <f t="shared" si="2"/>
        <v>07070640074560</v>
      </c>
    </row>
    <row r="151" spans="1:7">
      <c r="A151" s="60" t="s">
        <v>633</v>
      </c>
      <c r="B151" s="150" t="s">
        <v>5</v>
      </c>
      <c r="C151" s="150" t="s">
        <v>632</v>
      </c>
      <c r="D151" s="150" t="s">
        <v>1186</v>
      </c>
      <c r="E151" s="150" t="s">
        <v>634</v>
      </c>
      <c r="F151" s="104">
        <v>856300</v>
      </c>
      <c r="G151" s="166" t="str">
        <f t="shared" si="2"/>
        <v>07070640074560612</v>
      </c>
    </row>
    <row r="152" spans="1:7" ht="89.25">
      <c r="A152" s="60" t="s">
        <v>638</v>
      </c>
      <c r="B152" s="150" t="s">
        <v>5</v>
      </c>
      <c r="C152" s="150" t="s">
        <v>632</v>
      </c>
      <c r="D152" s="150" t="s">
        <v>1187</v>
      </c>
      <c r="E152" s="150"/>
      <c r="F152" s="104">
        <v>4449000</v>
      </c>
      <c r="G152" s="166" t="str">
        <f t="shared" si="2"/>
        <v>07070640040000</v>
      </c>
    </row>
    <row r="153" spans="1:7" ht="51">
      <c r="A153" s="60" t="s">
        <v>612</v>
      </c>
      <c r="B153" s="150" t="s">
        <v>5</v>
      </c>
      <c r="C153" s="150" t="s">
        <v>632</v>
      </c>
      <c r="D153" s="150" t="s">
        <v>1187</v>
      </c>
      <c r="E153" s="150" t="s">
        <v>613</v>
      </c>
      <c r="F153" s="104">
        <v>4399000</v>
      </c>
      <c r="G153" s="166" t="str">
        <f t="shared" si="2"/>
        <v>07070640040000611</v>
      </c>
    </row>
    <row r="154" spans="1:7">
      <c r="A154" s="60" t="s">
        <v>633</v>
      </c>
      <c r="B154" s="150" t="s">
        <v>5</v>
      </c>
      <c r="C154" s="150" t="s">
        <v>632</v>
      </c>
      <c r="D154" s="150" t="s">
        <v>1187</v>
      </c>
      <c r="E154" s="150" t="s">
        <v>634</v>
      </c>
      <c r="F154" s="104">
        <v>50000</v>
      </c>
      <c r="G154" s="166" t="str">
        <f t="shared" si="2"/>
        <v>07070640040000612</v>
      </c>
    </row>
    <row r="155" spans="1:7" ht="114.75">
      <c r="A155" s="60" t="s">
        <v>639</v>
      </c>
      <c r="B155" s="150" t="s">
        <v>5</v>
      </c>
      <c r="C155" s="150" t="s">
        <v>632</v>
      </c>
      <c r="D155" s="150" t="s">
        <v>1188</v>
      </c>
      <c r="E155" s="150"/>
      <c r="F155" s="104">
        <v>420000</v>
      </c>
      <c r="G155" s="166" t="str">
        <f t="shared" si="2"/>
        <v>07070640041000</v>
      </c>
    </row>
    <row r="156" spans="1:7" ht="51">
      <c r="A156" s="60" t="s">
        <v>612</v>
      </c>
      <c r="B156" s="150" t="s">
        <v>5</v>
      </c>
      <c r="C156" s="150" t="s">
        <v>632</v>
      </c>
      <c r="D156" s="150" t="s">
        <v>1188</v>
      </c>
      <c r="E156" s="150" t="s">
        <v>613</v>
      </c>
      <c r="F156" s="104">
        <v>420000</v>
      </c>
      <c r="G156" s="166" t="str">
        <f t="shared" si="2"/>
        <v>07070640041000611</v>
      </c>
    </row>
    <row r="157" spans="1:7">
      <c r="A157" s="60" t="s">
        <v>194</v>
      </c>
      <c r="B157" s="150" t="s">
        <v>5</v>
      </c>
      <c r="C157" s="150" t="s">
        <v>262</v>
      </c>
      <c r="D157" s="150"/>
      <c r="E157" s="150"/>
      <c r="F157" s="104">
        <v>1065327</v>
      </c>
      <c r="G157" s="166" t="str">
        <f t="shared" si="2"/>
        <v>10</v>
      </c>
    </row>
    <row r="158" spans="1:7">
      <c r="A158" s="60" t="s">
        <v>141</v>
      </c>
      <c r="B158" s="150" t="s">
        <v>5</v>
      </c>
      <c r="C158" s="150" t="s">
        <v>643</v>
      </c>
      <c r="D158" s="150"/>
      <c r="E158" s="150"/>
      <c r="F158" s="104">
        <v>1065327</v>
      </c>
      <c r="G158" s="166" t="str">
        <f t="shared" si="2"/>
        <v>1001</v>
      </c>
    </row>
    <row r="159" spans="1:7" ht="89.25">
      <c r="A159" s="60" t="s">
        <v>796</v>
      </c>
      <c r="B159" s="150" t="s">
        <v>5</v>
      </c>
      <c r="C159" s="150" t="s">
        <v>643</v>
      </c>
      <c r="D159" s="150" t="s">
        <v>1189</v>
      </c>
      <c r="E159" s="150"/>
      <c r="F159" s="104">
        <v>1065327</v>
      </c>
      <c r="G159" s="166" t="str">
        <f t="shared" si="2"/>
        <v>10010210080010</v>
      </c>
    </row>
    <row r="160" spans="1:7">
      <c r="A160" s="60" t="s">
        <v>644</v>
      </c>
      <c r="B160" s="150" t="s">
        <v>5</v>
      </c>
      <c r="C160" s="150" t="s">
        <v>643</v>
      </c>
      <c r="D160" s="150" t="s">
        <v>1189</v>
      </c>
      <c r="E160" s="150" t="s">
        <v>645</v>
      </c>
      <c r="F160" s="104">
        <v>1065327</v>
      </c>
      <c r="G160" s="166" t="str">
        <f t="shared" si="2"/>
        <v>10010210080010312</v>
      </c>
    </row>
    <row r="161" spans="1:7">
      <c r="A161" s="60" t="s">
        <v>328</v>
      </c>
      <c r="B161" s="150" t="s">
        <v>5</v>
      </c>
      <c r="C161" s="150" t="s">
        <v>40</v>
      </c>
      <c r="D161" s="150"/>
      <c r="E161" s="150"/>
      <c r="F161" s="104">
        <v>2570000</v>
      </c>
      <c r="G161" s="166" t="str">
        <f t="shared" si="2"/>
        <v>11</v>
      </c>
    </row>
    <row r="162" spans="1:7">
      <c r="A162" s="60" t="s">
        <v>285</v>
      </c>
      <c r="B162" s="150" t="s">
        <v>5</v>
      </c>
      <c r="C162" s="150" t="s">
        <v>649</v>
      </c>
      <c r="D162" s="150"/>
      <c r="E162" s="150"/>
      <c r="F162" s="104">
        <v>2570000</v>
      </c>
      <c r="G162" s="166" t="str">
        <f t="shared" si="2"/>
        <v>1102</v>
      </c>
    </row>
    <row r="163" spans="1:7" ht="63.75">
      <c r="A163" s="60" t="s">
        <v>650</v>
      </c>
      <c r="B163" s="150" t="s">
        <v>5</v>
      </c>
      <c r="C163" s="150" t="s">
        <v>649</v>
      </c>
      <c r="D163" s="150" t="s">
        <v>1190</v>
      </c>
      <c r="E163" s="150"/>
      <c r="F163" s="104">
        <v>700000</v>
      </c>
      <c r="G163" s="166" t="str">
        <f t="shared" si="2"/>
        <v>11020710080010</v>
      </c>
    </row>
    <row r="164" spans="1:7" ht="25.5">
      <c r="A164" s="60" t="s">
        <v>589</v>
      </c>
      <c r="B164" s="150" t="s">
        <v>5</v>
      </c>
      <c r="C164" s="150" t="s">
        <v>649</v>
      </c>
      <c r="D164" s="150" t="s">
        <v>1190</v>
      </c>
      <c r="E164" s="150" t="s">
        <v>590</v>
      </c>
      <c r="F164" s="104">
        <v>700000</v>
      </c>
      <c r="G164" s="166" t="str">
        <f t="shared" si="2"/>
        <v>11020710080010244</v>
      </c>
    </row>
    <row r="165" spans="1:7" ht="63.75">
      <c r="A165" s="60" t="s">
        <v>651</v>
      </c>
      <c r="B165" s="150" t="s">
        <v>5</v>
      </c>
      <c r="C165" s="150" t="s">
        <v>649</v>
      </c>
      <c r="D165" s="150" t="s">
        <v>1191</v>
      </c>
      <c r="E165" s="150"/>
      <c r="F165" s="104">
        <v>1670000</v>
      </c>
      <c r="G165" s="166" t="str">
        <f t="shared" si="2"/>
        <v>11020710080020</v>
      </c>
    </row>
    <row r="166" spans="1:7" ht="38.25">
      <c r="A166" s="60" t="s">
        <v>652</v>
      </c>
      <c r="B166" s="150" t="s">
        <v>5</v>
      </c>
      <c r="C166" s="150" t="s">
        <v>649</v>
      </c>
      <c r="D166" s="150" t="s">
        <v>1191</v>
      </c>
      <c r="E166" s="150">
        <v>113</v>
      </c>
      <c r="F166" s="104">
        <v>0</v>
      </c>
      <c r="G166" s="166" t="str">
        <f t="shared" si="2"/>
        <v>11020710080020113</v>
      </c>
    </row>
    <row r="167" spans="1:7" ht="25.5">
      <c r="A167" s="60" t="s">
        <v>589</v>
      </c>
      <c r="B167" s="150" t="s">
        <v>5</v>
      </c>
      <c r="C167" s="150" t="s">
        <v>649</v>
      </c>
      <c r="D167" s="150" t="s">
        <v>1191</v>
      </c>
      <c r="E167" s="150" t="s">
        <v>590</v>
      </c>
      <c r="F167" s="104">
        <v>1670000</v>
      </c>
      <c r="G167" s="166" t="str">
        <f t="shared" si="2"/>
        <v>11020710080020244</v>
      </c>
    </row>
    <row r="168" spans="1:7" ht="76.5">
      <c r="A168" s="60" t="s">
        <v>797</v>
      </c>
      <c r="B168" s="150" t="s">
        <v>5</v>
      </c>
      <c r="C168" s="150" t="s">
        <v>649</v>
      </c>
      <c r="D168" s="150" t="s">
        <v>1192</v>
      </c>
      <c r="E168" s="150"/>
      <c r="F168" s="104">
        <v>16900</v>
      </c>
      <c r="G168" s="166" t="str">
        <f t="shared" si="2"/>
        <v>11020720080010</v>
      </c>
    </row>
    <row r="169" spans="1:7">
      <c r="A169" s="60" t="s">
        <v>633</v>
      </c>
      <c r="B169" s="150" t="s">
        <v>5</v>
      </c>
      <c r="C169" s="150" t="s">
        <v>649</v>
      </c>
      <c r="D169" s="150" t="s">
        <v>1192</v>
      </c>
      <c r="E169" s="150" t="s">
        <v>634</v>
      </c>
      <c r="F169" s="104">
        <v>16900</v>
      </c>
      <c r="G169" s="166" t="str">
        <f t="shared" si="2"/>
        <v>11020720080010612</v>
      </c>
    </row>
    <row r="170" spans="1:7" ht="63.75">
      <c r="A170" s="60" t="s">
        <v>653</v>
      </c>
      <c r="B170" s="150" t="s">
        <v>5</v>
      </c>
      <c r="C170" s="150" t="s">
        <v>649</v>
      </c>
      <c r="D170" s="150" t="s">
        <v>1193</v>
      </c>
      <c r="E170" s="150"/>
      <c r="F170" s="104">
        <v>176400</v>
      </c>
      <c r="G170" s="166" t="str">
        <f t="shared" si="2"/>
        <v>11020720080020</v>
      </c>
    </row>
    <row r="171" spans="1:7">
      <c r="A171" s="60" t="s">
        <v>633</v>
      </c>
      <c r="B171" s="150" t="s">
        <v>5</v>
      </c>
      <c r="C171" s="150" t="s">
        <v>649</v>
      </c>
      <c r="D171" s="150" t="s">
        <v>1193</v>
      </c>
      <c r="E171" s="150" t="s">
        <v>634</v>
      </c>
      <c r="F171" s="104">
        <v>176400</v>
      </c>
      <c r="G171" s="166" t="str">
        <f t="shared" si="2"/>
        <v>11020720080020612</v>
      </c>
    </row>
    <row r="172" spans="1:7" ht="89.25">
      <c r="A172" s="60" t="s">
        <v>654</v>
      </c>
      <c r="B172" s="150" t="s">
        <v>5</v>
      </c>
      <c r="C172" s="150" t="s">
        <v>649</v>
      </c>
      <c r="D172" s="150" t="s">
        <v>1194</v>
      </c>
      <c r="E172" s="150"/>
      <c r="F172" s="104">
        <v>6700</v>
      </c>
      <c r="G172" s="166" t="str">
        <f t="shared" si="2"/>
        <v>11020720080030</v>
      </c>
    </row>
    <row r="173" spans="1:7">
      <c r="A173" s="60" t="s">
        <v>633</v>
      </c>
      <c r="B173" s="150" t="s">
        <v>5</v>
      </c>
      <c r="C173" s="150" t="s">
        <v>649</v>
      </c>
      <c r="D173" s="150" t="s">
        <v>1194</v>
      </c>
      <c r="E173" s="150" t="s">
        <v>634</v>
      </c>
      <c r="F173" s="104">
        <v>6700</v>
      </c>
      <c r="G173" s="166" t="str">
        <f t="shared" si="2"/>
        <v>11020720080030612</v>
      </c>
    </row>
    <row r="174" spans="1:7" ht="25.5">
      <c r="A174" s="60" t="s">
        <v>337</v>
      </c>
      <c r="B174" s="150" t="s">
        <v>272</v>
      </c>
      <c r="C174" s="150"/>
      <c r="D174" s="150"/>
      <c r="E174" s="150"/>
      <c r="F174" s="104">
        <v>175757967.25999999</v>
      </c>
      <c r="G174" s="166" t="str">
        <f t="shared" si="2"/>
        <v/>
      </c>
    </row>
    <row r="175" spans="1:7" ht="14.25" customHeight="1">
      <c r="A175" s="60" t="s">
        <v>317</v>
      </c>
      <c r="B175" s="150" t="s">
        <v>272</v>
      </c>
      <c r="C175" s="150" t="s">
        <v>303</v>
      </c>
      <c r="D175" s="150"/>
      <c r="E175" s="150"/>
      <c r="F175" s="104">
        <v>39186776.359999999</v>
      </c>
      <c r="G175" s="166" t="str">
        <f t="shared" si="2"/>
        <v>05</v>
      </c>
    </row>
    <row r="176" spans="1:7">
      <c r="A176" s="60" t="s">
        <v>204</v>
      </c>
      <c r="B176" s="150" t="s">
        <v>272</v>
      </c>
      <c r="C176" s="150" t="s">
        <v>631</v>
      </c>
      <c r="D176" s="150"/>
      <c r="E176" s="150"/>
      <c r="F176" s="104">
        <v>35130000</v>
      </c>
      <c r="G176" s="166" t="str">
        <f t="shared" si="2"/>
        <v>0502</v>
      </c>
    </row>
    <row r="177" spans="1:7" ht="89.25">
      <c r="A177" s="60" t="s">
        <v>656</v>
      </c>
      <c r="B177" s="150" t="s">
        <v>272</v>
      </c>
      <c r="C177" s="150" t="s">
        <v>631</v>
      </c>
      <c r="D177" s="150" t="s">
        <v>1195</v>
      </c>
      <c r="E177" s="150"/>
      <c r="F177" s="104">
        <v>35130000</v>
      </c>
      <c r="G177" s="166" t="str">
        <f t="shared" si="2"/>
        <v>05020350080000</v>
      </c>
    </row>
    <row r="178" spans="1:7" ht="25.5">
      <c r="A178" s="60" t="s">
        <v>606</v>
      </c>
      <c r="B178" s="150" t="s">
        <v>272</v>
      </c>
      <c r="C178" s="150" t="s">
        <v>631</v>
      </c>
      <c r="D178" s="150" t="s">
        <v>1195</v>
      </c>
      <c r="E178" s="150" t="s">
        <v>607</v>
      </c>
      <c r="F178" s="104">
        <v>35130000</v>
      </c>
      <c r="G178" s="166" t="str">
        <f t="shared" si="2"/>
        <v>05020350080000243</v>
      </c>
    </row>
    <row r="179" spans="1:7" ht="25.5">
      <c r="A179" s="60" t="s">
        <v>209</v>
      </c>
      <c r="B179" s="150" t="s">
        <v>272</v>
      </c>
      <c r="C179" s="150" t="s">
        <v>658</v>
      </c>
      <c r="D179" s="150"/>
      <c r="E179" s="150"/>
      <c r="F179" s="104">
        <v>4056776.36</v>
      </c>
      <c r="G179" s="166" t="str">
        <f t="shared" si="2"/>
        <v>0505</v>
      </c>
    </row>
    <row r="180" spans="1:7" ht="191.25">
      <c r="A180" s="60" t="s">
        <v>798</v>
      </c>
      <c r="B180" s="150" t="s">
        <v>272</v>
      </c>
      <c r="C180" s="150" t="s">
        <v>658</v>
      </c>
      <c r="D180" s="150" t="s">
        <v>1309</v>
      </c>
      <c r="E180" s="150"/>
      <c r="F180" s="104">
        <v>0</v>
      </c>
      <c r="G180" s="166" t="str">
        <f t="shared" si="2"/>
        <v>050503100S5710</v>
      </c>
    </row>
    <row r="181" spans="1:7" ht="28.5" customHeight="1">
      <c r="A181" s="60" t="s">
        <v>606</v>
      </c>
      <c r="B181" s="150" t="s">
        <v>272</v>
      </c>
      <c r="C181" s="150" t="s">
        <v>658</v>
      </c>
      <c r="D181" s="150" t="s">
        <v>1309</v>
      </c>
      <c r="E181" s="150" t="s">
        <v>607</v>
      </c>
      <c r="F181" s="104">
        <v>0</v>
      </c>
      <c r="G181" s="166" t="str">
        <f t="shared" si="2"/>
        <v>050503100S5710243</v>
      </c>
    </row>
    <row r="182" spans="1:7" ht="19.5" customHeight="1">
      <c r="A182" s="60" t="s">
        <v>659</v>
      </c>
      <c r="B182" s="150" t="s">
        <v>272</v>
      </c>
      <c r="C182" s="150" t="s">
        <v>658</v>
      </c>
      <c r="D182" s="150" t="s">
        <v>1196</v>
      </c>
      <c r="E182" s="150"/>
      <c r="F182" s="104">
        <v>3926776.36</v>
      </c>
      <c r="G182" s="166" t="str">
        <f t="shared" si="2"/>
        <v>05059050040000</v>
      </c>
    </row>
    <row r="183" spans="1:7" ht="25.5">
      <c r="A183" s="60" t="s">
        <v>604</v>
      </c>
      <c r="B183" s="150" t="s">
        <v>272</v>
      </c>
      <c r="C183" s="150" t="s">
        <v>658</v>
      </c>
      <c r="D183" s="150" t="s">
        <v>1196</v>
      </c>
      <c r="E183" s="150" t="s">
        <v>605</v>
      </c>
      <c r="F183" s="104">
        <v>3752437</v>
      </c>
      <c r="G183" s="166" t="str">
        <f t="shared" si="2"/>
        <v>05059050040000111</v>
      </c>
    </row>
    <row r="184" spans="1:7" ht="25.5">
      <c r="A184" s="60" t="s">
        <v>660</v>
      </c>
      <c r="B184" s="150" t="s">
        <v>272</v>
      </c>
      <c r="C184" s="150" t="s">
        <v>658</v>
      </c>
      <c r="D184" s="150" t="s">
        <v>1196</v>
      </c>
      <c r="E184" s="150" t="s">
        <v>661</v>
      </c>
      <c r="F184" s="104">
        <v>73000</v>
      </c>
      <c r="G184" s="166" t="str">
        <f t="shared" si="2"/>
        <v>05059050040000112</v>
      </c>
    </row>
    <row r="185" spans="1:7" ht="25.5">
      <c r="A185" s="60" t="s">
        <v>589</v>
      </c>
      <c r="B185" s="150" t="s">
        <v>272</v>
      </c>
      <c r="C185" s="150" t="s">
        <v>658</v>
      </c>
      <c r="D185" s="150" t="s">
        <v>1196</v>
      </c>
      <c r="E185" s="150" t="s">
        <v>590</v>
      </c>
      <c r="F185" s="104">
        <v>101339.36</v>
      </c>
      <c r="G185" s="166" t="str">
        <f t="shared" si="2"/>
        <v>05059050040000244</v>
      </c>
    </row>
    <row r="186" spans="1:7" ht="51">
      <c r="A186" s="60" t="s">
        <v>950</v>
      </c>
      <c r="B186" s="150" t="s">
        <v>272</v>
      </c>
      <c r="C186" s="150" t="s">
        <v>658</v>
      </c>
      <c r="D186" s="150" t="s">
        <v>1197</v>
      </c>
      <c r="E186" s="150"/>
      <c r="F186" s="104">
        <v>130000</v>
      </c>
      <c r="G186" s="166" t="str">
        <f t="shared" si="2"/>
        <v>05059050047000</v>
      </c>
    </row>
    <row r="187" spans="1:7" ht="25.5">
      <c r="A187" s="60" t="s">
        <v>660</v>
      </c>
      <c r="B187" s="150" t="s">
        <v>272</v>
      </c>
      <c r="C187" s="150" t="s">
        <v>658</v>
      </c>
      <c r="D187" s="150" t="s">
        <v>1197</v>
      </c>
      <c r="E187" s="150" t="s">
        <v>661</v>
      </c>
      <c r="F187" s="104">
        <v>130000</v>
      </c>
      <c r="G187" s="166" t="str">
        <f t="shared" si="2"/>
        <v>05059050047000112</v>
      </c>
    </row>
    <row r="188" spans="1:7">
      <c r="A188" s="60" t="s">
        <v>193</v>
      </c>
      <c r="B188" s="150" t="s">
        <v>272</v>
      </c>
      <c r="C188" s="150" t="s">
        <v>34</v>
      </c>
      <c r="D188" s="150"/>
      <c r="E188" s="150"/>
      <c r="F188" s="104">
        <v>136571190.90000001</v>
      </c>
      <c r="G188" s="166" t="str">
        <f t="shared" si="2"/>
        <v>07</v>
      </c>
    </row>
    <row r="189" spans="1:7">
      <c r="A189" s="60" t="s">
        <v>210</v>
      </c>
      <c r="B189" s="150" t="s">
        <v>272</v>
      </c>
      <c r="C189" s="150" t="s">
        <v>680</v>
      </c>
      <c r="D189" s="150"/>
      <c r="E189" s="150"/>
      <c r="F189" s="104">
        <v>135000000</v>
      </c>
      <c r="G189" s="166" t="str">
        <f t="shared" si="2"/>
        <v>0701</v>
      </c>
    </row>
    <row r="190" spans="1:7" ht="89.25">
      <c r="A190" s="60" t="s">
        <v>799</v>
      </c>
      <c r="B190" s="150" t="s">
        <v>272</v>
      </c>
      <c r="C190" s="150" t="s">
        <v>680</v>
      </c>
      <c r="D190" s="150" t="s">
        <v>1198</v>
      </c>
      <c r="E190" s="150"/>
      <c r="F190" s="104">
        <v>135000000</v>
      </c>
      <c r="G190" s="166" t="str">
        <f t="shared" si="2"/>
        <v>07010110083010</v>
      </c>
    </row>
    <row r="191" spans="1:7" ht="38.25">
      <c r="A191" s="60" t="s">
        <v>608</v>
      </c>
      <c r="B191" s="150" t="s">
        <v>272</v>
      </c>
      <c r="C191" s="150" t="s">
        <v>680</v>
      </c>
      <c r="D191" s="150" t="s">
        <v>1198</v>
      </c>
      <c r="E191" s="150" t="s">
        <v>609</v>
      </c>
      <c r="F191" s="104">
        <v>135000000</v>
      </c>
      <c r="G191" s="166" t="str">
        <f t="shared" si="2"/>
        <v>07010110083010414</v>
      </c>
    </row>
    <row r="192" spans="1:7">
      <c r="A192" s="60" t="s">
        <v>211</v>
      </c>
      <c r="B192" s="150" t="s">
        <v>272</v>
      </c>
      <c r="C192" s="150" t="s">
        <v>667</v>
      </c>
      <c r="D192" s="150"/>
      <c r="E192" s="150"/>
      <c r="F192" s="104">
        <v>1571190.9</v>
      </c>
      <c r="G192" s="166" t="str">
        <f t="shared" si="2"/>
        <v>0702</v>
      </c>
    </row>
    <row r="193" spans="1:7" ht="89.25">
      <c r="A193" s="60" t="s">
        <v>1010</v>
      </c>
      <c r="B193" s="150" t="s">
        <v>272</v>
      </c>
      <c r="C193" s="150" t="s">
        <v>667</v>
      </c>
      <c r="D193" s="150" t="s">
        <v>1199</v>
      </c>
      <c r="E193" s="150"/>
      <c r="F193" s="104">
        <v>1571190.9</v>
      </c>
      <c r="G193" s="166" t="str">
        <f t="shared" si="2"/>
        <v>070201100S5620</v>
      </c>
    </row>
    <row r="194" spans="1:7" ht="25.5">
      <c r="A194" s="60" t="s">
        <v>606</v>
      </c>
      <c r="B194" s="150" t="s">
        <v>272</v>
      </c>
      <c r="C194" s="150" t="s">
        <v>667</v>
      </c>
      <c r="D194" s="150" t="s">
        <v>1199</v>
      </c>
      <c r="E194" s="150" t="s">
        <v>607</v>
      </c>
      <c r="F194" s="104">
        <v>1571190.9</v>
      </c>
      <c r="G194" s="166" t="str">
        <f t="shared" si="2"/>
        <v>070201100S5620243</v>
      </c>
    </row>
    <row r="195" spans="1:7" ht="25.5">
      <c r="A195" s="60" t="s">
        <v>663</v>
      </c>
      <c r="B195" s="150" t="s">
        <v>200</v>
      </c>
      <c r="C195" s="150"/>
      <c r="D195" s="150"/>
      <c r="E195" s="150"/>
      <c r="F195" s="104">
        <v>55914900</v>
      </c>
      <c r="G195" s="166" t="str">
        <f t="shared" si="2"/>
        <v/>
      </c>
    </row>
    <row r="196" spans="1:7">
      <c r="A196" s="60" t="s">
        <v>194</v>
      </c>
      <c r="B196" s="150" t="s">
        <v>200</v>
      </c>
      <c r="C196" s="150" t="s">
        <v>262</v>
      </c>
      <c r="D196" s="150"/>
      <c r="E196" s="150"/>
      <c r="F196" s="104">
        <v>55914900</v>
      </c>
      <c r="G196" s="166" t="str">
        <f t="shared" si="2"/>
        <v>10</v>
      </c>
    </row>
    <row r="197" spans="1:7">
      <c r="A197" s="150" t="s">
        <v>143</v>
      </c>
      <c r="B197" s="150" t="s">
        <v>200</v>
      </c>
      <c r="C197" s="150">
        <v>1003</v>
      </c>
      <c r="D197" s="150"/>
      <c r="E197" s="150"/>
      <c r="F197" s="104">
        <v>337500</v>
      </c>
      <c r="G197" s="166" t="str">
        <f t="shared" si="2"/>
        <v>1003</v>
      </c>
    </row>
    <row r="198" spans="1:7" ht="63.75">
      <c r="A198" s="60" t="s">
        <v>951</v>
      </c>
      <c r="B198" s="150" t="s">
        <v>200</v>
      </c>
      <c r="C198" s="150">
        <v>1003</v>
      </c>
      <c r="D198" s="150" t="s">
        <v>1200</v>
      </c>
      <c r="E198" s="150"/>
      <c r="F198" s="104">
        <v>337500</v>
      </c>
      <c r="G198" s="166" t="str">
        <f t="shared" si="2"/>
        <v>10030220002750</v>
      </c>
    </row>
    <row r="199" spans="1:7" ht="25.5">
      <c r="A199" s="60" t="s">
        <v>589</v>
      </c>
      <c r="B199" s="150" t="s">
        <v>200</v>
      </c>
      <c r="C199" s="150" t="s">
        <v>646</v>
      </c>
      <c r="D199" s="150" t="s">
        <v>1200</v>
      </c>
      <c r="E199" s="150" t="s">
        <v>590</v>
      </c>
      <c r="F199" s="104">
        <v>337500</v>
      </c>
      <c r="G199" s="166" t="str">
        <f t="shared" si="2"/>
        <v>10030220002750244</v>
      </c>
    </row>
    <row r="200" spans="1:7">
      <c r="A200" s="60" t="s">
        <v>142</v>
      </c>
      <c r="B200" s="150" t="s">
        <v>200</v>
      </c>
      <c r="C200" s="150" t="s">
        <v>665</v>
      </c>
      <c r="D200" s="150"/>
      <c r="E200" s="150"/>
      <c r="F200" s="104">
        <v>38038500</v>
      </c>
      <c r="G200" s="166" t="str">
        <f t="shared" ref="G200:G263" si="3">CONCATENATE(C200,D200,E200)</f>
        <v>1002</v>
      </c>
    </row>
    <row r="201" spans="1:7" ht="76.5">
      <c r="A201" s="60" t="s">
        <v>800</v>
      </c>
      <c r="B201" s="150" t="s">
        <v>200</v>
      </c>
      <c r="C201" s="150" t="s">
        <v>665</v>
      </c>
      <c r="D201" s="150" t="s">
        <v>1201</v>
      </c>
      <c r="E201" s="150"/>
      <c r="F201" s="104">
        <v>38038500</v>
      </c>
      <c r="G201" s="166" t="str">
        <f t="shared" si="3"/>
        <v>10020240001510</v>
      </c>
    </row>
    <row r="202" spans="1:7" ht="51">
      <c r="A202" s="60" t="s">
        <v>612</v>
      </c>
      <c r="B202" s="150" t="s">
        <v>200</v>
      </c>
      <c r="C202" s="150" t="s">
        <v>665</v>
      </c>
      <c r="D202" s="150" t="s">
        <v>1201</v>
      </c>
      <c r="E202" s="150" t="s">
        <v>613</v>
      </c>
      <c r="F202" s="104">
        <v>38038500</v>
      </c>
      <c r="G202" s="166" t="str">
        <f t="shared" si="3"/>
        <v>10020240001510611</v>
      </c>
    </row>
    <row r="203" spans="1:7">
      <c r="A203" s="60" t="s">
        <v>91</v>
      </c>
      <c r="B203" s="150" t="s">
        <v>200</v>
      </c>
      <c r="C203" s="150" t="s">
        <v>666</v>
      </c>
      <c r="D203" s="150"/>
      <c r="E203" s="150"/>
      <c r="F203" s="104">
        <v>17538900</v>
      </c>
      <c r="G203" s="166" t="str">
        <f t="shared" si="3"/>
        <v>1006</v>
      </c>
    </row>
    <row r="204" spans="1:7" ht="178.5">
      <c r="A204" s="60" t="s">
        <v>1096</v>
      </c>
      <c r="B204" s="150" t="s">
        <v>200</v>
      </c>
      <c r="C204" s="150" t="s">
        <v>666</v>
      </c>
      <c r="D204" s="150" t="s">
        <v>1202</v>
      </c>
      <c r="E204" s="150"/>
      <c r="F204" s="104">
        <v>17538900</v>
      </c>
      <c r="G204" s="166" t="str">
        <f t="shared" si="3"/>
        <v>10060250075130</v>
      </c>
    </row>
    <row r="205" spans="1:7" ht="38.25">
      <c r="A205" s="60" t="s">
        <v>583</v>
      </c>
      <c r="B205" s="150" t="s">
        <v>200</v>
      </c>
      <c r="C205" s="150" t="s">
        <v>666</v>
      </c>
      <c r="D205" s="150" t="s">
        <v>1203</v>
      </c>
      <c r="E205" s="150" t="s">
        <v>584</v>
      </c>
      <c r="F205" s="104">
        <v>15113700</v>
      </c>
      <c r="G205" s="166" t="str">
        <f t="shared" si="3"/>
        <v>10060260075130121</v>
      </c>
    </row>
    <row r="206" spans="1:7" ht="38.25">
      <c r="A206" s="60" t="s">
        <v>585</v>
      </c>
      <c r="B206" s="150" t="s">
        <v>200</v>
      </c>
      <c r="C206" s="150" t="s">
        <v>666</v>
      </c>
      <c r="D206" s="150" t="s">
        <v>1203</v>
      </c>
      <c r="E206" s="150" t="s">
        <v>586</v>
      </c>
      <c r="F206" s="104">
        <v>161900</v>
      </c>
      <c r="G206" s="166" t="str">
        <f t="shared" si="3"/>
        <v>10060260075130122</v>
      </c>
    </row>
    <row r="207" spans="1:7" ht="25.5">
      <c r="A207" s="60" t="s">
        <v>589</v>
      </c>
      <c r="B207" s="150" t="s">
        <v>200</v>
      </c>
      <c r="C207" s="150" t="s">
        <v>666</v>
      </c>
      <c r="D207" s="150" t="s">
        <v>1203</v>
      </c>
      <c r="E207" s="150" t="s">
        <v>590</v>
      </c>
      <c r="F207" s="104">
        <v>2259300</v>
      </c>
      <c r="G207" s="166" t="str">
        <f t="shared" si="3"/>
        <v>10060260075130244</v>
      </c>
    </row>
    <row r="208" spans="1:7">
      <c r="A208" s="60" t="s">
        <v>787</v>
      </c>
      <c r="B208" s="150" t="s">
        <v>200</v>
      </c>
      <c r="C208" s="150" t="s">
        <v>666</v>
      </c>
      <c r="D208" s="150" t="s">
        <v>1203</v>
      </c>
      <c r="E208" s="150" t="s">
        <v>788</v>
      </c>
      <c r="F208" s="104">
        <v>4000</v>
      </c>
      <c r="G208" s="166" t="str">
        <f t="shared" si="3"/>
        <v>10060260075130852</v>
      </c>
    </row>
    <row r="209" spans="1:7" ht="25.5">
      <c r="A209" s="60" t="s">
        <v>338</v>
      </c>
      <c r="B209" s="150" t="s">
        <v>306</v>
      </c>
      <c r="C209" s="150"/>
      <c r="D209" s="150"/>
      <c r="E209" s="150"/>
      <c r="F209" s="104">
        <v>177917100</v>
      </c>
      <c r="G209" s="166" t="str">
        <f t="shared" si="3"/>
        <v/>
      </c>
    </row>
    <row r="210" spans="1:7">
      <c r="A210" s="60" t="s">
        <v>193</v>
      </c>
      <c r="B210" s="150" t="s">
        <v>306</v>
      </c>
      <c r="C210" s="150" t="s">
        <v>34</v>
      </c>
      <c r="D210" s="150"/>
      <c r="E210" s="150"/>
      <c r="F210" s="104">
        <v>39386536</v>
      </c>
      <c r="G210" s="166" t="str">
        <f t="shared" si="3"/>
        <v>07</v>
      </c>
    </row>
    <row r="211" spans="1:7">
      <c r="A211" s="60" t="s">
        <v>211</v>
      </c>
      <c r="B211" s="150" t="s">
        <v>306</v>
      </c>
      <c r="C211" s="150" t="s">
        <v>667</v>
      </c>
      <c r="D211" s="150"/>
      <c r="E211" s="150"/>
      <c r="F211" s="104">
        <v>39386536</v>
      </c>
      <c r="G211" s="166" t="str">
        <f t="shared" si="3"/>
        <v>0702</v>
      </c>
    </row>
    <row r="212" spans="1:7" ht="51">
      <c r="A212" s="60" t="s">
        <v>801</v>
      </c>
      <c r="B212" s="150" t="s">
        <v>306</v>
      </c>
      <c r="C212" s="150" t="s">
        <v>667</v>
      </c>
      <c r="D212" s="150" t="s">
        <v>1204</v>
      </c>
      <c r="E212" s="150"/>
      <c r="F212" s="104">
        <v>550000</v>
      </c>
      <c r="G212" s="166" t="str">
        <f t="shared" si="3"/>
        <v>07020520080520</v>
      </c>
    </row>
    <row r="213" spans="1:7">
      <c r="A213" s="60" t="s">
        <v>633</v>
      </c>
      <c r="B213" s="150" t="s">
        <v>306</v>
      </c>
      <c r="C213" s="150" t="s">
        <v>667</v>
      </c>
      <c r="D213" s="150" t="s">
        <v>1204</v>
      </c>
      <c r="E213" s="150" t="s">
        <v>634</v>
      </c>
      <c r="F213" s="104">
        <v>550000</v>
      </c>
      <c r="G213" s="166" t="str">
        <f t="shared" si="3"/>
        <v>07020520080520612</v>
      </c>
    </row>
    <row r="214" spans="1:7" ht="102">
      <c r="A214" s="60" t="s">
        <v>802</v>
      </c>
      <c r="B214" s="150" t="s">
        <v>306</v>
      </c>
      <c r="C214" s="150" t="s">
        <v>667</v>
      </c>
      <c r="D214" s="150" t="s">
        <v>1205</v>
      </c>
      <c r="E214" s="150"/>
      <c r="F214" s="104">
        <v>31538542</v>
      </c>
      <c r="G214" s="166" t="str">
        <f t="shared" si="3"/>
        <v>07020530040000</v>
      </c>
    </row>
    <row r="215" spans="1:7" ht="51">
      <c r="A215" s="60" t="s">
        <v>612</v>
      </c>
      <c r="B215" s="150" t="s">
        <v>306</v>
      </c>
      <c r="C215" s="150" t="s">
        <v>667</v>
      </c>
      <c r="D215" s="150" t="s">
        <v>1205</v>
      </c>
      <c r="E215" s="150" t="s">
        <v>613</v>
      </c>
      <c r="F215" s="104">
        <v>31538542</v>
      </c>
      <c r="G215" s="166" t="str">
        <f t="shared" si="3"/>
        <v>07020530040000611</v>
      </c>
    </row>
    <row r="216" spans="1:7" ht="127.5">
      <c r="A216" s="60" t="s">
        <v>803</v>
      </c>
      <c r="B216" s="150" t="s">
        <v>306</v>
      </c>
      <c r="C216" s="150" t="s">
        <v>667</v>
      </c>
      <c r="D216" s="150" t="s">
        <v>1206</v>
      </c>
      <c r="E216" s="150"/>
      <c r="F216" s="104">
        <v>3357750</v>
      </c>
      <c r="G216" s="166" t="str">
        <f t="shared" si="3"/>
        <v>07020530041000</v>
      </c>
    </row>
    <row r="217" spans="1:7" ht="51">
      <c r="A217" s="60" t="s">
        <v>612</v>
      </c>
      <c r="B217" s="150" t="s">
        <v>306</v>
      </c>
      <c r="C217" s="150" t="s">
        <v>667</v>
      </c>
      <c r="D217" s="150" t="s">
        <v>1206</v>
      </c>
      <c r="E217" s="150" t="s">
        <v>613</v>
      </c>
      <c r="F217" s="104">
        <v>3357750</v>
      </c>
      <c r="G217" s="166" t="str">
        <f t="shared" si="3"/>
        <v>07020530041000611</v>
      </c>
    </row>
    <row r="218" spans="1:7" ht="102">
      <c r="A218" s="60" t="s">
        <v>953</v>
      </c>
      <c r="B218" s="150" t="s">
        <v>306</v>
      </c>
      <c r="C218" s="150" t="s">
        <v>667</v>
      </c>
      <c r="D218" s="150" t="s">
        <v>1207</v>
      </c>
      <c r="E218" s="150"/>
      <c r="F218" s="104">
        <v>360962</v>
      </c>
      <c r="G218" s="166" t="str">
        <f t="shared" si="3"/>
        <v>07020530045000</v>
      </c>
    </row>
    <row r="219" spans="1:7" ht="51">
      <c r="A219" s="60" t="s">
        <v>612</v>
      </c>
      <c r="B219" s="150" t="s">
        <v>306</v>
      </c>
      <c r="C219" s="150" t="s">
        <v>667</v>
      </c>
      <c r="D219" s="150" t="s">
        <v>1207</v>
      </c>
      <c r="E219" s="150" t="s">
        <v>613</v>
      </c>
      <c r="F219" s="104">
        <v>360962</v>
      </c>
      <c r="G219" s="166" t="str">
        <f t="shared" si="3"/>
        <v>07020530045000611</v>
      </c>
    </row>
    <row r="220" spans="1:7" ht="89.25">
      <c r="A220" s="60" t="s">
        <v>804</v>
      </c>
      <c r="B220" s="150" t="s">
        <v>306</v>
      </c>
      <c r="C220" s="150" t="s">
        <v>667</v>
      </c>
      <c r="D220" s="150" t="s">
        <v>1208</v>
      </c>
      <c r="E220" s="150"/>
      <c r="F220" s="104">
        <v>380000</v>
      </c>
      <c r="G220" s="166" t="str">
        <f t="shared" si="3"/>
        <v>07020530047000</v>
      </c>
    </row>
    <row r="221" spans="1:7">
      <c r="A221" s="60" t="s">
        <v>633</v>
      </c>
      <c r="B221" s="150" t="s">
        <v>306</v>
      </c>
      <c r="C221" s="150" t="s">
        <v>667</v>
      </c>
      <c r="D221" s="150" t="s">
        <v>1208</v>
      </c>
      <c r="E221" s="150" t="s">
        <v>634</v>
      </c>
      <c r="F221" s="104">
        <v>380000</v>
      </c>
      <c r="G221" s="166" t="str">
        <f t="shared" si="3"/>
        <v>07020530047000612</v>
      </c>
    </row>
    <row r="222" spans="1:7" ht="89.25">
      <c r="A222" s="60" t="s">
        <v>954</v>
      </c>
      <c r="B222" s="150" t="s">
        <v>306</v>
      </c>
      <c r="C222" s="150" t="s">
        <v>667</v>
      </c>
      <c r="D222" s="150" t="s">
        <v>1209</v>
      </c>
      <c r="E222" s="150"/>
      <c r="F222" s="104">
        <v>3199282</v>
      </c>
      <c r="G222" s="166" t="str">
        <f t="shared" si="3"/>
        <v>0702053004Г000</v>
      </c>
    </row>
    <row r="223" spans="1:7" ht="51">
      <c r="A223" s="60" t="s">
        <v>612</v>
      </c>
      <c r="B223" s="150" t="s">
        <v>306</v>
      </c>
      <c r="C223" s="150" t="s">
        <v>667</v>
      </c>
      <c r="D223" s="150" t="s">
        <v>1209</v>
      </c>
      <c r="E223" s="150" t="s">
        <v>613</v>
      </c>
      <c r="F223" s="104">
        <v>3199282</v>
      </c>
      <c r="G223" s="166" t="str">
        <f t="shared" si="3"/>
        <v>0702053004Г000611</v>
      </c>
    </row>
    <row r="224" spans="1:7">
      <c r="A224" s="60" t="s">
        <v>329</v>
      </c>
      <c r="B224" s="150" t="s">
        <v>306</v>
      </c>
      <c r="C224" s="150" t="s">
        <v>45</v>
      </c>
      <c r="D224" s="150"/>
      <c r="E224" s="150"/>
      <c r="F224" s="104">
        <v>138530564</v>
      </c>
      <c r="G224" s="166" t="str">
        <f t="shared" si="3"/>
        <v>08</v>
      </c>
    </row>
    <row r="225" spans="1:7">
      <c r="A225" s="60" t="s">
        <v>281</v>
      </c>
      <c r="B225" s="150" t="s">
        <v>306</v>
      </c>
      <c r="C225" s="150" t="s">
        <v>662</v>
      </c>
      <c r="D225" s="150"/>
      <c r="E225" s="150"/>
      <c r="F225" s="104">
        <v>124250564</v>
      </c>
      <c r="G225" s="166" t="str">
        <f t="shared" si="3"/>
        <v>0801</v>
      </c>
    </row>
    <row r="226" spans="1:7" ht="89.25">
      <c r="A226" s="60" t="s">
        <v>669</v>
      </c>
      <c r="B226" s="150" t="s">
        <v>306</v>
      </c>
      <c r="C226" s="150" t="s">
        <v>662</v>
      </c>
      <c r="D226" s="150" t="s">
        <v>1210</v>
      </c>
      <c r="E226" s="150"/>
      <c r="F226" s="104">
        <v>27937418</v>
      </c>
      <c r="G226" s="166" t="str">
        <f t="shared" si="3"/>
        <v>08010510040000</v>
      </c>
    </row>
    <row r="227" spans="1:7" ht="51">
      <c r="A227" s="60" t="s">
        <v>612</v>
      </c>
      <c r="B227" s="150" t="s">
        <v>306</v>
      </c>
      <c r="C227" s="150" t="s">
        <v>662</v>
      </c>
      <c r="D227" s="150" t="s">
        <v>1210</v>
      </c>
      <c r="E227" s="150" t="s">
        <v>613</v>
      </c>
      <c r="F227" s="104">
        <v>27937418</v>
      </c>
      <c r="G227" s="166" t="str">
        <f t="shared" si="3"/>
        <v>08010510040000611</v>
      </c>
    </row>
    <row r="228" spans="1:7" ht="114.75">
      <c r="A228" s="60" t="s">
        <v>670</v>
      </c>
      <c r="B228" s="150" t="s">
        <v>306</v>
      </c>
      <c r="C228" s="150" t="s">
        <v>662</v>
      </c>
      <c r="D228" s="150" t="s">
        <v>1211</v>
      </c>
      <c r="E228" s="150"/>
      <c r="F228" s="104">
        <v>3675000</v>
      </c>
      <c r="G228" s="166" t="str">
        <f t="shared" si="3"/>
        <v>08010510041000</v>
      </c>
    </row>
    <row r="229" spans="1:7" ht="51">
      <c r="A229" s="60" t="s">
        <v>612</v>
      </c>
      <c r="B229" s="150" t="s">
        <v>306</v>
      </c>
      <c r="C229" s="150" t="s">
        <v>662</v>
      </c>
      <c r="D229" s="150" t="s">
        <v>1211</v>
      </c>
      <c r="E229" s="150" t="s">
        <v>613</v>
      </c>
      <c r="F229" s="104">
        <v>3675000</v>
      </c>
      <c r="G229" s="166" t="str">
        <f t="shared" si="3"/>
        <v>08010510041000611</v>
      </c>
    </row>
    <row r="230" spans="1:7" ht="76.5">
      <c r="A230" s="60" t="s">
        <v>806</v>
      </c>
      <c r="B230" s="150" t="s">
        <v>306</v>
      </c>
      <c r="C230" s="150" t="s">
        <v>662</v>
      </c>
      <c r="D230" s="150" t="s">
        <v>1212</v>
      </c>
      <c r="E230" s="150"/>
      <c r="F230" s="104">
        <v>300000</v>
      </c>
      <c r="G230" s="166" t="str">
        <f t="shared" si="3"/>
        <v>08010510047000</v>
      </c>
    </row>
    <row r="231" spans="1:7">
      <c r="A231" s="60" t="s">
        <v>633</v>
      </c>
      <c r="B231" s="150" t="s">
        <v>306</v>
      </c>
      <c r="C231" s="150" t="s">
        <v>662</v>
      </c>
      <c r="D231" s="150" t="s">
        <v>1212</v>
      </c>
      <c r="E231" s="150" t="s">
        <v>634</v>
      </c>
      <c r="F231" s="104">
        <v>300000</v>
      </c>
      <c r="G231" s="166" t="str">
        <f t="shared" si="3"/>
        <v>08010510047000612</v>
      </c>
    </row>
    <row r="232" spans="1:7" ht="76.5">
      <c r="A232" s="60" t="s">
        <v>955</v>
      </c>
      <c r="B232" s="150" t="s">
        <v>306</v>
      </c>
      <c r="C232" s="150" t="s">
        <v>662</v>
      </c>
      <c r="D232" s="150" t="s">
        <v>1213</v>
      </c>
      <c r="E232" s="150"/>
      <c r="F232" s="104">
        <v>4219570</v>
      </c>
      <c r="G232" s="166" t="str">
        <f t="shared" si="3"/>
        <v>0801051004Г000</v>
      </c>
    </row>
    <row r="233" spans="1:7" ht="51">
      <c r="A233" s="60" t="s">
        <v>612</v>
      </c>
      <c r="B233" s="150" t="s">
        <v>306</v>
      </c>
      <c r="C233" s="150" t="s">
        <v>662</v>
      </c>
      <c r="D233" s="150" t="s">
        <v>1213</v>
      </c>
      <c r="E233" s="150" t="s">
        <v>613</v>
      </c>
      <c r="F233" s="104">
        <v>4219570</v>
      </c>
      <c r="G233" s="166" t="str">
        <f t="shared" si="3"/>
        <v>0801051004Г000611</v>
      </c>
    </row>
    <row r="234" spans="1:7" ht="63.75">
      <c r="A234" s="60" t="s">
        <v>807</v>
      </c>
      <c r="B234" s="150" t="s">
        <v>306</v>
      </c>
      <c r="C234" s="150" t="s">
        <v>662</v>
      </c>
      <c r="D234" s="150" t="s">
        <v>1214</v>
      </c>
      <c r="E234" s="150"/>
      <c r="F234" s="104">
        <v>48325</v>
      </c>
      <c r="G234" s="166" t="str">
        <f t="shared" si="3"/>
        <v>080105100S4880</v>
      </c>
    </row>
    <row r="235" spans="1:7">
      <c r="A235" s="60" t="s">
        <v>633</v>
      </c>
      <c r="B235" s="150" t="s">
        <v>306</v>
      </c>
      <c r="C235" s="150" t="s">
        <v>662</v>
      </c>
      <c r="D235" s="150" t="s">
        <v>1214</v>
      </c>
      <c r="E235" s="150" t="s">
        <v>634</v>
      </c>
      <c r="F235" s="104">
        <v>48325</v>
      </c>
      <c r="G235" s="166" t="str">
        <f t="shared" si="3"/>
        <v>080105100S4880612</v>
      </c>
    </row>
    <row r="236" spans="1:7" ht="51">
      <c r="A236" s="60" t="s">
        <v>671</v>
      </c>
      <c r="B236" s="150" t="s">
        <v>306</v>
      </c>
      <c r="C236" s="150" t="s">
        <v>662</v>
      </c>
      <c r="D236" s="150" t="s">
        <v>1215</v>
      </c>
      <c r="E236" s="150"/>
      <c r="F236" s="104">
        <v>1677480.82</v>
      </c>
      <c r="G236" s="166" t="str">
        <f t="shared" si="3"/>
        <v>080105100Ч0040</v>
      </c>
    </row>
    <row r="237" spans="1:7" ht="51">
      <c r="A237" s="60" t="s">
        <v>612</v>
      </c>
      <c r="B237" s="150" t="s">
        <v>306</v>
      </c>
      <c r="C237" s="150" t="s">
        <v>662</v>
      </c>
      <c r="D237" s="150" t="s">
        <v>1215</v>
      </c>
      <c r="E237" s="150" t="s">
        <v>613</v>
      </c>
      <c r="F237" s="104">
        <v>1677480.82</v>
      </c>
      <c r="G237" s="166" t="str">
        <f t="shared" si="3"/>
        <v>080105100Ч0040611</v>
      </c>
    </row>
    <row r="238" spans="1:7" ht="102">
      <c r="A238" s="60" t="s">
        <v>1046</v>
      </c>
      <c r="B238" s="150" t="s">
        <v>306</v>
      </c>
      <c r="C238" s="150" t="s">
        <v>662</v>
      </c>
      <c r="D238" s="150" t="s">
        <v>1216</v>
      </c>
      <c r="E238" s="150"/>
      <c r="F238" s="104">
        <v>48352</v>
      </c>
      <c r="G238" s="166" t="str">
        <f t="shared" si="3"/>
        <v>080105100Ч1040</v>
      </c>
    </row>
    <row r="239" spans="1:7">
      <c r="A239" s="60" t="s">
        <v>633</v>
      </c>
      <c r="B239" s="150" t="s">
        <v>306</v>
      </c>
      <c r="C239" s="150" t="s">
        <v>662</v>
      </c>
      <c r="D239" s="150" t="s">
        <v>1216</v>
      </c>
      <c r="E239" s="150" t="s">
        <v>634</v>
      </c>
      <c r="F239" s="104">
        <v>48352</v>
      </c>
      <c r="G239" s="166" t="str">
        <f t="shared" si="3"/>
        <v>080105100Ч1040612</v>
      </c>
    </row>
    <row r="240" spans="1:7" ht="76.5">
      <c r="A240" s="60" t="s">
        <v>808</v>
      </c>
      <c r="B240" s="150" t="s">
        <v>306</v>
      </c>
      <c r="C240" s="150" t="s">
        <v>662</v>
      </c>
      <c r="D240" s="150" t="s">
        <v>1217</v>
      </c>
      <c r="E240" s="150"/>
      <c r="F240" s="104">
        <v>140000</v>
      </c>
      <c r="G240" s="166" t="str">
        <f t="shared" si="3"/>
        <v>080105100Ч7040</v>
      </c>
    </row>
    <row r="241" spans="1:7">
      <c r="A241" s="60" t="s">
        <v>633</v>
      </c>
      <c r="B241" s="150" t="s">
        <v>306</v>
      </c>
      <c r="C241" s="150" t="s">
        <v>662</v>
      </c>
      <c r="D241" s="150" t="s">
        <v>1217</v>
      </c>
      <c r="E241" s="150" t="s">
        <v>634</v>
      </c>
      <c r="F241" s="104">
        <v>140000</v>
      </c>
      <c r="G241" s="166" t="str">
        <f t="shared" si="3"/>
        <v>080105100Ч7040612</v>
      </c>
    </row>
    <row r="242" spans="1:7" ht="76.5">
      <c r="A242" s="60" t="s">
        <v>956</v>
      </c>
      <c r="B242" s="150" t="s">
        <v>306</v>
      </c>
      <c r="C242" s="150" t="s">
        <v>662</v>
      </c>
      <c r="D242" s="150" t="s">
        <v>1218</v>
      </c>
      <c r="E242" s="150"/>
      <c r="F242" s="104">
        <v>67642.179999999993</v>
      </c>
      <c r="G242" s="166" t="str">
        <f t="shared" si="3"/>
        <v>080105100ЧГ040</v>
      </c>
    </row>
    <row r="243" spans="1:7" ht="51">
      <c r="A243" s="60" t="s">
        <v>612</v>
      </c>
      <c r="B243" s="150" t="s">
        <v>306</v>
      </c>
      <c r="C243" s="150" t="s">
        <v>662</v>
      </c>
      <c r="D243" s="150" t="s">
        <v>1218</v>
      </c>
      <c r="E243" s="150" t="s">
        <v>613</v>
      </c>
      <c r="F243" s="104">
        <v>67642.179999999993</v>
      </c>
      <c r="G243" s="166" t="str">
        <f t="shared" si="3"/>
        <v>080105100ЧГ040611</v>
      </c>
    </row>
    <row r="244" spans="1:7" ht="51">
      <c r="A244" s="60" t="s">
        <v>672</v>
      </c>
      <c r="B244" s="150" t="s">
        <v>306</v>
      </c>
      <c r="C244" s="150" t="s">
        <v>662</v>
      </c>
      <c r="D244" s="150" t="s">
        <v>1219</v>
      </c>
      <c r="E244" s="150"/>
      <c r="F244" s="104">
        <v>390000</v>
      </c>
      <c r="G244" s="166" t="str">
        <f t="shared" si="3"/>
        <v>08010510080520</v>
      </c>
    </row>
    <row r="245" spans="1:7">
      <c r="A245" s="60" t="s">
        <v>633</v>
      </c>
      <c r="B245" s="150" t="s">
        <v>306</v>
      </c>
      <c r="C245" s="150" t="s">
        <v>662</v>
      </c>
      <c r="D245" s="150" t="s">
        <v>1219</v>
      </c>
      <c r="E245" s="150" t="s">
        <v>634</v>
      </c>
      <c r="F245" s="104">
        <v>390000</v>
      </c>
      <c r="G245" s="166" t="str">
        <f t="shared" si="3"/>
        <v>08010510080520612</v>
      </c>
    </row>
    <row r="246" spans="1:7" ht="38.25">
      <c r="A246" s="60" t="s">
        <v>673</v>
      </c>
      <c r="B246" s="150" t="s">
        <v>306</v>
      </c>
      <c r="C246" s="150" t="s">
        <v>662</v>
      </c>
      <c r="D246" s="150" t="s">
        <v>1220</v>
      </c>
      <c r="E246" s="150"/>
      <c r="F246" s="104">
        <v>100000</v>
      </c>
      <c r="G246" s="166" t="str">
        <f t="shared" si="3"/>
        <v>08010510080530</v>
      </c>
    </row>
    <row r="247" spans="1:7">
      <c r="A247" s="60" t="s">
        <v>633</v>
      </c>
      <c r="B247" s="150" t="s">
        <v>306</v>
      </c>
      <c r="C247" s="150" t="s">
        <v>662</v>
      </c>
      <c r="D247" s="150" t="s">
        <v>1220</v>
      </c>
      <c r="E247" s="150" t="s">
        <v>634</v>
      </c>
      <c r="F247" s="104">
        <v>100000</v>
      </c>
      <c r="G247" s="166" t="str">
        <f t="shared" si="3"/>
        <v>08010510080530612</v>
      </c>
    </row>
    <row r="248" spans="1:7" ht="51">
      <c r="A248" s="60" t="s">
        <v>1023</v>
      </c>
      <c r="B248" s="150" t="s">
        <v>306</v>
      </c>
      <c r="C248" s="150" t="s">
        <v>662</v>
      </c>
      <c r="D248" s="150" t="s">
        <v>1221</v>
      </c>
      <c r="E248" s="150"/>
      <c r="F248" s="104">
        <v>269373</v>
      </c>
      <c r="G248" s="166" t="str">
        <f t="shared" si="3"/>
        <v>080105100Ф0000</v>
      </c>
    </row>
    <row r="249" spans="1:7">
      <c r="A249" s="60" t="s">
        <v>633</v>
      </c>
      <c r="B249" s="150" t="s">
        <v>306</v>
      </c>
      <c r="C249" s="150" t="s">
        <v>662</v>
      </c>
      <c r="D249" s="150" t="s">
        <v>1221</v>
      </c>
      <c r="E249" s="150" t="s">
        <v>634</v>
      </c>
      <c r="F249" s="104">
        <v>269373</v>
      </c>
      <c r="G249" s="166" t="str">
        <f t="shared" si="3"/>
        <v>080105100Ф0000612</v>
      </c>
    </row>
    <row r="250" spans="1:7" ht="89.25">
      <c r="A250" s="60" t="s">
        <v>809</v>
      </c>
      <c r="B250" s="150" t="s">
        <v>306</v>
      </c>
      <c r="C250" s="150" t="s">
        <v>662</v>
      </c>
      <c r="D250" s="150" t="s">
        <v>1222</v>
      </c>
      <c r="E250" s="150"/>
      <c r="F250" s="104">
        <v>36455891</v>
      </c>
      <c r="G250" s="166" t="str">
        <f t="shared" si="3"/>
        <v>08010520040000</v>
      </c>
    </row>
    <row r="251" spans="1:7" ht="51">
      <c r="A251" s="60" t="s">
        <v>612</v>
      </c>
      <c r="B251" s="150" t="s">
        <v>306</v>
      </c>
      <c r="C251" s="150" t="s">
        <v>662</v>
      </c>
      <c r="D251" s="150" t="s">
        <v>1222</v>
      </c>
      <c r="E251" s="150" t="s">
        <v>613</v>
      </c>
      <c r="F251" s="104">
        <v>36455891</v>
      </c>
      <c r="G251" s="166" t="str">
        <f t="shared" si="3"/>
        <v>08010520040000611</v>
      </c>
    </row>
    <row r="252" spans="1:7" ht="114.75">
      <c r="A252" s="60" t="s">
        <v>810</v>
      </c>
      <c r="B252" s="150" t="s">
        <v>306</v>
      </c>
      <c r="C252" s="150" t="s">
        <v>662</v>
      </c>
      <c r="D252" s="150" t="s">
        <v>1223</v>
      </c>
      <c r="E252" s="150"/>
      <c r="F252" s="104">
        <v>7102964</v>
      </c>
      <c r="G252" s="166" t="str">
        <f t="shared" si="3"/>
        <v>08010520041000</v>
      </c>
    </row>
    <row r="253" spans="1:7" ht="51">
      <c r="A253" s="60" t="s">
        <v>612</v>
      </c>
      <c r="B253" s="150" t="s">
        <v>306</v>
      </c>
      <c r="C253" s="150" t="s">
        <v>662</v>
      </c>
      <c r="D253" s="150" t="s">
        <v>1223</v>
      </c>
      <c r="E253" s="150" t="s">
        <v>613</v>
      </c>
      <c r="F253" s="104">
        <v>7102964</v>
      </c>
      <c r="G253" s="166" t="str">
        <f t="shared" si="3"/>
        <v>08010520041000611</v>
      </c>
    </row>
    <row r="254" spans="1:7" ht="89.25">
      <c r="A254" s="60" t="s">
        <v>811</v>
      </c>
      <c r="B254" s="150" t="s">
        <v>306</v>
      </c>
      <c r="C254" s="150" t="s">
        <v>662</v>
      </c>
      <c r="D254" s="150" t="s">
        <v>1224</v>
      </c>
      <c r="E254" s="150"/>
      <c r="F254" s="104">
        <v>253838</v>
      </c>
      <c r="G254" s="166" t="str">
        <f t="shared" si="3"/>
        <v>08010520045000</v>
      </c>
    </row>
    <row r="255" spans="1:7" ht="51">
      <c r="A255" s="60" t="s">
        <v>612</v>
      </c>
      <c r="B255" s="150" t="s">
        <v>306</v>
      </c>
      <c r="C255" s="150" t="s">
        <v>662</v>
      </c>
      <c r="D255" s="150" t="s">
        <v>1224</v>
      </c>
      <c r="E255" s="150" t="s">
        <v>613</v>
      </c>
      <c r="F255" s="104">
        <v>253838</v>
      </c>
      <c r="G255" s="166" t="str">
        <f t="shared" si="3"/>
        <v>08010520045000611</v>
      </c>
    </row>
    <row r="256" spans="1:7" ht="76.5">
      <c r="A256" s="60" t="s">
        <v>812</v>
      </c>
      <c r="B256" s="150" t="s">
        <v>306</v>
      </c>
      <c r="C256" s="150" t="s">
        <v>662</v>
      </c>
      <c r="D256" s="150" t="s">
        <v>1225</v>
      </c>
      <c r="E256" s="150"/>
      <c r="F256" s="104">
        <v>650000</v>
      </c>
      <c r="G256" s="166" t="str">
        <f t="shared" si="3"/>
        <v>08010520047000</v>
      </c>
    </row>
    <row r="257" spans="1:7">
      <c r="A257" s="60" t="s">
        <v>633</v>
      </c>
      <c r="B257" s="150" t="s">
        <v>306</v>
      </c>
      <c r="C257" s="150" t="s">
        <v>662</v>
      </c>
      <c r="D257" s="150" t="s">
        <v>1225</v>
      </c>
      <c r="E257" s="150" t="s">
        <v>634</v>
      </c>
      <c r="F257" s="104">
        <v>650000</v>
      </c>
      <c r="G257" s="166" t="str">
        <f t="shared" si="3"/>
        <v>08010520047000612</v>
      </c>
    </row>
    <row r="258" spans="1:7" ht="89.25">
      <c r="A258" s="60" t="s">
        <v>957</v>
      </c>
      <c r="B258" s="150" t="s">
        <v>306</v>
      </c>
      <c r="C258" s="150" t="s">
        <v>662</v>
      </c>
      <c r="D258" s="150" t="s">
        <v>1226</v>
      </c>
      <c r="E258" s="150"/>
      <c r="F258" s="104">
        <v>12517965</v>
      </c>
      <c r="G258" s="166" t="str">
        <f t="shared" si="3"/>
        <v>0801052004Г000</v>
      </c>
    </row>
    <row r="259" spans="1:7" ht="51">
      <c r="A259" s="60" t="s">
        <v>612</v>
      </c>
      <c r="B259" s="150" t="s">
        <v>306</v>
      </c>
      <c r="C259" s="150" t="s">
        <v>662</v>
      </c>
      <c r="D259" s="150" t="s">
        <v>1226</v>
      </c>
      <c r="E259" s="150" t="s">
        <v>613</v>
      </c>
      <c r="F259" s="104">
        <v>12517965</v>
      </c>
      <c r="G259" s="166" t="str">
        <f t="shared" si="3"/>
        <v>0801052004Г000611</v>
      </c>
    </row>
    <row r="260" spans="1:7" ht="63.75">
      <c r="A260" s="60" t="s">
        <v>813</v>
      </c>
      <c r="B260" s="150" t="s">
        <v>306</v>
      </c>
      <c r="C260" s="150" t="s">
        <v>662</v>
      </c>
      <c r="D260" s="150" t="s">
        <v>1227</v>
      </c>
      <c r="E260" s="150"/>
      <c r="F260" s="104">
        <v>15957915</v>
      </c>
      <c r="G260" s="166" t="str">
        <f t="shared" si="3"/>
        <v>080105200Ч0030</v>
      </c>
    </row>
    <row r="261" spans="1:7" ht="51">
      <c r="A261" s="60" t="s">
        <v>612</v>
      </c>
      <c r="B261" s="150" t="s">
        <v>306</v>
      </c>
      <c r="C261" s="150" t="s">
        <v>662</v>
      </c>
      <c r="D261" s="150" t="s">
        <v>1227</v>
      </c>
      <c r="E261" s="150" t="s">
        <v>613</v>
      </c>
      <c r="F261" s="104">
        <v>15867935</v>
      </c>
      <c r="G261" s="166" t="str">
        <f t="shared" si="3"/>
        <v>080105200Ч0030611</v>
      </c>
    </row>
    <row r="262" spans="1:7">
      <c r="A262" s="60" t="s">
        <v>633</v>
      </c>
      <c r="B262" s="150" t="s">
        <v>306</v>
      </c>
      <c r="C262" s="150" t="s">
        <v>662</v>
      </c>
      <c r="D262" s="150" t="s">
        <v>1227</v>
      </c>
      <c r="E262" s="150" t="s">
        <v>634</v>
      </c>
      <c r="F262" s="104">
        <v>89980</v>
      </c>
      <c r="G262" s="166" t="str">
        <f t="shared" si="3"/>
        <v>080105200Ч0030612</v>
      </c>
    </row>
    <row r="263" spans="1:7" ht="114.75">
      <c r="A263" s="60" t="s">
        <v>814</v>
      </c>
      <c r="B263" s="150" t="s">
        <v>306</v>
      </c>
      <c r="C263" s="150" t="s">
        <v>662</v>
      </c>
      <c r="D263" s="150" t="s">
        <v>1228</v>
      </c>
      <c r="E263" s="150"/>
      <c r="F263" s="104">
        <v>3712921</v>
      </c>
      <c r="G263" s="166" t="str">
        <f t="shared" si="3"/>
        <v>080105200Ч1030</v>
      </c>
    </row>
    <row r="264" spans="1:7" ht="51">
      <c r="A264" s="60" t="s">
        <v>612</v>
      </c>
      <c r="B264" s="150" t="s">
        <v>306</v>
      </c>
      <c r="C264" s="150" t="s">
        <v>662</v>
      </c>
      <c r="D264" s="150" t="s">
        <v>1228</v>
      </c>
      <c r="E264" s="150" t="s">
        <v>613</v>
      </c>
      <c r="F264" s="104">
        <v>3712921</v>
      </c>
      <c r="G264" s="166" t="str">
        <f t="shared" ref="G264:G327" si="4">CONCATENATE(C264,D264,E264)</f>
        <v>080105200Ч1030611</v>
      </c>
    </row>
    <row r="265" spans="1:7" ht="89.25">
      <c r="A265" s="60" t="s">
        <v>815</v>
      </c>
      <c r="B265" s="150" t="s">
        <v>306</v>
      </c>
      <c r="C265" s="150" t="s">
        <v>662</v>
      </c>
      <c r="D265" s="150" t="s">
        <v>1229</v>
      </c>
      <c r="E265" s="150"/>
      <c r="F265" s="104">
        <v>91775</v>
      </c>
      <c r="G265" s="166" t="str">
        <f t="shared" si="4"/>
        <v>080105200Ч5030</v>
      </c>
    </row>
    <row r="266" spans="1:7" ht="51">
      <c r="A266" s="60" t="s">
        <v>612</v>
      </c>
      <c r="B266" s="150" t="s">
        <v>306</v>
      </c>
      <c r="C266" s="150" t="s">
        <v>662</v>
      </c>
      <c r="D266" s="150" t="s">
        <v>1229</v>
      </c>
      <c r="E266" s="150" t="s">
        <v>613</v>
      </c>
      <c r="F266" s="104">
        <v>91775</v>
      </c>
      <c r="G266" s="166" t="str">
        <f t="shared" si="4"/>
        <v>080105200Ч5030611</v>
      </c>
    </row>
    <row r="267" spans="1:7" ht="89.25">
      <c r="A267" s="60" t="s">
        <v>816</v>
      </c>
      <c r="B267" s="150" t="s">
        <v>306</v>
      </c>
      <c r="C267" s="150" t="s">
        <v>662</v>
      </c>
      <c r="D267" s="150" t="s">
        <v>1230</v>
      </c>
      <c r="E267" s="150"/>
      <c r="F267" s="104">
        <v>935000</v>
      </c>
      <c r="G267" s="166" t="str">
        <f t="shared" si="4"/>
        <v>080105200Ч7030</v>
      </c>
    </row>
    <row r="268" spans="1:7">
      <c r="A268" s="60" t="s">
        <v>633</v>
      </c>
      <c r="B268" s="150" t="s">
        <v>306</v>
      </c>
      <c r="C268" s="150" t="s">
        <v>662</v>
      </c>
      <c r="D268" s="150" t="s">
        <v>1230</v>
      </c>
      <c r="E268" s="150" t="s">
        <v>634</v>
      </c>
      <c r="F268" s="104">
        <v>935000</v>
      </c>
      <c r="G268" s="166" t="str">
        <f t="shared" si="4"/>
        <v>080105200Ч7030612</v>
      </c>
    </row>
    <row r="269" spans="1:7" ht="76.5">
      <c r="A269" s="60" t="s">
        <v>958</v>
      </c>
      <c r="B269" s="150" t="s">
        <v>306</v>
      </c>
      <c r="C269" s="150" t="s">
        <v>662</v>
      </c>
      <c r="D269" s="150" t="s">
        <v>1231</v>
      </c>
      <c r="E269" s="150"/>
      <c r="F269" s="104">
        <v>4298024</v>
      </c>
      <c r="G269" s="166" t="str">
        <f t="shared" si="4"/>
        <v>080105200ЧГ030</v>
      </c>
    </row>
    <row r="270" spans="1:7" ht="51">
      <c r="A270" s="60" t="s">
        <v>612</v>
      </c>
      <c r="B270" s="150" t="s">
        <v>306</v>
      </c>
      <c r="C270" s="150" t="s">
        <v>662</v>
      </c>
      <c r="D270" s="150" t="s">
        <v>1231</v>
      </c>
      <c r="E270" s="150" t="s">
        <v>613</v>
      </c>
      <c r="F270" s="104">
        <v>4298024</v>
      </c>
      <c r="G270" s="166" t="str">
        <f t="shared" si="4"/>
        <v>080105200ЧГ030611</v>
      </c>
    </row>
    <row r="271" spans="1:7" ht="51">
      <c r="A271" s="60" t="s">
        <v>801</v>
      </c>
      <c r="B271" s="150" t="s">
        <v>306</v>
      </c>
      <c r="C271" s="150" t="s">
        <v>662</v>
      </c>
      <c r="D271" s="150" t="s">
        <v>1204</v>
      </c>
      <c r="E271" s="150"/>
      <c r="F271" s="104">
        <v>2330000</v>
      </c>
      <c r="G271" s="166" t="str">
        <f t="shared" si="4"/>
        <v>08010520080520</v>
      </c>
    </row>
    <row r="272" spans="1:7">
      <c r="A272" s="60" t="s">
        <v>633</v>
      </c>
      <c r="B272" s="150" t="s">
        <v>306</v>
      </c>
      <c r="C272" s="150" t="s">
        <v>662</v>
      </c>
      <c r="D272" s="150" t="s">
        <v>1204</v>
      </c>
      <c r="E272" s="150" t="s">
        <v>634</v>
      </c>
      <c r="F272" s="104">
        <v>2330000</v>
      </c>
      <c r="G272" s="166" t="str">
        <f t="shared" si="4"/>
        <v>08010520080520612</v>
      </c>
    </row>
    <row r="273" spans="1:7" ht="89.25">
      <c r="A273" s="60" t="s">
        <v>817</v>
      </c>
      <c r="B273" s="150" t="s">
        <v>306</v>
      </c>
      <c r="C273" s="150" t="s">
        <v>662</v>
      </c>
      <c r="D273" s="150" t="s">
        <v>1232</v>
      </c>
      <c r="E273" s="150"/>
      <c r="F273" s="104">
        <v>210</v>
      </c>
      <c r="G273" s="166" t="str">
        <f t="shared" si="4"/>
        <v>080105300L1440</v>
      </c>
    </row>
    <row r="274" spans="1:7">
      <c r="A274" s="60" t="s">
        <v>633</v>
      </c>
      <c r="B274" s="150" t="s">
        <v>306</v>
      </c>
      <c r="C274" s="150" t="s">
        <v>662</v>
      </c>
      <c r="D274" s="150" t="s">
        <v>1232</v>
      </c>
      <c r="E274" s="150" t="s">
        <v>634</v>
      </c>
      <c r="F274" s="104">
        <v>210</v>
      </c>
      <c r="G274" s="166" t="str">
        <f t="shared" si="4"/>
        <v>080105300L1440612</v>
      </c>
    </row>
    <row r="275" spans="1:7" ht="63.75">
      <c r="A275" s="60" t="s">
        <v>805</v>
      </c>
      <c r="B275" s="150" t="s">
        <v>306</v>
      </c>
      <c r="C275" s="150" t="s">
        <v>662</v>
      </c>
      <c r="D275" s="150" t="s">
        <v>1233</v>
      </c>
      <c r="E275" s="150"/>
      <c r="F275" s="104">
        <v>250000</v>
      </c>
      <c r="G275" s="166" t="str">
        <f t="shared" si="4"/>
        <v>080105300Ф0000</v>
      </c>
    </row>
    <row r="276" spans="1:7">
      <c r="A276" s="60" t="s">
        <v>633</v>
      </c>
      <c r="B276" s="150" t="s">
        <v>306</v>
      </c>
      <c r="C276" s="150" t="s">
        <v>662</v>
      </c>
      <c r="D276" s="150" t="s">
        <v>1233</v>
      </c>
      <c r="E276" s="150" t="s">
        <v>634</v>
      </c>
      <c r="F276" s="104">
        <v>250000</v>
      </c>
      <c r="G276" s="166" t="str">
        <f t="shared" si="4"/>
        <v>080105300Ф0000612</v>
      </c>
    </row>
    <row r="277" spans="1:7" ht="89.25">
      <c r="A277" s="60" t="s">
        <v>818</v>
      </c>
      <c r="B277" s="150" t="s">
        <v>306</v>
      </c>
      <c r="C277" s="150" t="s">
        <v>662</v>
      </c>
      <c r="D277" s="150" t="s">
        <v>1234</v>
      </c>
      <c r="E277" s="150"/>
      <c r="F277" s="104">
        <v>800000</v>
      </c>
      <c r="G277" s="166" t="str">
        <f t="shared" si="4"/>
        <v>080105300Ц0000</v>
      </c>
    </row>
    <row r="278" spans="1:7">
      <c r="A278" s="60" t="s">
        <v>633</v>
      </c>
      <c r="B278" s="150" t="s">
        <v>306</v>
      </c>
      <c r="C278" s="150" t="s">
        <v>662</v>
      </c>
      <c r="D278" s="150" t="s">
        <v>1234</v>
      </c>
      <c r="E278" s="150" t="s">
        <v>634</v>
      </c>
      <c r="F278" s="104">
        <v>800000</v>
      </c>
      <c r="G278" s="166" t="str">
        <f t="shared" si="4"/>
        <v>080105300Ц0000612</v>
      </c>
    </row>
    <row r="279" spans="1:7" ht="76.5">
      <c r="A279" s="60" t="s">
        <v>819</v>
      </c>
      <c r="B279" s="150" t="s">
        <v>306</v>
      </c>
      <c r="C279" s="150" t="s">
        <v>662</v>
      </c>
      <c r="D279" s="150" t="s">
        <v>1235</v>
      </c>
      <c r="E279" s="150"/>
      <c r="F279" s="104">
        <v>20900</v>
      </c>
      <c r="G279" s="166" t="str">
        <f t="shared" si="4"/>
        <v>08010530051440</v>
      </c>
    </row>
    <row r="280" spans="1:7">
      <c r="A280" s="60" t="s">
        <v>633</v>
      </c>
      <c r="B280" s="150" t="s">
        <v>306</v>
      </c>
      <c r="C280" s="150" t="s">
        <v>662</v>
      </c>
      <c r="D280" s="150" t="s">
        <v>1235</v>
      </c>
      <c r="E280" s="150" t="s">
        <v>634</v>
      </c>
      <c r="F280" s="104">
        <v>20900</v>
      </c>
      <c r="G280" s="166" t="str">
        <f t="shared" si="4"/>
        <v>08010530051440612</v>
      </c>
    </row>
    <row r="281" spans="1:7">
      <c r="A281" s="60" t="s">
        <v>0</v>
      </c>
      <c r="B281" s="150" t="s">
        <v>306</v>
      </c>
      <c r="C281" s="150" t="s">
        <v>674</v>
      </c>
      <c r="D281" s="150"/>
      <c r="E281" s="150"/>
      <c r="F281" s="104">
        <v>14280000</v>
      </c>
      <c r="G281" s="166" t="str">
        <f t="shared" si="4"/>
        <v>0804</v>
      </c>
    </row>
    <row r="282" spans="1:7" ht="102">
      <c r="A282" s="60" t="s">
        <v>802</v>
      </c>
      <c r="B282" s="150" t="s">
        <v>306</v>
      </c>
      <c r="C282" s="150" t="s">
        <v>674</v>
      </c>
      <c r="D282" s="150" t="s">
        <v>1205</v>
      </c>
      <c r="E282" s="150"/>
      <c r="F282" s="104">
        <v>13393474.6</v>
      </c>
      <c r="G282" s="166" t="str">
        <f t="shared" si="4"/>
        <v>08040530040000</v>
      </c>
    </row>
    <row r="283" spans="1:7" ht="25.5">
      <c r="A283" s="60" t="s">
        <v>604</v>
      </c>
      <c r="B283" s="150" t="s">
        <v>306</v>
      </c>
      <c r="C283" s="150" t="s">
        <v>674</v>
      </c>
      <c r="D283" s="150" t="s">
        <v>1205</v>
      </c>
      <c r="E283" s="150" t="s">
        <v>605</v>
      </c>
      <c r="F283" s="104">
        <v>11036300</v>
      </c>
      <c r="G283" s="166" t="str">
        <f t="shared" si="4"/>
        <v>08040530040000111</v>
      </c>
    </row>
    <row r="284" spans="1:7" ht="25.5">
      <c r="A284" s="60" t="s">
        <v>660</v>
      </c>
      <c r="B284" s="150" t="s">
        <v>306</v>
      </c>
      <c r="C284" s="150" t="s">
        <v>674</v>
      </c>
      <c r="D284" s="150" t="s">
        <v>1205</v>
      </c>
      <c r="E284" s="150" t="s">
        <v>661</v>
      </c>
      <c r="F284" s="104">
        <v>576676.6</v>
      </c>
      <c r="G284" s="166" t="str">
        <f t="shared" si="4"/>
        <v>08040530040000112</v>
      </c>
    </row>
    <row r="285" spans="1:7" ht="25.5">
      <c r="A285" s="60" t="s">
        <v>589</v>
      </c>
      <c r="B285" s="150" t="s">
        <v>306</v>
      </c>
      <c r="C285" s="150" t="s">
        <v>674</v>
      </c>
      <c r="D285" s="150" t="s">
        <v>1205</v>
      </c>
      <c r="E285" s="150" t="s">
        <v>590</v>
      </c>
      <c r="F285" s="104">
        <v>1780498</v>
      </c>
      <c r="G285" s="166" t="str">
        <f t="shared" si="4"/>
        <v>08040530040000244</v>
      </c>
    </row>
    <row r="286" spans="1:7" ht="89.25">
      <c r="A286" s="60" t="s">
        <v>804</v>
      </c>
      <c r="B286" s="150" t="s">
        <v>306</v>
      </c>
      <c r="C286" s="150" t="s">
        <v>674</v>
      </c>
      <c r="D286" s="150" t="s">
        <v>1208</v>
      </c>
      <c r="E286" s="150"/>
      <c r="F286" s="104">
        <v>179800</v>
      </c>
      <c r="G286" s="166" t="str">
        <f t="shared" si="4"/>
        <v>08040530047000</v>
      </c>
    </row>
    <row r="287" spans="1:7" ht="25.5">
      <c r="A287" s="60" t="s">
        <v>660</v>
      </c>
      <c r="B287" s="150" t="s">
        <v>306</v>
      </c>
      <c r="C287" s="150" t="s">
        <v>674</v>
      </c>
      <c r="D287" s="150" t="s">
        <v>1208</v>
      </c>
      <c r="E287" s="150" t="s">
        <v>661</v>
      </c>
      <c r="F287" s="104">
        <v>179800</v>
      </c>
      <c r="G287" s="166" t="str">
        <f t="shared" si="4"/>
        <v>08040530047000112</v>
      </c>
    </row>
    <row r="288" spans="1:7" ht="127.5">
      <c r="A288" s="60" t="s">
        <v>803</v>
      </c>
      <c r="B288" s="150" t="s">
        <v>306</v>
      </c>
      <c r="C288" s="150" t="s">
        <v>674</v>
      </c>
      <c r="D288" s="150" t="s">
        <v>1206</v>
      </c>
      <c r="E288" s="150"/>
      <c r="F288" s="104">
        <v>380000</v>
      </c>
      <c r="G288" s="166" t="str">
        <f t="shared" si="4"/>
        <v>08040530041000</v>
      </c>
    </row>
    <row r="289" spans="1:7" ht="25.5">
      <c r="A289" s="60" t="s">
        <v>604</v>
      </c>
      <c r="B289" s="150" t="s">
        <v>306</v>
      </c>
      <c r="C289" s="150" t="s">
        <v>674</v>
      </c>
      <c r="D289" s="150" t="s">
        <v>1206</v>
      </c>
      <c r="E289" s="150" t="s">
        <v>605</v>
      </c>
      <c r="F289" s="104">
        <v>380000</v>
      </c>
      <c r="G289" s="166" t="str">
        <f t="shared" si="4"/>
        <v>08040530041000111</v>
      </c>
    </row>
    <row r="290" spans="1:7" ht="89.25">
      <c r="A290" s="60" t="s">
        <v>954</v>
      </c>
      <c r="B290" s="150" t="s">
        <v>306</v>
      </c>
      <c r="C290" s="150" t="s">
        <v>674</v>
      </c>
      <c r="D290" s="150" t="s">
        <v>1209</v>
      </c>
      <c r="E290" s="150"/>
      <c r="F290" s="104">
        <v>326725.40000000002</v>
      </c>
      <c r="G290" s="166" t="str">
        <f t="shared" si="4"/>
        <v>0804053004Г000</v>
      </c>
    </row>
    <row r="291" spans="1:7" ht="25.5">
      <c r="A291" s="60" t="s">
        <v>589</v>
      </c>
      <c r="B291" s="150" t="s">
        <v>306</v>
      </c>
      <c r="C291" s="150" t="s">
        <v>674</v>
      </c>
      <c r="D291" s="150" t="s">
        <v>1209</v>
      </c>
      <c r="E291" s="150" t="s">
        <v>590</v>
      </c>
      <c r="F291" s="104">
        <v>326725.40000000002</v>
      </c>
      <c r="G291" s="166" t="str">
        <f t="shared" si="4"/>
        <v>0804053004Г000244</v>
      </c>
    </row>
    <row r="292" spans="1:7" ht="25.5">
      <c r="A292" s="60" t="s">
        <v>256</v>
      </c>
      <c r="B292" s="150" t="s">
        <v>99</v>
      </c>
      <c r="C292" s="150"/>
      <c r="D292" s="150"/>
      <c r="E292" s="150"/>
      <c r="F292" s="104">
        <v>4569840</v>
      </c>
      <c r="G292" s="166" t="str">
        <f t="shared" si="4"/>
        <v/>
      </c>
    </row>
    <row r="293" spans="1:7">
      <c r="A293" s="60" t="s">
        <v>311</v>
      </c>
      <c r="B293" s="150" t="s">
        <v>99</v>
      </c>
      <c r="C293" s="150" t="s">
        <v>183</v>
      </c>
      <c r="D293" s="150"/>
      <c r="E293" s="150"/>
      <c r="F293" s="104">
        <v>1775900</v>
      </c>
      <c r="G293" s="166" t="str">
        <f t="shared" si="4"/>
        <v>01</v>
      </c>
    </row>
    <row r="294" spans="1:7">
      <c r="A294" s="60" t="s">
        <v>293</v>
      </c>
      <c r="B294" s="150" t="s">
        <v>99</v>
      </c>
      <c r="C294" s="150" t="s">
        <v>598</v>
      </c>
      <c r="D294" s="150"/>
      <c r="E294" s="150"/>
      <c r="F294" s="104">
        <v>1775900</v>
      </c>
      <c r="G294" s="166" t="str">
        <f t="shared" si="4"/>
        <v>0113</v>
      </c>
    </row>
    <row r="295" spans="1:7" ht="51">
      <c r="A295" s="60" t="s">
        <v>820</v>
      </c>
      <c r="B295" s="150" t="s">
        <v>99</v>
      </c>
      <c r="C295" s="150" t="s">
        <v>598</v>
      </c>
      <c r="D295" s="150" t="s">
        <v>1236</v>
      </c>
      <c r="E295" s="150"/>
      <c r="F295" s="104">
        <v>1775900</v>
      </c>
      <c r="G295" s="166" t="str">
        <f t="shared" si="4"/>
        <v>011390900Д0000</v>
      </c>
    </row>
    <row r="296" spans="1:7" ht="25.5">
      <c r="A296" s="60" t="s">
        <v>589</v>
      </c>
      <c r="B296" s="150" t="s">
        <v>99</v>
      </c>
      <c r="C296" s="150" t="s">
        <v>598</v>
      </c>
      <c r="D296" s="150" t="s">
        <v>1236</v>
      </c>
      <c r="E296" s="150" t="s">
        <v>590</v>
      </c>
      <c r="F296" s="104">
        <v>1775900</v>
      </c>
      <c r="G296" s="166" t="str">
        <f t="shared" si="4"/>
        <v>011390900Д0000244</v>
      </c>
    </row>
    <row r="297" spans="1:7">
      <c r="A297" s="60" t="s">
        <v>247</v>
      </c>
      <c r="B297" s="150" t="s">
        <v>99</v>
      </c>
      <c r="C297" s="150" t="s">
        <v>314</v>
      </c>
      <c r="D297" s="150"/>
      <c r="E297" s="150"/>
      <c r="F297" s="104">
        <v>520799.99999999994</v>
      </c>
      <c r="G297" s="166" t="str">
        <f t="shared" si="4"/>
        <v>04</v>
      </c>
    </row>
    <row r="298" spans="1:7">
      <c r="A298" s="60" t="s">
        <v>203</v>
      </c>
      <c r="B298" s="150" t="s">
        <v>99</v>
      </c>
      <c r="C298" s="150" t="s">
        <v>627</v>
      </c>
      <c r="D298" s="150"/>
      <c r="E298" s="150"/>
      <c r="F298" s="104">
        <v>520799.99999999994</v>
      </c>
      <c r="G298" s="166" t="str">
        <f t="shared" si="4"/>
        <v>0412</v>
      </c>
    </row>
    <row r="299" spans="1:7" ht="38.25">
      <c r="A299" s="60" t="s">
        <v>675</v>
      </c>
      <c r="B299" s="150" t="s">
        <v>99</v>
      </c>
      <c r="C299" s="150" t="s">
        <v>627</v>
      </c>
      <c r="D299" s="150" t="s">
        <v>1237</v>
      </c>
      <c r="E299" s="150"/>
      <c r="F299" s="104">
        <v>520799.99999999994</v>
      </c>
      <c r="G299" s="166" t="str">
        <f t="shared" si="4"/>
        <v>041290900Ж0000</v>
      </c>
    </row>
    <row r="300" spans="1:7" ht="25.5">
      <c r="A300" s="60" t="s">
        <v>589</v>
      </c>
      <c r="B300" s="150" t="s">
        <v>99</v>
      </c>
      <c r="C300" s="150" t="s">
        <v>627</v>
      </c>
      <c r="D300" s="150" t="s">
        <v>1237</v>
      </c>
      <c r="E300" s="150" t="s">
        <v>590</v>
      </c>
      <c r="F300" s="104">
        <v>520799.99999999994</v>
      </c>
      <c r="G300" s="166" t="str">
        <f t="shared" si="4"/>
        <v>041290900Ж0000244</v>
      </c>
    </row>
    <row r="301" spans="1:7">
      <c r="A301" s="60" t="s">
        <v>317</v>
      </c>
      <c r="B301" s="150" t="s">
        <v>99</v>
      </c>
      <c r="C301" s="150" t="s">
        <v>303</v>
      </c>
      <c r="D301" s="150"/>
      <c r="E301" s="150"/>
      <c r="F301" s="104">
        <v>1052100</v>
      </c>
      <c r="G301" s="166" t="str">
        <f t="shared" si="4"/>
        <v>05</v>
      </c>
    </row>
    <row r="302" spans="1:7">
      <c r="A302" s="60" t="s">
        <v>3</v>
      </c>
      <c r="B302" s="150" t="s">
        <v>99</v>
      </c>
      <c r="C302" s="150" t="s">
        <v>655</v>
      </c>
      <c r="D302" s="150"/>
      <c r="E302" s="150"/>
      <c r="F302" s="104">
        <v>1052100</v>
      </c>
      <c r="G302" s="166" t="str">
        <f t="shared" si="4"/>
        <v>0501</v>
      </c>
    </row>
    <row r="303" spans="1:7" ht="63.75">
      <c r="A303" s="60" t="s">
        <v>821</v>
      </c>
      <c r="B303" s="150" t="s">
        <v>99</v>
      </c>
      <c r="C303" s="150" t="s">
        <v>655</v>
      </c>
      <c r="D303" s="150" t="s">
        <v>1238</v>
      </c>
      <c r="E303" s="150"/>
      <c r="F303" s="104">
        <v>1000000</v>
      </c>
      <c r="G303" s="166" t="str">
        <f t="shared" si="4"/>
        <v>05011050080000</v>
      </c>
    </row>
    <row r="304" spans="1:7" ht="38.25">
      <c r="A304" s="60" t="s">
        <v>676</v>
      </c>
      <c r="B304" s="150" t="s">
        <v>99</v>
      </c>
      <c r="C304" s="150" t="s">
        <v>655</v>
      </c>
      <c r="D304" s="150" t="s">
        <v>1238</v>
      </c>
      <c r="E304" s="150" t="s">
        <v>677</v>
      </c>
      <c r="F304" s="104">
        <v>1000000</v>
      </c>
      <c r="G304" s="166" t="str">
        <f t="shared" si="4"/>
        <v>05011050080000412</v>
      </c>
    </row>
    <row r="305" spans="1:7" ht="89.25">
      <c r="A305" s="60" t="s">
        <v>822</v>
      </c>
      <c r="B305" s="150" t="s">
        <v>99</v>
      </c>
      <c r="C305" s="150" t="s">
        <v>655</v>
      </c>
      <c r="D305" s="150" t="s">
        <v>1239</v>
      </c>
      <c r="E305" s="150"/>
      <c r="F305" s="104">
        <v>52100</v>
      </c>
      <c r="G305" s="166" t="str">
        <f t="shared" si="4"/>
        <v>05010330080000</v>
      </c>
    </row>
    <row r="306" spans="1:7" ht="25.5">
      <c r="A306" s="60" t="s">
        <v>589</v>
      </c>
      <c r="B306" s="150" t="s">
        <v>99</v>
      </c>
      <c r="C306" s="150" t="s">
        <v>655</v>
      </c>
      <c r="D306" s="150" t="s">
        <v>1239</v>
      </c>
      <c r="E306" s="150" t="s">
        <v>590</v>
      </c>
      <c r="F306" s="104">
        <v>52100</v>
      </c>
      <c r="G306" s="166" t="str">
        <f t="shared" si="4"/>
        <v>05010330080000244</v>
      </c>
    </row>
    <row r="307" spans="1:7">
      <c r="A307" s="60" t="s">
        <v>53</v>
      </c>
      <c r="B307" s="150" t="s">
        <v>99</v>
      </c>
      <c r="C307" s="150" t="s">
        <v>657</v>
      </c>
      <c r="D307" s="150"/>
      <c r="E307" s="150"/>
      <c r="F307" s="104">
        <v>0</v>
      </c>
      <c r="G307" s="166" t="str">
        <f t="shared" si="4"/>
        <v>0503</v>
      </c>
    </row>
    <row r="308" spans="1:7">
      <c r="A308" s="60" t="e">
        <v>#N/A</v>
      </c>
      <c r="B308" s="150" t="s">
        <v>99</v>
      </c>
      <c r="C308" s="150" t="s">
        <v>657</v>
      </c>
      <c r="D308" s="150" t="s">
        <v>1310</v>
      </c>
      <c r="E308" s="150"/>
      <c r="F308" s="104">
        <v>0</v>
      </c>
      <c r="G308" s="166" t="str">
        <f t="shared" si="4"/>
        <v>05030360080000</v>
      </c>
    </row>
    <row r="309" spans="1:7" ht="25.5">
      <c r="A309" s="60" t="s">
        <v>589</v>
      </c>
      <c r="B309" s="150" t="s">
        <v>99</v>
      </c>
      <c r="C309" s="150" t="s">
        <v>657</v>
      </c>
      <c r="D309" s="150" t="s">
        <v>1310</v>
      </c>
      <c r="E309" s="150" t="s">
        <v>590</v>
      </c>
      <c r="F309" s="104">
        <v>0</v>
      </c>
      <c r="G309" s="166" t="str">
        <f t="shared" si="4"/>
        <v>05030360080000244</v>
      </c>
    </row>
    <row r="310" spans="1:7">
      <c r="A310" s="60" t="s">
        <v>194</v>
      </c>
      <c r="B310" s="150" t="s">
        <v>99</v>
      </c>
      <c r="C310" s="150" t="s">
        <v>262</v>
      </c>
      <c r="D310" s="150"/>
      <c r="E310" s="150"/>
      <c r="F310" s="104">
        <v>1221040</v>
      </c>
      <c r="G310" s="166" t="str">
        <f t="shared" si="4"/>
        <v>10</v>
      </c>
    </row>
    <row r="311" spans="1:7">
      <c r="A311" s="60" t="s">
        <v>143</v>
      </c>
      <c r="B311" s="150" t="s">
        <v>99</v>
      </c>
      <c r="C311" s="150" t="s">
        <v>646</v>
      </c>
      <c r="D311" s="150"/>
      <c r="E311" s="150"/>
      <c r="F311" s="104">
        <v>1221040</v>
      </c>
      <c r="G311" s="166" t="str">
        <f t="shared" si="4"/>
        <v>1003</v>
      </c>
    </row>
    <row r="312" spans="1:7" ht="76.5">
      <c r="A312" s="60" t="s">
        <v>678</v>
      </c>
      <c r="B312" s="150" t="s">
        <v>99</v>
      </c>
      <c r="C312" s="150" t="s">
        <v>646</v>
      </c>
      <c r="D312" s="150" t="s">
        <v>1240</v>
      </c>
      <c r="E312" s="150"/>
      <c r="F312" s="104">
        <v>1221040</v>
      </c>
      <c r="G312" s="166" t="str">
        <f t="shared" si="4"/>
        <v>100306300S4580</v>
      </c>
    </row>
    <row r="313" spans="1:7">
      <c r="A313" s="60" t="s">
        <v>991</v>
      </c>
      <c r="B313" s="150" t="s">
        <v>99</v>
      </c>
      <c r="C313" s="150" t="s">
        <v>646</v>
      </c>
      <c r="D313" s="150" t="s">
        <v>1240</v>
      </c>
      <c r="E313" s="150" t="s">
        <v>990</v>
      </c>
      <c r="F313" s="104">
        <v>1221040</v>
      </c>
      <c r="G313" s="166" t="str">
        <f t="shared" si="4"/>
        <v>100306300S4580322</v>
      </c>
    </row>
    <row r="314" spans="1:7" ht="25.5">
      <c r="A314" s="60" t="s">
        <v>339</v>
      </c>
      <c r="B314" s="150" t="s">
        <v>279</v>
      </c>
      <c r="C314" s="150"/>
      <c r="D314" s="150"/>
      <c r="E314" s="150"/>
      <c r="F314" s="104">
        <v>1045910600</v>
      </c>
      <c r="G314" s="166" t="str">
        <f t="shared" si="4"/>
        <v/>
      </c>
    </row>
    <row r="315" spans="1:7">
      <c r="A315" s="60" t="s">
        <v>193</v>
      </c>
      <c r="B315" s="150" t="s">
        <v>279</v>
      </c>
      <c r="C315" s="150" t="s">
        <v>34</v>
      </c>
      <c r="D315" s="150"/>
      <c r="E315" s="150"/>
      <c r="F315" s="104">
        <v>999485400</v>
      </c>
      <c r="G315" s="166" t="str">
        <f t="shared" si="4"/>
        <v>07</v>
      </c>
    </row>
    <row r="316" spans="1:7">
      <c r="A316" s="60" t="s">
        <v>210</v>
      </c>
      <c r="B316" s="150" t="s">
        <v>279</v>
      </c>
      <c r="C316" s="150" t="s">
        <v>680</v>
      </c>
      <c r="D316" s="150"/>
      <c r="E316" s="150"/>
      <c r="F316" s="104">
        <v>293194432</v>
      </c>
      <c r="G316" s="166" t="str">
        <f t="shared" si="4"/>
        <v>0701</v>
      </c>
    </row>
    <row r="317" spans="1:7" ht="127.5">
      <c r="A317" s="60" t="s">
        <v>681</v>
      </c>
      <c r="B317" s="150" t="s">
        <v>279</v>
      </c>
      <c r="C317" s="150" t="s">
        <v>680</v>
      </c>
      <c r="D317" s="150" t="s">
        <v>1241</v>
      </c>
      <c r="E317" s="150"/>
      <c r="F317" s="104">
        <v>118442400</v>
      </c>
      <c r="G317" s="166" t="str">
        <f t="shared" si="4"/>
        <v>07010110075880</v>
      </c>
    </row>
    <row r="318" spans="1:7" ht="25.5">
      <c r="A318" s="60" t="s">
        <v>604</v>
      </c>
      <c r="B318" s="150" t="s">
        <v>279</v>
      </c>
      <c r="C318" s="150" t="s">
        <v>680</v>
      </c>
      <c r="D318" s="150" t="s">
        <v>1241</v>
      </c>
      <c r="E318" s="150" t="s">
        <v>605</v>
      </c>
      <c r="F318" s="104">
        <v>103349675</v>
      </c>
      <c r="G318" s="166" t="str">
        <f t="shared" si="4"/>
        <v>07010110075880111</v>
      </c>
    </row>
    <row r="319" spans="1:7" ht="25.5">
      <c r="A319" s="60" t="s">
        <v>660</v>
      </c>
      <c r="B319" s="150" t="s">
        <v>279</v>
      </c>
      <c r="C319" s="150" t="s">
        <v>680</v>
      </c>
      <c r="D319" s="150" t="s">
        <v>1241</v>
      </c>
      <c r="E319" s="150" t="s">
        <v>661</v>
      </c>
      <c r="F319" s="104">
        <v>500530</v>
      </c>
      <c r="G319" s="166" t="str">
        <f t="shared" si="4"/>
        <v>07010110075880112</v>
      </c>
    </row>
    <row r="320" spans="1:7" ht="25.5">
      <c r="A320" s="60" t="s">
        <v>589</v>
      </c>
      <c r="B320" s="150" t="s">
        <v>279</v>
      </c>
      <c r="C320" s="150" t="s">
        <v>680</v>
      </c>
      <c r="D320" s="150" t="s">
        <v>1241</v>
      </c>
      <c r="E320" s="150" t="s">
        <v>590</v>
      </c>
      <c r="F320" s="104">
        <v>14592195</v>
      </c>
      <c r="G320" s="166" t="str">
        <f t="shared" si="4"/>
        <v>07010110075880244</v>
      </c>
    </row>
    <row r="321" spans="1:7" ht="165.75">
      <c r="A321" s="60" t="s">
        <v>1242</v>
      </c>
      <c r="B321" s="150" t="s">
        <v>279</v>
      </c>
      <c r="C321" s="150" t="s">
        <v>680</v>
      </c>
      <c r="D321" s="150" t="s">
        <v>1243</v>
      </c>
      <c r="E321" s="150"/>
      <c r="F321" s="104">
        <v>42114500</v>
      </c>
      <c r="G321" s="166" t="str">
        <f t="shared" si="4"/>
        <v>07010110074080</v>
      </c>
    </row>
    <row r="322" spans="1:7" ht="25.5">
      <c r="A322" s="60" t="s">
        <v>604</v>
      </c>
      <c r="B322" s="150" t="s">
        <v>279</v>
      </c>
      <c r="C322" s="150" t="s">
        <v>680</v>
      </c>
      <c r="D322" s="150" t="s">
        <v>1243</v>
      </c>
      <c r="E322" s="150" t="s">
        <v>605</v>
      </c>
      <c r="F322" s="104">
        <v>38814500</v>
      </c>
      <c r="G322" s="166" t="str">
        <f t="shared" si="4"/>
        <v>07010110074080111</v>
      </c>
    </row>
    <row r="323" spans="1:7" ht="25.5">
      <c r="A323" s="60" t="s">
        <v>660</v>
      </c>
      <c r="B323" s="150" t="s">
        <v>279</v>
      </c>
      <c r="C323" s="150" t="s">
        <v>680</v>
      </c>
      <c r="D323" s="150" t="s">
        <v>1243</v>
      </c>
      <c r="E323" s="150" t="s">
        <v>661</v>
      </c>
      <c r="F323" s="104">
        <v>300000</v>
      </c>
      <c r="G323" s="166" t="str">
        <f t="shared" si="4"/>
        <v>07010110074080112</v>
      </c>
    </row>
    <row r="324" spans="1:7" ht="25.5">
      <c r="A324" s="60" t="s">
        <v>589</v>
      </c>
      <c r="B324" s="150" t="s">
        <v>279</v>
      </c>
      <c r="C324" s="150" t="s">
        <v>680</v>
      </c>
      <c r="D324" s="150" t="s">
        <v>1243</v>
      </c>
      <c r="E324" s="150" t="s">
        <v>590</v>
      </c>
      <c r="F324" s="104">
        <v>3000000</v>
      </c>
      <c r="G324" s="166" t="str">
        <f t="shared" si="4"/>
        <v>07010110074080244</v>
      </c>
    </row>
    <row r="325" spans="1:7" ht="102">
      <c r="A325" s="60" t="s">
        <v>682</v>
      </c>
      <c r="B325" s="150" t="s">
        <v>279</v>
      </c>
      <c r="C325" s="150" t="s">
        <v>680</v>
      </c>
      <c r="D325" s="150" t="s">
        <v>1244</v>
      </c>
      <c r="E325" s="150"/>
      <c r="F325" s="104">
        <v>43440505</v>
      </c>
      <c r="G325" s="166" t="str">
        <f t="shared" si="4"/>
        <v>07010110040010</v>
      </c>
    </row>
    <row r="326" spans="1:7" ht="25.5">
      <c r="A326" s="60" t="s">
        <v>604</v>
      </c>
      <c r="B326" s="150" t="s">
        <v>279</v>
      </c>
      <c r="C326" s="150" t="s">
        <v>680</v>
      </c>
      <c r="D326" s="150" t="s">
        <v>1244</v>
      </c>
      <c r="E326" s="150" t="s">
        <v>605</v>
      </c>
      <c r="F326" s="104">
        <v>30644325</v>
      </c>
      <c r="G326" s="166" t="str">
        <f t="shared" si="4"/>
        <v>07010110040010111</v>
      </c>
    </row>
    <row r="327" spans="1:7" ht="25.5">
      <c r="A327" s="60" t="s">
        <v>660</v>
      </c>
      <c r="B327" s="150" t="s">
        <v>279</v>
      </c>
      <c r="C327" s="150" t="s">
        <v>680</v>
      </c>
      <c r="D327" s="150" t="s">
        <v>1244</v>
      </c>
      <c r="E327" s="150" t="s">
        <v>661</v>
      </c>
      <c r="F327" s="104">
        <v>0</v>
      </c>
      <c r="G327" s="166" t="str">
        <f t="shared" si="4"/>
        <v>07010110040010112</v>
      </c>
    </row>
    <row r="328" spans="1:7" ht="25.5">
      <c r="A328" s="60" t="s">
        <v>589</v>
      </c>
      <c r="B328" s="150" t="s">
        <v>279</v>
      </c>
      <c r="C328" s="150" t="s">
        <v>680</v>
      </c>
      <c r="D328" s="150" t="s">
        <v>1244</v>
      </c>
      <c r="E328" s="150" t="s">
        <v>590</v>
      </c>
      <c r="F328" s="104">
        <v>12796180</v>
      </c>
      <c r="G328" s="166" t="str">
        <f t="shared" ref="G328:G391" si="5">CONCATENATE(C328,D328,E328)</f>
        <v>07010110040010244</v>
      </c>
    </row>
    <row r="329" spans="1:7" ht="25.5">
      <c r="A329" s="60" t="s">
        <v>606</v>
      </c>
      <c r="B329" s="150" t="s">
        <v>279</v>
      </c>
      <c r="C329" s="150" t="s">
        <v>680</v>
      </c>
      <c r="D329" s="150" t="s">
        <v>1244</v>
      </c>
      <c r="E329" s="150" t="s">
        <v>607</v>
      </c>
      <c r="F329" s="104">
        <v>0</v>
      </c>
      <c r="G329" s="166" t="str">
        <f t="shared" si="5"/>
        <v>07010110040010243</v>
      </c>
    </row>
    <row r="330" spans="1:7" ht="140.25">
      <c r="A330" s="60" t="s">
        <v>959</v>
      </c>
      <c r="B330" s="150" t="s">
        <v>279</v>
      </c>
      <c r="C330" s="150" t="s">
        <v>680</v>
      </c>
      <c r="D330" s="150" t="s">
        <v>1245</v>
      </c>
      <c r="E330" s="150"/>
      <c r="F330" s="104">
        <v>29670200</v>
      </c>
      <c r="G330" s="166" t="str">
        <f t="shared" si="5"/>
        <v>07010110041010</v>
      </c>
    </row>
    <row r="331" spans="1:7" ht="25.5">
      <c r="A331" s="60" t="s">
        <v>604</v>
      </c>
      <c r="B331" s="150" t="s">
        <v>279</v>
      </c>
      <c r="C331" s="150" t="s">
        <v>680</v>
      </c>
      <c r="D331" s="150" t="s">
        <v>1245</v>
      </c>
      <c r="E331" s="150" t="s">
        <v>605</v>
      </c>
      <c r="F331" s="104">
        <v>29670200</v>
      </c>
      <c r="G331" s="166" t="str">
        <f t="shared" si="5"/>
        <v>07010110041010111</v>
      </c>
    </row>
    <row r="332" spans="1:7" ht="102">
      <c r="A332" s="60" t="s">
        <v>960</v>
      </c>
      <c r="B332" s="150" t="s">
        <v>279</v>
      </c>
      <c r="C332" s="150" t="s">
        <v>680</v>
      </c>
      <c r="D332" s="150" t="s">
        <v>1246</v>
      </c>
      <c r="E332" s="150"/>
      <c r="F332" s="104">
        <v>1732100</v>
      </c>
      <c r="G332" s="166" t="str">
        <f t="shared" si="5"/>
        <v>07010110047010</v>
      </c>
    </row>
    <row r="333" spans="1:7" ht="25.5">
      <c r="A333" s="60" t="s">
        <v>660</v>
      </c>
      <c r="B333" s="150" t="s">
        <v>279</v>
      </c>
      <c r="C333" s="150" t="s">
        <v>680</v>
      </c>
      <c r="D333" s="150" t="s">
        <v>1246</v>
      </c>
      <c r="E333" s="150" t="s">
        <v>661</v>
      </c>
      <c r="F333" s="104">
        <v>1732100</v>
      </c>
      <c r="G333" s="166" t="str">
        <f t="shared" si="5"/>
        <v>07010110047010112</v>
      </c>
    </row>
    <row r="334" spans="1:7" ht="102">
      <c r="A334" s="60" t="s">
        <v>961</v>
      </c>
      <c r="B334" s="150" t="s">
        <v>279</v>
      </c>
      <c r="C334" s="150" t="s">
        <v>680</v>
      </c>
      <c r="D334" s="150" t="s">
        <v>1247</v>
      </c>
      <c r="E334" s="150"/>
      <c r="F334" s="104">
        <v>27983658</v>
      </c>
      <c r="G334" s="166" t="str">
        <f t="shared" si="5"/>
        <v>0701011004Г010</v>
      </c>
    </row>
    <row r="335" spans="1:7" ht="25.5">
      <c r="A335" s="60" t="s">
        <v>589</v>
      </c>
      <c r="B335" s="150" t="s">
        <v>279</v>
      </c>
      <c r="C335" s="150" t="s">
        <v>680</v>
      </c>
      <c r="D335" s="150" t="s">
        <v>1247</v>
      </c>
      <c r="E335" s="150" t="s">
        <v>590</v>
      </c>
      <c r="F335" s="104">
        <v>27983658</v>
      </c>
      <c r="G335" s="166" t="str">
        <f t="shared" si="5"/>
        <v>0701011004Г010244</v>
      </c>
    </row>
    <row r="336" spans="1:7" ht="89.25">
      <c r="A336" s="60" t="s">
        <v>962</v>
      </c>
      <c r="B336" s="150" t="s">
        <v>279</v>
      </c>
      <c r="C336" s="150" t="s">
        <v>680</v>
      </c>
      <c r="D336" s="150" t="s">
        <v>1248</v>
      </c>
      <c r="E336" s="150"/>
      <c r="F336" s="104">
        <v>29811069</v>
      </c>
      <c r="G336" s="166" t="str">
        <f t="shared" si="5"/>
        <v>0701011004П010</v>
      </c>
    </row>
    <row r="337" spans="1:7" ht="25.5">
      <c r="A337" s="60" t="s">
        <v>589</v>
      </c>
      <c r="B337" s="150" t="s">
        <v>279</v>
      </c>
      <c r="C337" s="150" t="s">
        <v>680</v>
      </c>
      <c r="D337" s="150" t="s">
        <v>1248</v>
      </c>
      <c r="E337" s="150" t="s">
        <v>590</v>
      </c>
      <c r="F337" s="104">
        <v>29811069</v>
      </c>
      <c r="G337" s="166" t="str">
        <f t="shared" si="5"/>
        <v>0701011004П010244</v>
      </c>
    </row>
    <row r="338" spans="1:7" ht="63.75">
      <c r="A338" s="60" t="s">
        <v>683</v>
      </c>
      <c r="B338" s="150" t="s">
        <v>279</v>
      </c>
      <c r="C338" s="150" t="s">
        <v>680</v>
      </c>
      <c r="D338" s="150" t="s">
        <v>1263</v>
      </c>
      <c r="E338" s="150"/>
      <c r="F338" s="104">
        <v>0</v>
      </c>
      <c r="G338" s="166" t="str">
        <f t="shared" si="5"/>
        <v>07010110080020</v>
      </c>
    </row>
    <row r="339" spans="1:7" ht="25.5">
      <c r="A339" s="60" t="s">
        <v>606</v>
      </c>
      <c r="B339" s="150" t="s">
        <v>279</v>
      </c>
      <c r="C339" s="150" t="s">
        <v>680</v>
      </c>
      <c r="D339" s="150" t="s">
        <v>1263</v>
      </c>
      <c r="E339" s="150" t="s">
        <v>607</v>
      </c>
      <c r="F339" s="104">
        <v>0</v>
      </c>
      <c r="G339" s="166" t="str">
        <f t="shared" si="5"/>
        <v>07010110080020243</v>
      </c>
    </row>
    <row r="340" spans="1:7">
      <c r="A340" s="60" t="s">
        <v>211</v>
      </c>
      <c r="B340" s="150" t="s">
        <v>279</v>
      </c>
      <c r="C340" s="150" t="s">
        <v>667</v>
      </c>
      <c r="D340" s="150"/>
      <c r="E340" s="150"/>
      <c r="F340" s="104">
        <v>658839206</v>
      </c>
      <c r="G340" s="166" t="str">
        <f t="shared" si="5"/>
        <v>0702</v>
      </c>
    </row>
    <row r="341" spans="1:7" ht="127.5">
      <c r="A341" s="60" t="s">
        <v>684</v>
      </c>
      <c r="B341" s="150" t="s">
        <v>279</v>
      </c>
      <c r="C341" s="150" t="s">
        <v>667</v>
      </c>
      <c r="D341" s="150" t="s">
        <v>1249</v>
      </c>
      <c r="E341" s="150"/>
      <c r="F341" s="104">
        <v>352770000</v>
      </c>
      <c r="G341" s="166" t="str">
        <f t="shared" si="5"/>
        <v>07020110075640</v>
      </c>
    </row>
    <row r="342" spans="1:7" ht="25.5">
      <c r="A342" s="60" t="s">
        <v>604</v>
      </c>
      <c r="B342" s="150" t="s">
        <v>279</v>
      </c>
      <c r="C342" s="150" t="s">
        <v>667</v>
      </c>
      <c r="D342" s="150" t="s">
        <v>1249</v>
      </c>
      <c r="E342" s="150" t="s">
        <v>605</v>
      </c>
      <c r="F342" s="104">
        <v>313552146</v>
      </c>
      <c r="G342" s="166" t="str">
        <f t="shared" si="5"/>
        <v>07020110075640111</v>
      </c>
    </row>
    <row r="343" spans="1:7" ht="25.5">
      <c r="A343" s="60" t="s">
        <v>660</v>
      </c>
      <c r="B343" s="150" t="s">
        <v>279</v>
      </c>
      <c r="C343" s="150" t="s">
        <v>667</v>
      </c>
      <c r="D343" s="150" t="s">
        <v>1249</v>
      </c>
      <c r="E343" s="150" t="s">
        <v>661</v>
      </c>
      <c r="F343" s="104">
        <v>1711100</v>
      </c>
      <c r="G343" s="166" t="str">
        <f t="shared" si="5"/>
        <v>07020110075640112</v>
      </c>
    </row>
    <row r="344" spans="1:7" ht="25.5">
      <c r="A344" s="60" t="s">
        <v>589</v>
      </c>
      <c r="B344" s="150" t="s">
        <v>279</v>
      </c>
      <c r="C344" s="150" t="s">
        <v>667</v>
      </c>
      <c r="D344" s="150" t="s">
        <v>1249</v>
      </c>
      <c r="E344" s="150" t="s">
        <v>590</v>
      </c>
      <c r="F344" s="104">
        <v>18383575</v>
      </c>
      <c r="G344" s="166" t="str">
        <f t="shared" si="5"/>
        <v>07020110075640244</v>
      </c>
    </row>
    <row r="345" spans="1:7" ht="51">
      <c r="A345" s="60" t="s">
        <v>612</v>
      </c>
      <c r="B345" s="150" t="s">
        <v>279</v>
      </c>
      <c r="C345" s="150" t="s">
        <v>667</v>
      </c>
      <c r="D345" s="150" t="s">
        <v>1249</v>
      </c>
      <c r="E345" s="150" t="s">
        <v>613</v>
      </c>
      <c r="F345" s="104">
        <v>18580979</v>
      </c>
      <c r="G345" s="166" t="str">
        <f t="shared" si="5"/>
        <v>07020110075640611</v>
      </c>
    </row>
    <row r="346" spans="1:7">
      <c r="A346" s="60" t="s">
        <v>633</v>
      </c>
      <c r="B346" s="150" t="s">
        <v>279</v>
      </c>
      <c r="C346" s="150" t="s">
        <v>667</v>
      </c>
      <c r="D346" s="150" t="s">
        <v>1249</v>
      </c>
      <c r="E346" s="150" t="s">
        <v>634</v>
      </c>
      <c r="F346" s="104">
        <v>542200</v>
      </c>
      <c r="G346" s="166" t="str">
        <f t="shared" si="5"/>
        <v>07020110075640612</v>
      </c>
    </row>
    <row r="347" spans="1:7" ht="165.75">
      <c r="A347" s="60" t="s">
        <v>1250</v>
      </c>
      <c r="B347" s="150" t="s">
        <v>279</v>
      </c>
      <c r="C347" s="150" t="s">
        <v>667</v>
      </c>
      <c r="D347" s="150" t="s">
        <v>1251</v>
      </c>
      <c r="E347" s="150"/>
      <c r="F347" s="104">
        <v>67149000</v>
      </c>
      <c r="G347" s="166" t="str">
        <f t="shared" si="5"/>
        <v>07020110074090</v>
      </c>
    </row>
    <row r="348" spans="1:7" ht="25.5">
      <c r="A348" s="60" t="s">
        <v>604</v>
      </c>
      <c r="B348" s="150" t="s">
        <v>279</v>
      </c>
      <c r="C348" s="150" t="s">
        <v>667</v>
      </c>
      <c r="D348" s="150" t="s">
        <v>1251</v>
      </c>
      <c r="E348" s="150" t="s">
        <v>605</v>
      </c>
      <c r="F348" s="104">
        <v>60994679</v>
      </c>
      <c r="G348" s="166" t="str">
        <f t="shared" si="5"/>
        <v>07020110074090111</v>
      </c>
    </row>
    <row r="349" spans="1:7" ht="25.5">
      <c r="A349" s="60" t="s">
        <v>660</v>
      </c>
      <c r="B349" s="150" t="s">
        <v>279</v>
      </c>
      <c r="C349" s="150" t="s">
        <v>667</v>
      </c>
      <c r="D349" s="150" t="s">
        <v>1251</v>
      </c>
      <c r="E349" s="150" t="s">
        <v>661</v>
      </c>
      <c r="F349" s="104">
        <v>280000</v>
      </c>
      <c r="G349" s="166" t="str">
        <f t="shared" si="5"/>
        <v>07020110074090112</v>
      </c>
    </row>
    <row r="350" spans="1:7" ht="25.5">
      <c r="A350" s="60" t="s">
        <v>589</v>
      </c>
      <c r="B350" s="150" t="s">
        <v>279</v>
      </c>
      <c r="C350" s="150" t="s">
        <v>667</v>
      </c>
      <c r="D350" s="150" t="s">
        <v>1251</v>
      </c>
      <c r="E350" s="150" t="s">
        <v>590</v>
      </c>
      <c r="F350" s="104">
        <v>3600000</v>
      </c>
      <c r="G350" s="166" t="str">
        <f t="shared" si="5"/>
        <v>07020110074090244</v>
      </c>
    </row>
    <row r="351" spans="1:7" ht="51">
      <c r="A351" s="60" t="s">
        <v>612</v>
      </c>
      <c r="B351" s="150" t="s">
        <v>279</v>
      </c>
      <c r="C351" s="150" t="s">
        <v>667</v>
      </c>
      <c r="D351" s="150" t="s">
        <v>1251</v>
      </c>
      <c r="E351" s="150" t="s">
        <v>613</v>
      </c>
      <c r="F351" s="104">
        <v>2274321</v>
      </c>
      <c r="G351" s="166" t="str">
        <f t="shared" si="5"/>
        <v>07020110074090611</v>
      </c>
    </row>
    <row r="352" spans="1:7">
      <c r="A352" s="60" t="s">
        <v>633</v>
      </c>
      <c r="B352" s="150" t="s">
        <v>279</v>
      </c>
      <c r="C352" s="150" t="s">
        <v>667</v>
      </c>
      <c r="D352" s="150" t="s">
        <v>1251</v>
      </c>
      <c r="E352" s="150" t="s">
        <v>634</v>
      </c>
      <c r="F352" s="104">
        <v>0</v>
      </c>
      <c r="G352" s="166" t="str">
        <f t="shared" si="5"/>
        <v>07020110074090612</v>
      </c>
    </row>
    <row r="353" spans="1:7" ht="102">
      <c r="A353" s="60" t="s">
        <v>685</v>
      </c>
      <c r="B353" s="150" t="s">
        <v>279</v>
      </c>
      <c r="C353" s="150" t="s">
        <v>667</v>
      </c>
      <c r="D353" s="150" t="s">
        <v>1252</v>
      </c>
      <c r="E353" s="150"/>
      <c r="F353" s="104">
        <v>74086535</v>
      </c>
      <c r="G353" s="166" t="str">
        <f t="shared" si="5"/>
        <v>07020110040020</v>
      </c>
    </row>
    <row r="354" spans="1:7" ht="25.5">
      <c r="A354" s="60" t="s">
        <v>604</v>
      </c>
      <c r="B354" s="150" t="s">
        <v>279</v>
      </c>
      <c r="C354" s="150" t="s">
        <v>667</v>
      </c>
      <c r="D354" s="150" t="s">
        <v>1252</v>
      </c>
      <c r="E354" s="150" t="s">
        <v>605</v>
      </c>
      <c r="F354" s="104">
        <v>48868275</v>
      </c>
      <c r="G354" s="166" t="str">
        <f t="shared" si="5"/>
        <v>07020110040020111</v>
      </c>
    </row>
    <row r="355" spans="1:7" ht="25.5">
      <c r="A355" s="60" t="s">
        <v>660</v>
      </c>
      <c r="B355" s="150" t="s">
        <v>279</v>
      </c>
      <c r="C355" s="150" t="s">
        <v>667</v>
      </c>
      <c r="D355" s="150" t="s">
        <v>1252</v>
      </c>
      <c r="E355" s="150" t="s">
        <v>661</v>
      </c>
      <c r="F355" s="104">
        <v>1957000</v>
      </c>
      <c r="G355" s="166" t="str">
        <f t="shared" si="5"/>
        <v>07020110040020112</v>
      </c>
    </row>
    <row r="356" spans="1:7" ht="25.5">
      <c r="A356" s="60" t="s">
        <v>589</v>
      </c>
      <c r="B356" s="150" t="s">
        <v>279</v>
      </c>
      <c r="C356" s="150" t="s">
        <v>667</v>
      </c>
      <c r="D356" s="150" t="s">
        <v>1252</v>
      </c>
      <c r="E356" s="150" t="s">
        <v>590</v>
      </c>
      <c r="F356" s="104">
        <v>19950416</v>
      </c>
      <c r="G356" s="166" t="str">
        <f t="shared" si="5"/>
        <v>07020110040020244</v>
      </c>
    </row>
    <row r="357" spans="1:7" ht="51">
      <c r="A357" s="60" t="s">
        <v>612</v>
      </c>
      <c r="B357" s="150" t="s">
        <v>279</v>
      </c>
      <c r="C357" s="150" t="s">
        <v>667</v>
      </c>
      <c r="D357" s="150" t="s">
        <v>1252</v>
      </c>
      <c r="E357" s="150" t="s">
        <v>613</v>
      </c>
      <c r="F357" s="104">
        <v>3310844</v>
      </c>
      <c r="G357" s="166" t="str">
        <f t="shared" si="5"/>
        <v>07020110040020611</v>
      </c>
    </row>
    <row r="358" spans="1:7" ht="140.25">
      <c r="A358" s="60" t="s">
        <v>687</v>
      </c>
      <c r="B358" s="150" t="s">
        <v>279</v>
      </c>
      <c r="C358" s="150" t="s">
        <v>667</v>
      </c>
      <c r="D358" s="150" t="s">
        <v>1253</v>
      </c>
      <c r="E358" s="150"/>
      <c r="F358" s="104">
        <v>42999200</v>
      </c>
      <c r="G358" s="166" t="str">
        <f t="shared" si="5"/>
        <v>07020110041020</v>
      </c>
    </row>
    <row r="359" spans="1:7" ht="25.5">
      <c r="A359" s="60" t="s">
        <v>604</v>
      </c>
      <c r="B359" s="150" t="s">
        <v>279</v>
      </c>
      <c r="C359" s="150" t="s">
        <v>667</v>
      </c>
      <c r="D359" s="150" t="s">
        <v>1253</v>
      </c>
      <c r="E359" s="150" t="s">
        <v>605</v>
      </c>
      <c r="F359" s="104">
        <v>42999200</v>
      </c>
      <c r="G359" s="166" t="str">
        <f t="shared" si="5"/>
        <v>07020110041020111</v>
      </c>
    </row>
    <row r="360" spans="1:7" ht="102">
      <c r="A360" s="60" t="s">
        <v>965</v>
      </c>
      <c r="B360" s="150" t="s">
        <v>279</v>
      </c>
      <c r="C360" s="150" t="s">
        <v>667</v>
      </c>
      <c r="D360" s="150" t="s">
        <v>1254</v>
      </c>
      <c r="E360" s="150"/>
      <c r="F360" s="104">
        <v>190000</v>
      </c>
      <c r="G360" s="166" t="str">
        <f t="shared" si="5"/>
        <v>07020110047020</v>
      </c>
    </row>
    <row r="361" spans="1:7" ht="25.5">
      <c r="A361" s="60" t="s">
        <v>660</v>
      </c>
      <c r="B361" s="150" t="s">
        <v>279</v>
      </c>
      <c r="C361" s="150" t="s">
        <v>667</v>
      </c>
      <c r="D361" s="150" t="s">
        <v>1254</v>
      </c>
      <c r="E361" s="150" t="s">
        <v>661</v>
      </c>
      <c r="F361" s="104">
        <v>0</v>
      </c>
      <c r="G361" s="166" t="str">
        <f t="shared" si="5"/>
        <v>07020110047020112</v>
      </c>
    </row>
    <row r="362" spans="1:7">
      <c r="A362" s="60" t="s">
        <v>633</v>
      </c>
      <c r="B362" s="150" t="s">
        <v>279</v>
      </c>
      <c r="C362" s="150" t="s">
        <v>667</v>
      </c>
      <c r="D362" s="150" t="s">
        <v>1254</v>
      </c>
      <c r="E362" s="150" t="s">
        <v>634</v>
      </c>
      <c r="F362" s="104">
        <v>190000</v>
      </c>
      <c r="G362" s="166" t="str">
        <f t="shared" si="5"/>
        <v>07020110047020612</v>
      </c>
    </row>
    <row r="363" spans="1:7" ht="114.75">
      <c r="A363" s="60" t="s">
        <v>967</v>
      </c>
      <c r="B363" s="150" t="s">
        <v>279</v>
      </c>
      <c r="C363" s="150" t="s">
        <v>667</v>
      </c>
      <c r="D363" s="150" t="s">
        <v>1255</v>
      </c>
      <c r="E363" s="150"/>
      <c r="F363" s="104">
        <v>72377916</v>
      </c>
      <c r="G363" s="166" t="str">
        <f t="shared" si="5"/>
        <v>0702011004Г020</v>
      </c>
    </row>
    <row r="364" spans="1:7" ht="25.5">
      <c r="A364" s="60" t="s">
        <v>589</v>
      </c>
      <c r="B364" s="150" t="s">
        <v>279</v>
      </c>
      <c r="C364" s="150" t="s">
        <v>667</v>
      </c>
      <c r="D364" s="150" t="s">
        <v>1255</v>
      </c>
      <c r="E364" s="150" t="s">
        <v>590</v>
      </c>
      <c r="F364" s="104">
        <v>69814427</v>
      </c>
      <c r="G364" s="166" t="str">
        <f t="shared" si="5"/>
        <v>0702011004Г020244</v>
      </c>
    </row>
    <row r="365" spans="1:7" ht="51">
      <c r="A365" s="60" t="s">
        <v>612</v>
      </c>
      <c r="B365" s="150" t="s">
        <v>279</v>
      </c>
      <c r="C365" s="150" t="s">
        <v>667</v>
      </c>
      <c r="D365" s="150" t="s">
        <v>1255</v>
      </c>
      <c r="E365" s="150" t="s">
        <v>613</v>
      </c>
      <c r="F365" s="104">
        <v>2563489</v>
      </c>
      <c r="G365" s="166" t="str">
        <f t="shared" si="5"/>
        <v>0702011004Г020611</v>
      </c>
    </row>
    <row r="366" spans="1:7" ht="102">
      <c r="A366" s="60" t="s">
        <v>686</v>
      </c>
      <c r="B366" s="150" t="s">
        <v>279</v>
      </c>
      <c r="C366" s="150" t="s">
        <v>667</v>
      </c>
      <c r="D366" s="150" t="s">
        <v>1256</v>
      </c>
      <c r="E366" s="150"/>
      <c r="F366" s="104">
        <v>30540759</v>
      </c>
      <c r="G366" s="166" t="str">
        <f t="shared" si="5"/>
        <v>07020110040030</v>
      </c>
    </row>
    <row r="367" spans="1:7" ht="25.5">
      <c r="A367" s="60" t="s">
        <v>604</v>
      </c>
      <c r="B367" s="150" t="s">
        <v>279</v>
      </c>
      <c r="C367" s="150" t="s">
        <v>667</v>
      </c>
      <c r="D367" s="150" t="s">
        <v>1256</v>
      </c>
      <c r="E367" s="150" t="s">
        <v>605</v>
      </c>
      <c r="F367" s="104">
        <v>27862590</v>
      </c>
      <c r="G367" s="166" t="str">
        <f t="shared" si="5"/>
        <v>07020110040030111</v>
      </c>
    </row>
    <row r="368" spans="1:7" ht="25.5">
      <c r="A368" s="60" t="s">
        <v>660</v>
      </c>
      <c r="B368" s="150" t="s">
        <v>279</v>
      </c>
      <c r="C368" s="150" t="s">
        <v>667</v>
      </c>
      <c r="D368" s="150" t="s">
        <v>1256</v>
      </c>
      <c r="E368" s="150" t="s">
        <v>661</v>
      </c>
      <c r="F368" s="104">
        <v>312600</v>
      </c>
      <c r="G368" s="166" t="str">
        <f t="shared" si="5"/>
        <v>07020110040030112</v>
      </c>
    </row>
    <row r="369" spans="1:7" ht="25.5">
      <c r="A369" s="60" t="s">
        <v>589</v>
      </c>
      <c r="B369" s="150" t="s">
        <v>279</v>
      </c>
      <c r="C369" s="150" t="s">
        <v>667</v>
      </c>
      <c r="D369" s="150" t="s">
        <v>1256</v>
      </c>
      <c r="E369" s="150" t="s">
        <v>590</v>
      </c>
      <c r="F369" s="104">
        <v>2365569</v>
      </c>
      <c r="G369" s="166" t="str">
        <f t="shared" si="5"/>
        <v>07020110040030244</v>
      </c>
    </row>
    <row r="370" spans="1:7" ht="140.25">
      <c r="A370" s="60" t="s">
        <v>963</v>
      </c>
      <c r="B370" s="150" t="s">
        <v>279</v>
      </c>
      <c r="C370" s="150" t="s">
        <v>667</v>
      </c>
      <c r="D370" s="150" t="s">
        <v>1257</v>
      </c>
      <c r="E370" s="150"/>
      <c r="F370" s="104">
        <v>4190300</v>
      </c>
      <c r="G370" s="166" t="str">
        <f t="shared" si="5"/>
        <v>07020110041030</v>
      </c>
    </row>
    <row r="371" spans="1:7" ht="25.5">
      <c r="A371" s="60" t="s">
        <v>604</v>
      </c>
      <c r="B371" s="150" t="s">
        <v>279</v>
      </c>
      <c r="C371" s="150" t="s">
        <v>667</v>
      </c>
      <c r="D371" s="150" t="s">
        <v>1257</v>
      </c>
      <c r="E371" s="150" t="s">
        <v>605</v>
      </c>
      <c r="F371" s="104">
        <v>4190300</v>
      </c>
      <c r="G371" s="166" t="str">
        <f t="shared" si="5"/>
        <v>07020110041030111</v>
      </c>
    </row>
    <row r="372" spans="1:7" ht="114.75">
      <c r="A372" s="60" t="s">
        <v>964</v>
      </c>
      <c r="B372" s="150" t="s">
        <v>279</v>
      </c>
      <c r="C372" s="150" t="s">
        <v>667</v>
      </c>
      <c r="D372" s="150" t="s">
        <v>1258</v>
      </c>
      <c r="E372" s="150"/>
      <c r="F372" s="104">
        <v>52080</v>
      </c>
      <c r="G372" s="166" t="str">
        <f t="shared" si="5"/>
        <v>07020110045030</v>
      </c>
    </row>
    <row r="373" spans="1:7" ht="25.5">
      <c r="A373" s="60" t="s">
        <v>604</v>
      </c>
      <c r="B373" s="150" t="s">
        <v>279</v>
      </c>
      <c r="C373" s="150" t="s">
        <v>667</v>
      </c>
      <c r="D373" s="150" t="s">
        <v>1258</v>
      </c>
      <c r="E373" s="150" t="s">
        <v>605</v>
      </c>
      <c r="F373" s="104">
        <v>52080</v>
      </c>
      <c r="G373" s="166" t="str">
        <f t="shared" si="5"/>
        <v>07020110045030111</v>
      </c>
    </row>
    <row r="374" spans="1:7" ht="140.25">
      <c r="A374" s="60" t="s">
        <v>687</v>
      </c>
      <c r="B374" s="150" t="s">
        <v>279</v>
      </c>
      <c r="C374" s="150" t="s">
        <v>667</v>
      </c>
      <c r="D374" s="150" t="s">
        <v>1253</v>
      </c>
      <c r="E374" s="150"/>
      <c r="F374" s="104">
        <v>1950000</v>
      </c>
      <c r="G374" s="166" t="str">
        <f t="shared" si="5"/>
        <v>07020110041020</v>
      </c>
    </row>
    <row r="375" spans="1:7" ht="51">
      <c r="A375" s="60" t="s">
        <v>612</v>
      </c>
      <c r="B375" s="150" t="s">
        <v>279</v>
      </c>
      <c r="C375" s="150" t="s">
        <v>667</v>
      </c>
      <c r="D375" s="150" t="s">
        <v>1253</v>
      </c>
      <c r="E375" s="150" t="s">
        <v>613</v>
      </c>
      <c r="F375" s="104">
        <v>1950000</v>
      </c>
      <c r="G375" s="166" t="str">
        <f t="shared" si="5"/>
        <v>07020110041020611</v>
      </c>
    </row>
    <row r="376" spans="1:7" ht="127.5">
      <c r="A376" s="60" t="s">
        <v>823</v>
      </c>
      <c r="B376" s="150" t="s">
        <v>279</v>
      </c>
      <c r="C376" s="150" t="s">
        <v>667</v>
      </c>
      <c r="D376" s="150" t="s">
        <v>1259</v>
      </c>
      <c r="E376" s="150"/>
      <c r="F376" s="104">
        <v>1800000</v>
      </c>
      <c r="G376" s="166" t="str">
        <f t="shared" si="5"/>
        <v>07020110043020</v>
      </c>
    </row>
    <row r="377" spans="1:7" ht="25.5">
      <c r="A377" s="60" t="s">
        <v>660</v>
      </c>
      <c r="B377" s="150" t="s">
        <v>279</v>
      </c>
      <c r="C377" s="150" t="s">
        <v>667</v>
      </c>
      <c r="D377" s="150" t="s">
        <v>1259</v>
      </c>
      <c r="E377" s="150" t="s">
        <v>661</v>
      </c>
      <c r="F377" s="104">
        <v>200000</v>
      </c>
      <c r="G377" s="166" t="str">
        <f t="shared" si="5"/>
        <v>07020110043020112</v>
      </c>
    </row>
    <row r="378" spans="1:7">
      <c r="A378" s="60" t="s">
        <v>824</v>
      </c>
      <c r="B378" s="150" t="s">
        <v>279</v>
      </c>
      <c r="C378" s="150" t="s">
        <v>667</v>
      </c>
      <c r="D378" s="150" t="s">
        <v>1259</v>
      </c>
      <c r="E378" s="150" t="s">
        <v>825</v>
      </c>
      <c r="F378" s="104">
        <v>440000</v>
      </c>
      <c r="G378" s="166" t="str">
        <f t="shared" si="5"/>
        <v>07020110043020360</v>
      </c>
    </row>
    <row r="379" spans="1:7" ht="25.5">
      <c r="A379" s="60" t="s">
        <v>589</v>
      </c>
      <c r="B379" s="150" t="s">
        <v>279</v>
      </c>
      <c r="C379" s="150" t="s">
        <v>667</v>
      </c>
      <c r="D379" s="150" t="s">
        <v>1259</v>
      </c>
      <c r="E379" s="150" t="s">
        <v>590</v>
      </c>
      <c r="F379" s="104">
        <v>1160000</v>
      </c>
      <c r="G379" s="166" t="str">
        <f t="shared" si="5"/>
        <v>07020110043020244</v>
      </c>
    </row>
    <row r="380" spans="1:7" ht="102">
      <c r="A380" s="60" t="s">
        <v>969</v>
      </c>
      <c r="B380" s="150" t="s">
        <v>279</v>
      </c>
      <c r="C380" s="150" t="s">
        <v>667</v>
      </c>
      <c r="D380" s="150" t="s">
        <v>1260</v>
      </c>
      <c r="E380" s="150"/>
      <c r="F380" s="104">
        <v>6351087</v>
      </c>
      <c r="G380" s="166" t="str">
        <f t="shared" si="5"/>
        <v>0702011004П020</v>
      </c>
    </row>
    <row r="381" spans="1:7" ht="25.5">
      <c r="A381" s="60" t="s">
        <v>589</v>
      </c>
      <c r="B381" s="150" t="s">
        <v>279</v>
      </c>
      <c r="C381" s="150" t="s">
        <v>667</v>
      </c>
      <c r="D381" s="150" t="s">
        <v>1260</v>
      </c>
      <c r="E381" s="150" t="s">
        <v>590</v>
      </c>
      <c r="F381" s="104">
        <v>6057686</v>
      </c>
      <c r="G381" s="166" t="str">
        <f t="shared" si="5"/>
        <v>0702011004П020244</v>
      </c>
    </row>
    <row r="382" spans="1:7" ht="51">
      <c r="A382" s="60" t="s">
        <v>612</v>
      </c>
      <c r="B382" s="150" t="s">
        <v>279</v>
      </c>
      <c r="C382" s="150" t="s">
        <v>667</v>
      </c>
      <c r="D382" s="150" t="s">
        <v>1260</v>
      </c>
      <c r="E382" s="150" t="s">
        <v>613</v>
      </c>
      <c r="F382" s="104">
        <v>293401</v>
      </c>
      <c r="G382" s="166" t="str">
        <f t="shared" si="5"/>
        <v>0702011004П020611</v>
      </c>
    </row>
    <row r="383" spans="1:7" ht="102">
      <c r="A383" s="60" t="s">
        <v>966</v>
      </c>
      <c r="B383" s="150" t="s">
        <v>279</v>
      </c>
      <c r="C383" s="150" t="s">
        <v>667</v>
      </c>
      <c r="D383" s="150" t="s">
        <v>1261</v>
      </c>
      <c r="E383" s="150"/>
      <c r="F383" s="104">
        <v>280000</v>
      </c>
      <c r="G383" s="166" t="str">
        <f t="shared" si="5"/>
        <v>07020110047030</v>
      </c>
    </row>
    <row r="384" spans="1:7" ht="25.5">
      <c r="A384" s="60" t="s">
        <v>660</v>
      </c>
      <c r="B384" s="150" t="s">
        <v>279</v>
      </c>
      <c r="C384" s="150" t="s">
        <v>667</v>
      </c>
      <c r="D384" s="150" t="s">
        <v>1261</v>
      </c>
      <c r="E384" s="150" t="s">
        <v>661</v>
      </c>
      <c r="F384" s="104">
        <v>280000</v>
      </c>
      <c r="G384" s="166" t="str">
        <f t="shared" si="5"/>
        <v>07020110047030112</v>
      </c>
    </row>
    <row r="385" spans="1:7" ht="102">
      <c r="A385" s="60" t="s">
        <v>968</v>
      </c>
      <c r="B385" s="150" t="s">
        <v>279</v>
      </c>
      <c r="C385" s="150" t="s">
        <v>667</v>
      </c>
      <c r="D385" s="150" t="s">
        <v>1262</v>
      </c>
      <c r="E385" s="150"/>
      <c r="F385" s="104">
        <v>2226543</v>
      </c>
      <c r="G385" s="166" t="str">
        <f t="shared" si="5"/>
        <v>0702011004Г030</v>
      </c>
    </row>
    <row r="386" spans="1:7" ht="25.5">
      <c r="A386" s="60" t="s">
        <v>589</v>
      </c>
      <c r="B386" s="150" t="s">
        <v>279</v>
      </c>
      <c r="C386" s="150" t="s">
        <v>667</v>
      </c>
      <c r="D386" s="150" t="s">
        <v>1262</v>
      </c>
      <c r="E386" s="150" t="s">
        <v>590</v>
      </c>
      <c r="F386" s="104">
        <v>2226543</v>
      </c>
      <c r="G386" s="166" t="str">
        <f t="shared" si="5"/>
        <v>0702011004Г030244</v>
      </c>
    </row>
    <row r="387" spans="1:7" ht="63.75">
      <c r="A387" s="60" t="s">
        <v>683</v>
      </c>
      <c r="B387" s="150" t="s">
        <v>279</v>
      </c>
      <c r="C387" s="150" t="s">
        <v>667</v>
      </c>
      <c r="D387" s="150" t="s">
        <v>1263</v>
      </c>
      <c r="E387" s="150"/>
      <c r="F387" s="104">
        <v>815500</v>
      </c>
      <c r="G387" s="166" t="str">
        <f t="shared" si="5"/>
        <v>07020110080020</v>
      </c>
    </row>
    <row r="388" spans="1:7" ht="25.5">
      <c r="A388" s="60" t="s">
        <v>660</v>
      </c>
      <c r="B388" s="150" t="s">
        <v>279</v>
      </c>
      <c r="C388" s="150" t="s">
        <v>667</v>
      </c>
      <c r="D388" s="150" t="s">
        <v>1263</v>
      </c>
      <c r="E388" s="150" t="s">
        <v>661</v>
      </c>
      <c r="F388" s="104">
        <v>0</v>
      </c>
      <c r="G388" s="166" t="str">
        <f t="shared" si="5"/>
        <v>07020110080020112</v>
      </c>
    </row>
    <row r="389" spans="1:7" ht="25.5">
      <c r="A389" s="60" t="s">
        <v>589</v>
      </c>
      <c r="B389" s="150" t="s">
        <v>279</v>
      </c>
      <c r="C389" s="150" t="s">
        <v>667</v>
      </c>
      <c r="D389" s="150" t="s">
        <v>1263</v>
      </c>
      <c r="E389" s="150" t="s">
        <v>590</v>
      </c>
      <c r="F389" s="104">
        <v>710500</v>
      </c>
      <c r="G389" s="166" t="str">
        <f t="shared" si="5"/>
        <v>07020110080020244</v>
      </c>
    </row>
    <row r="390" spans="1:7">
      <c r="A390" s="60" t="s">
        <v>824</v>
      </c>
      <c r="B390" s="150" t="s">
        <v>279</v>
      </c>
      <c r="C390" s="150" t="s">
        <v>667</v>
      </c>
      <c r="D390" s="150" t="s">
        <v>1263</v>
      </c>
      <c r="E390" s="150" t="s">
        <v>825</v>
      </c>
      <c r="F390" s="104">
        <v>105000</v>
      </c>
      <c r="G390" s="166" t="str">
        <f t="shared" si="5"/>
        <v>07020110080020360</v>
      </c>
    </row>
    <row r="391" spans="1:7" ht="51">
      <c r="A391" s="60" t="s">
        <v>970</v>
      </c>
      <c r="B391" s="150" t="s">
        <v>279</v>
      </c>
      <c r="C391" s="150" t="s">
        <v>667</v>
      </c>
      <c r="D391" s="150" t="s">
        <v>1264</v>
      </c>
      <c r="E391" s="150"/>
      <c r="F391" s="104">
        <v>200000</v>
      </c>
      <c r="G391" s="166" t="str">
        <f t="shared" si="5"/>
        <v>0702011008Ж020</v>
      </c>
    </row>
    <row r="392" spans="1:7" ht="25.5">
      <c r="A392" s="60" t="s">
        <v>589</v>
      </c>
      <c r="B392" s="150" t="s">
        <v>279</v>
      </c>
      <c r="C392" s="150" t="s">
        <v>667</v>
      </c>
      <c r="D392" s="150" t="s">
        <v>1264</v>
      </c>
      <c r="E392" s="150" t="s">
        <v>590</v>
      </c>
      <c r="F392" s="104">
        <v>200000</v>
      </c>
      <c r="G392" s="166" t="str">
        <f t="shared" ref="G392:G455" si="6">CONCATENATE(C392,D392,E392)</f>
        <v>0702011008Ж020244</v>
      </c>
    </row>
    <row r="393" spans="1:7" ht="51">
      <c r="A393" s="60" t="s">
        <v>971</v>
      </c>
      <c r="B393" s="150" t="s">
        <v>279</v>
      </c>
      <c r="C393" s="150" t="s">
        <v>667</v>
      </c>
      <c r="D393" s="150" t="s">
        <v>1265</v>
      </c>
      <c r="E393" s="150"/>
      <c r="F393" s="104">
        <v>31500</v>
      </c>
      <c r="G393" s="166" t="str">
        <f t="shared" si="6"/>
        <v>0702011008П020</v>
      </c>
    </row>
    <row r="394" spans="1:7" ht="25.5">
      <c r="A394" s="60" t="s">
        <v>589</v>
      </c>
      <c r="B394" s="150" t="s">
        <v>279</v>
      </c>
      <c r="C394" s="150" t="s">
        <v>667</v>
      </c>
      <c r="D394" s="150" t="s">
        <v>1265</v>
      </c>
      <c r="E394" s="150" t="s">
        <v>590</v>
      </c>
      <c r="F394" s="104">
        <v>31500</v>
      </c>
      <c r="G394" s="166" t="str">
        <f t="shared" si="6"/>
        <v>0702011008П020244</v>
      </c>
    </row>
    <row r="395" spans="1:7" ht="51">
      <c r="A395" s="60" t="s">
        <v>826</v>
      </c>
      <c r="B395" s="150" t="s">
        <v>279</v>
      </c>
      <c r="C395" s="150" t="s">
        <v>667</v>
      </c>
      <c r="D395" s="150" t="s">
        <v>1266</v>
      </c>
      <c r="E395" s="150"/>
      <c r="F395" s="104">
        <v>172000</v>
      </c>
      <c r="G395" s="166" t="str">
        <f t="shared" si="6"/>
        <v>07020110080040</v>
      </c>
    </row>
    <row r="396" spans="1:7" ht="25.5">
      <c r="A396" s="60" t="s">
        <v>600</v>
      </c>
      <c r="B396" s="150" t="s">
        <v>279</v>
      </c>
      <c r="C396" s="150" t="s">
        <v>667</v>
      </c>
      <c r="D396" s="150" t="s">
        <v>1266</v>
      </c>
      <c r="E396" s="150" t="s">
        <v>601</v>
      </c>
      <c r="F396" s="104">
        <v>172000</v>
      </c>
      <c r="G396" s="166" t="str">
        <f t="shared" si="6"/>
        <v>07020110080040330</v>
      </c>
    </row>
    <row r="397" spans="1:7" ht="76.5">
      <c r="A397" s="60" t="s">
        <v>668</v>
      </c>
      <c r="B397" s="150" t="s">
        <v>279</v>
      </c>
      <c r="C397" s="150" t="s">
        <v>667</v>
      </c>
      <c r="D397" s="150" t="s">
        <v>1267</v>
      </c>
      <c r="E397" s="150"/>
      <c r="F397" s="104">
        <v>600000</v>
      </c>
      <c r="G397" s="166" t="str">
        <f t="shared" si="6"/>
        <v>07020340080000</v>
      </c>
    </row>
    <row r="398" spans="1:7" ht="25.5">
      <c r="A398" s="60" t="s">
        <v>606</v>
      </c>
      <c r="B398" s="150" t="s">
        <v>279</v>
      </c>
      <c r="C398" s="150" t="s">
        <v>667</v>
      </c>
      <c r="D398" s="150" t="s">
        <v>1267</v>
      </c>
      <c r="E398" s="150" t="s">
        <v>607</v>
      </c>
      <c r="F398" s="104">
        <v>0</v>
      </c>
      <c r="G398" s="166" t="str">
        <f t="shared" si="6"/>
        <v>07020340080000243</v>
      </c>
    </row>
    <row r="399" spans="1:7" ht="25.5">
      <c r="A399" s="60" t="s">
        <v>589</v>
      </c>
      <c r="B399" s="150" t="s">
        <v>279</v>
      </c>
      <c r="C399" s="150" t="s">
        <v>667</v>
      </c>
      <c r="D399" s="150" t="s">
        <v>1267</v>
      </c>
      <c r="E399" s="150" t="s">
        <v>590</v>
      </c>
      <c r="F399" s="104">
        <v>600000</v>
      </c>
      <c r="G399" s="166" t="str">
        <f t="shared" si="6"/>
        <v>07020340080000244</v>
      </c>
    </row>
    <row r="400" spans="1:7" ht="51">
      <c r="A400" s="60" t="s">
        <v>679</v>
      </c>
      <c r="B400" s="150" t="s">
        <v>279</v>
      </c>
      <c r="C400" s="150" t="s">
        <v>667</v>
      </c>
      <c r="D400" s="150" t="s">
        <v>1268</v>
      </c>
      <c r="E400" s="150"/>
      <c r="F400" s="104">
        <v>56786</v>
      </c>
      <c r="G400" s="166" t="str">
        <f t="shared" si="6"/>
        <v>07020930080010</v>
      </c>
    </row>
    <row r="401" spans="1:7" ht="25.5">
      <c r="A401" s="60" t="s">
        <v>660</v>
      </c>
      <c r="B401" s="150" t="s">
        <v>279</v>
      </c>
      <c r="C401" s="150" t="s">
        <v>667</v>
      </c>
      <c r="D401" s="150" t="s">
        <v>1268</v>
      </c>
      <c r="E401" s="150" t="s">
        <v>661</v>
      </c>
      <c r="F401" s="104">
        <v>12000</v>
      </c>
      <c r="G401" s="166" t="str">
        <f t="shared" si="6"/>
        <v>07020930080010112</v>
      </c>
    </row>
    <row r="402" spans="1:7" ht="25.5">
      <c r="A402" s="60" t="s">
        <v>589</v>
      </c>
      <c r="B402" s="150" t="s">
        <v>279</v>
      </c>
      <c r="C402" s="150" t="s">
        <v>667</v>
      </c>
      <c r="D402" s="150" t="s">
        <v>1268</v>
      </c>
      <c r="E402" s="150" t="s">
        <v>590</v>
      </c>
      <c r="F402" s="104">
        <v>44786</v>
      </c>
      <c r="G402" s="166" t="str">
        <f t="shared" si="6"/>
        <v>07020930080010244</v>
      </c>
    </row>
    <row r="403" spans="1:7">
      <c r="A403" s="60" t="s">
        <v>54</v>
      </c>
      <c r="B403" s="150" t="s">
        <v>279</v>
      </c>
      <c r="C403" s="150" t="s">
        <v>632</v>
      </c>
      <c r="D403" s="150"/>
      <c r="E403" s="150"/>
      <c r="F403" s="104">
        <v>3619466</v>
      </c>
      <c r="G403" s="166" t="str">
        <f t="shared" si="6"/>
        <v>0707</v>
      </c>
    </row>
    <row r="404" spans="1:7" ht="102">
      <c r="A404" s="60" t="s">
        <v>689</v>
      </c>
      <c r="B404" s="150" t="s">
        <v>279</v>
      </c>
      <c r="C404" s="150" t="s">
        <v>632</v>
      </c>
      <c r="D404" s="150" t="s">
        <v>1269</v>
      </c>
      <c r="E404" s="150"/>
      <c r="F404" s="104">
        <v>1036964.9999999999</v>
      </c>
      <c r="G404" s="166" t="str">
        <f t="shared" si="6"/>
        <v>07070110040040</v>
      </c>
    </row>
    <row r="405" spans="1:7" ht="51">
      <c r="A405" s="60" t="s">
        <v>612</v>
      </c>
      <c r="B405" s="150" t="s">
        <v>279</v>
      </c>
      <c r="C405" s="150" t="s">
        <v>632</v>
      </c>
      <c r="D405" s="150" t="s">
        <v>1269</v>
      </c>
      <c r="E405" s="150" t="s">
        <v>613</v>
      </c>
      <c r="F405" s="104">
        <v>1036964.9999999999</v>
      </c>
      <c r="G405" s="166" t="str">
        <f t="shared" si="6"/>
        <v>07070110040040611</v>
      </c>
    </row>
    <row r="406" spans="1:7" ht="140.25">
      <c r="A406" s="60" t="s">
        <v>690</v>
      </c>
      <c r="B406" s="150" t="s">
        <v>279</v>
      </c>
      <c r="C406" s="150" t="s">
        <v>632</v>
      </c>
      <c r="D406" s="150" t="s">
        <v>1270</v>
      </c>
      <c r="E406" s="150"/>
      <c r="F406" s="104">
        <v>622500</v>
      </c>
      <c r="G406" s="166" t="str">
        <f t="shared" si="6"/>
        <v>07070110041040</v>
      </c>
    </row>
    <row r="407" spans="1:7" ht="51">
      <c r="A407" s="60" t="s">
        <v>612</v>
      </c>
      <c r="B407" s="150" t="s">
        <v>279</v>
      </c>
      <c r="C407" s="150" t="s">
        <v>632</v>
      </c>
      <c r="D407" s="150" t="s">
        <v>1270</v>
      </c>
      <c r="E407" s="150" t="s">
        <v>613</v>
      </c>
      <c r="F407" s="104">
        <v>622500</v>
      </c>
      <c r="G407" s="166" t="str">
        <f t="shared" si="6"/>
        <v>07070110041040611</v>
      </c>
    </row>
    <row r="408" spans="1:7" ht="102">
      <c r="A408" s="60" t="s">
        <v>1271</v>
      </c>
      <c r="B408" s="150" t="s">
        <v>279</v>
      </c>
      <c r="C408" s="150" t="s">
        <v>632</v>
      </c>
      <c r="D408" s="150" t="s">
        <v>1272</v>
      </c>
      <c r="E408" s="150"/>
      <c r="F408" s="104">
        <v>30000</v>
      </c>
      <c r="G408" s="166" t="str">
        <f t="shared" si="6"/>
        <v>07070110047040</v>
      </c>
    </row>
    <row r="409" spans="1:7">
      <c r="A409" s="60" t="s">
        <v>633</v>
      </c>
      <c r="B409" s="150" t="s">
        <v>279</v>
      </c>
      <c r="C409" s="150" t="s">
        <v>632</v>
      </c>
      <c r="D409" s="150" t="s">
        <v>1272</v>
      </c>
      <c r="E409" s="150" t="s">
        <v>634</v>
      </c>
      <c r="F409" s="104">
        <v>30000</v>
      </c>
      <c r="G409" s="166" t="str">
        <f t="shared" si="6"/>
        <v>07070110047040612</v>
      </c>
    </row>
    <row r="410" spans="1:7" ht="76.5">
      <c r="A410" s="60" t="s">
        <v>691</v>
      </c>
      <c r="B410" s="150" t="s">
        <v>279</v>
      </c>
      <c r="C410" s="150" t="s">
        <v>632</v>
      </c>
      <c r="D410" s="150" t="s">
        <v>1273</v>
      </c>
      <c r="E410" s="150"/>
      <c r="F410" s="104">
        <v>120000</v>
      </c>
      <c r="G410" s="166" t="str">
        <f t="shared" si="6"/>
        <v>070701100Ф0030</v>
      </c>
    </row>
    <row r="411" spans="1:7">
      <c r="A411" s="60" t="s">
        <v>633</v>
      </c>
      <c r="B411" s="150" t="s">
        <v>279</v>
      </c>
      <c r="C411" s="150" t="s">
        <v>632</v>
      </c>
      <c r="D411" s="150" t="s">
        <v>1273</v>
      </c>
      <c r="E411" s="150" t="s">
        <v>634</v>
      </c>
      <c r="F411" s="104">
        <v>120000</v>
      </c>
      <c r="G411" s="166" t="str">
        <f t="shared" si="6"/>
        <v>070701100Ф0030612</v>
      </c>
    </row>
    <row r="412" spans="1:7" ht="89.25">
      <c r="A412" s="60" t="s">
        <v>688</v>
      </c>
      <c r="B412" s="150" t="s">
        <v>279</v>
      </c>
      <c r="C412" s="150" t="s">
        <v>632</v>
      </c>
      <c r="D412" s="150" t="s">
        <v>1274</v>
      </c>
      <c r="E412" s="150"/>
      <c r="F412" s="104">
        <v>150000</v>
      </c>
      <c r="G412" s="166" t="str">
        <f t="shared" si="6"/>
        <v>070701100Ц0010</v>
      </c>
    </row>
    <row r="413" spans="1:7">
      <c r="A413" s="60" t="s">
        <v>633</v>
      </c>
      <c r="B413" s="150" t="s">
        <v>279</v>
      </c>
      <c r="C413" s="150" t="s">
        <v>632</v>
      </c>
      <c r="D413" s="150" t="s">
        <v>1274</v>
      </c>
      <c r="E413" s="150" t="s">
        <v>634</v>
      </c>
      <c r="F413" s="104">
        <v>150000</v>
      </c>
      <c r="G413" s="166" t="str">
        <f t="shared" si="6"/>
        <v>070701100Ц0010612</v>
      </c>
    </row>
    <row r="414" spans="1:7" ht="63.75">
      <c r="A414" s="60" t="s">
        <v>1275</v>
      </c>
      <c r="B414" s="150" t="s">
        <v>279</v>
      </c>
      <c r="C414" s="150" t="s">
        <v>632</v>
      </c>
      <c r="D414" s="150" t="s">
        <v>1276</v>
      </c>
      <c r="E414" s="150"/>
      <c r="F414" s="104">
        <v>977770</v>
      </c>
      <c r="G414" s="166" t="str">
        <f t="shared" si="6"/>
        <v>070701100S3970</v>
      </c>
    </row>
    <row r="415" spans="1:7" ht="51">
      <c r="A415" s="60" t="s">
        <v>612</v>
      </c>
      <c r="B415" s="150" t="s">
        <v>279</v>
      </c>
      <c r="C415" s="150" t="s">
        <v>632</v>
      </c>
      <c r="D415" s="150" t="s">
        <v>1276</v>
      </c>
      <c r="E415" s="150" t="s">
        <v>613</v>
      </c>
      <c r="F415" s="104">
        <v>727770</v>
      </c>
      <c r="G415" s="166" t="str">
        <f t="shared" si="6"/>
        <v>070701100S3970611</v>
      </c>
    </row>
    <row r="416" spans="1:7">
      <c r="A416" s="60" t="s">
        <v>633</v>
      </c>
      <c r="B416" s="150" t="s">
        <v>279</v>
      </c>
      <c r="C416" s="150" t="s">
        <v>632</v>
      </c>
      <c r="D416" s="150" t="s">
        <v>1276</v>
      </c>
      <c r="E416" s="150" t="s">
        <v>634</v>
      </c>
      <c r="F416" s="104">
        <v>250000</v>
      </c>
      <c r="G416" s="166" t="str">
        <f t="shared" si="6"/>
        <v>070701100S3970612</v>
      </c>
    </row>
    <row r="417" spans="1:7" ht="63.75">
      <c r="A417" s="60" t="s">
        <v>1011</v>
      </c>
      <c r="B417" s="150" t="s">
        <v>279</v>
      </c>
      <c r="C417" s="150" t="s">
        <v>632</v>
      </c>
      <c r="D417" s="150" t="s">
        <v>1277</v>
      </c>
      <c r="E417" s="150"/>
      <c r="F417" s="104">
        <v>59000</v>
      </c>
      <c r="G417" s="166" t="str">
        <f t="shared" si="6"/>
        <v>07070140080000</v>
      </c>
    </row>
    <row r="418" spans="1:7" ht="25.5">
      <c r="A418" s="60" t="s">
        <v>604</v>
      </c>
      <c r="B418" s="150" t="s">
        <v>279</v>
      </c>
      <c r="C418" s="150" t="s">
        <v>632</v>
      </c>
      <c r="D418" s="150" t="s">
        <v>1277</v>
      </c>
      <c r="E418" s="150" t="s">
        <v>605</v>
      </c>
      <c r="F418" s="104">
        <v>59000</v>
      </c>
      <c r="G418" s="166" t="str">
        <f t="shared" si="6"/>
        <v>07070140080000111</v>
      </c>
    </row>
    <row r="419" spans="1:7" ht="63.75">
      <c r="A419" s="60" t="s">
        <v>1011</v>
      </c>
      <c r="B419" s="150" t="s">
        <v>279</v>
      </c>
      <c r="C419" s="150" t="s">
        <v>632</v>
      </c>
      <c r="D419" s="150" t="s">
        <v>1277</v>
      </c>
      <c r="E419" s="150"/>
      <c r="F419" s="104">
        <v>197800</v>
      </c>
      <c r="G419" s="166" t="str">
        <f t="shared" si="6"/>
        <v>07070140080000</v>
      </c>
    </row>
    <row r="420" spans="1:7" ht="25.5">
      <c r="A420" s="60" t="s">
        <v>589</v>
      </c>
      <c r="B420" s="150" t="s">
        <v>279</v>
      </c>
      <c r="C420" s="150" t="s">
        <v>632</v>
      </c>
      <c r="D420" s="150" t="s">
        <v>1277</v>
      </c>
      <c r="E420" s="150" t="s">
        <v>590</v>
      </c>
      <c r="F420" s="104">
        <v>197800</v>
      </c>
      <c r="G420" s="166" t="str">
        <f t="shared" si="6"/>
        <v>07070140080000244</v>
      </c>
    </row>
    <row r="421" spans="1:7" ht="76.5">
      <c r="A421" s="60" t="s">
        <v>1012</v>
      </c>
      <c r="B421" s="150" t="s">
        <v>279</v>
      </c>
      <c r="C421" s="150" t="s">
        <v>632</v>
      </c>
      <c r="D421" s="150" t="s">
        <v>1311</v>
      </c>
      <c r="E421" s="150"/>
      <c r="F421" s="104">
        <v>0</v>
      </c>
      <c r="G421" s="166" t="str">
        <f t="shared" si="6"/>
        <v>0707014008П000</v>
      </c>
    </row>
    <row r="422" spans="1:7" ht="25.5">
      <c r="A422" s="60" t="s">
        <v>589</v>
      </c>
      <c r="B422" s="150" t="s">
        <v>279</v>
      </c>
      <c r="C422" s="150" t="s">
        <v>632</v>
      </c>
      <c r="D422" s="150" t="s">
        <v>1311</v>
      </c>
      <c r="E422" s="150" t="s">
        <v>590</v>
      </c>
      <c r="F422" s="104">
        <v>0</v>
      </c>
      <c r="G422" s="166" t="str">
        <f t="shared" si="6"/>
        <v>0707014008П000244</v>
      </c>
    </row>
    <row r="423" spans="1:7" ht="63.75">
      <c r="A423" s="60" t="s">
        <v>664</v>
      </c>
      <c r="B423" s="150" t="s">
        <v>279</v>
      </c>
      <c r="C423" s="150" t="s">
        <v>632</v>
      </c>
      <c r="D423" s="150" t="s">
        <v>1278</v>
      </c>
      <c r="E423" s="150"/>
      <c r="F423" s="104">
        <v>425431</v>
      </c>
      <c r="G423" s="166" t="str">
        <f t="shared" si="6"/>
        <v>07070110080030</v>
      </c>
    </row>
    <row r="424" spans="1:7" ht="51">
      <c r="A424" s="60" t="s">
        <v>612</v>
      </c>
      <c r="B424" s="150" t="s">
        <v>279</v>
      </c>
      <c r="C424" s="150" t="s">
        <v>632</v>
      </c>
      <c r="D424" s="150" t="s">
        <v>1278</v>
      </c>
      <c r="E424" s="150" t="s">
        <v>613</v>
      </c>
      <c r="F424" s="104">
        <v>425431</v>
      </c>
      <c r="G424" s="166" t="str">
        <f t="shared" si="6"/>
        <v>07070110080030611</v>
      </c>
    </row>
    <row r="425" spans="1:7">
      <c r="A425" s="60" t="s">
        <v>4</v>
      </c>
      <c r="B425" s="150" t="s">
        <v>279</v>
      </c>
      <c r="C425" s="150" t="s">
        <v>692</v>
      </c>
      <c r="D425" s="150"/>
      <c r="E425" s="150"/>
      <c r="F425" s="104">
        <v>43832296</v>
      </c>
      <c r="G425" s="166" t="str">
        <f t="shared" si="6"/>
        <v>0709</v>
      </c>
    </row>
    <row r="426" spans="1:7" ht="63.75">
      <c r="A426" s="60" t="s">
        <v>683</v>
      </c>
      <c r="B426" s="150" t="s">
        <v>279</v>
      </c>
      <c r="C426" s="150" t="s">
        <v>692</v>
      </c>
      <c r="D426" s="150" t="s">
        <v>1263</v>
      </c>
      <c r="E426" s="150"/>
      <c r="F426" s="104">
        <v>220000</v>
      </c>
      <c r="G426" s="166" t="str">
        <f t="shared" si="6"/>
        <v>07090110080020</v>
      </c>
    </row>
    <row r="427" spans="1:7" ht="25.5">
      <c r="A427" s="60" t="s">
        <v>589</v>
      </c>
      <c r="B427" s="150" t="s">
        <v>279</v>
      </c>
      <c r="C427" s="150" t="s">
        <v>692</v>
      </c>
      <c r="D427" s="150" t="s">
        <v>1263</v>
      </c>
      <c r="E427" s="150" t="s">
        <v>590</v>
      </c>
      <c r="F427" s="104">
        <v>220000</v>
      </c>
      <c r="G427" s="166" t="str">
        <f t="shared" si="6"/>
        <v>07090110080020244</v>
      </c>
    </row>
    <row r="428" spans="1:7" ht="89.25">
      <c r="A428" s="60" t="s">
        <v>693</v>
      </c>
      <c r="B428" s="150" t="s">
        <v>279</v>
      </c>
      <c r="C428" s="150" t="s">
        <v>692</v>
      </c>
      <c r="D428" s="150" t="s">
        <v>1279</v>
      </c>
      <c r="E428" s="150"/>
      <c r="F428" s="104">
        <v>1362700</v>
      </c>
      <c r="G428" s="166" t="str">
        <f t="shared" si="6"/>
        <v>07090130075520</v>
      </c>
    </row>
    <row r="429" spans="1:7" ht="38.25">
      <c r="A429" s="60" t="s">
        <v>583</v>
      </c>
      <c r="B429" s="150" t="s">
        <v>279</v>
      </c>
      <c r="C429" s="150" t="s">
        <v>692</v>
      </c>
      <c r="D429" s="150" t="s">
        <v>1279</v>
      </c>
      <c r="E429" s="150" t="s">
        <v>584</v>
      </c>
      <c r="F429" s="104">
        <v>965990</v>
      </c>
      <c r="G429" s="166" t="str">
        <f t="shared" si="6"/>
        <v>07090130075520121</v>
      </c>
    </row>
    <row r="430" spans="1:7" ht="38.25">
      <c r="A430" s="60" t="s">
        <v>585</v>
      </c>
      <c r="B430" s="150" t="s">
        <v>279</v>
      </c>
      <c r="C430" s="150" t="s">
        <v>692</v>
      </c>
      <c r="D430" s="150" t="s">
        <v>1279</v>
      </c>
      <c r="E430" s="150" t="s">
        <v>586</v>
      </c>
      <c r="F430" s="104">
        <v>145000</v>
      </c>
      <c r="G430" s="166" t="str">
        <f t="shared" si="6"/>
        <v>07090130075520122</v>
      </c>
    </row>
    <row r="431" spans="1:7" ht="25.5">
      <c r="A431" s="60" t="s">
        <v>589</v>
      </c>
      <c r="B431" s="150" t="s">
        <v>279</v>
      </c>
      <c r="C431" s="150" t="s">
        <v>692</v>
      </c>
      <c r="D431" s="150" t="s">
        <v>1279</v>
      </c>
      <c r="E431" s="150" t="s">
        <v>590</v>
      </c>
      <c r="F431" s="104">
        <v>251710.00000000003</v>
      </c>
      <c r="G431" s="166" t="str">
        <f t="shared" si="6"/>
        <v>07090130075520244</v>
      </c>
    </row>
    <row r="432" spans="1:7" ht="63.75">
      <c r="A432" s="60" t="s">
        <v>1013</v>
      </c>
      <c r="B432" s="150" t="s">
        <v>279</v>
      </c>
      <c r="C432" s="150" t="s">
        <v>692</v>
      </c>
      <c r="D432" s="150" t="s">
        <v>1280</v>
      </c>
      <c r="E432" s="150"/>
      <c r="F432" s="104">
        <v>35453248</v>
      </c>
      <c r="G432" s="166" t="str">
        <f t="shared" si="6"/>
        <v>07090140040000</v>
      </c>
    </row>
    <row r="433" spans="1:7" ht="25.5">
      <c r="A433" s="60" t="s">
        <v>604</v>
      </c>
      <c r="B433" s="150" t="s">
        <v>279</v>
      </c>
      <c r="C433" s="150" t="s">
        <v>692</v>
      </c>
      <c r="D433" s="150" t="s">
        <v>1280</v>
      </c>
      <c r="E433" s="150" t="s">
        <v>605</v>
      </c>
      <c r="F433" s="104">
        <v>28160700</v>
      </c>
      <c r="G433" s="166" t="str">
        <f t="shared" si="6"/>
        <v>07090140040000111</v>
      </c>
    </row>
    <row r="434" spans="1:7" ht="25.5">
      <c r="A434" s="60" t="s">
        <v>660</v>
      </c>
      <c r="B434" s="150" t="s">
        <v>279</v>
      </c>
      <c r="C434" s="150" t="s">
        <v>692</v>
      </c>
      <c r="D434" s="150" t="s">
        <v>1280</v>
      </c>
      <c r="E434" s="150" t="s">
        <v>661</v>
      </c>
      <c r="F434" s="104">
        <v>325000</v>
      </c>
      <c r="G434" s="166" t="str">
        <f t="shared" si="6"/>
        <v>07090140040000112</v>
      </c>
    </row>
    <row r="435" spans="1:7" ht="25.5">
      <c r="A435" s="60" t="s">
        <v>589</v>
      </c>
      <c r="B435" s="150" t="s">
        <v>279</v>
      </c>
      <c r="C435" s="150" t="s">
        <v>692</v>
      </c>
      <c r="D435" s="150" t="s">
        <v>1280</v>
      </c>
      <c r="E435" s="150" t="s">
        <v>590</v>
      </c>
      <c r="F435" s="104">
        <v>6967548</v>
      </c>
      <c r="G435" s="166" t="str">
        <f t="shared" si="6"/>
        <v>07090140040000244</v>
      </c>
    </row>
    <row r="436" spans="1:7" ht="25.5">
      <c r="A436" s="60" t="s">
        <v>606</v>
      </c>
      <c r="B436" s="150" t="s">
        <v>279</v>
      </c>
      <c r="C436" s="150" t="s">
        <v>692</v>
      </c>
      <c r="D436" s="150" t="s">
        <v>1280</v>
      </c>
      <c r="E436" s="150" t="s">
        <v>607</v>
      </c>
      <c r="F436" s="104">
        <v>0</v>
      </c>
      <c r="G436" s="166" t="str">
        <f t="shared" si="6"/>
        <v>07090140040000243</v>
      </c>
    </row>
    <row r="437" spans="1:7" ht="102">
      <c r="A437" s="60" t="s">
        <v>1030</v>
      </c>
      <c r="B437" s="150" t="s">
        <v>279</v>
      </c>
      <c r="C437" s="150" t="s">
        <v>692</v>
      </c>
      <c r="D437" s="150" t="s">
        <v>1281</v>
      </c>
      <c r="E437" s="150"/>
      <c r="F437" s="104">
        <v>1060000</v>
      </c>
      <c r="G437" s="166" t="str">
        <f t="shared" si="6"/>
        <v>07090140041000</v>
      </c>
    </row>
    <row r="438" spans="1:7" ht="25.5">
      <c r="A438" s="60" t="s">
        <v>604</v>
      </c>
      <c r="B438" s="150" t="s">
        <v>279</v>
      </c>
      <c r="C438" s="150" t="s">
        <v>692</v>
      </c>
      <c r="D438" s="150" t="s">
        <v>1281</v>
      </c>
      <c r="E438" s="150" t="s">
        <v>605</v>
      </c>
      <c r="F438" s="104">
        <v>1060000</v>
      </c>
      <c r="G438" s="166" t="str">
        <f t="shared" si="6"/>
        <v>07090140041000111</v>
      </c>
    </row>
    <row r="439" spans="1:7" ht="76.5">
      <c r="A439" s="60" t="s">
        <v>1015</v>
      </c>
      <c r="B439" s="150" t="s">
        <v>279</v>
      </c>
      <c r="C439" s="150" t="s">
        <v>692</v>
      </c>
      <c r="D439" s="150" t="s">
        <v>1282</v>
      </c>
      <c r="E439" s="150"/>
      <c r="F439" s="104">
        <v>245000</v>
      </c>
      <c r="G439" s="166" t="str">
        <f t="shared" si="6"/>
        <v>07090140047000</v>
      </c>
    </row>
    <row r="440" spans="1:7" ht="25.5">
      <c r="A440" s="60" t="s">
        <v>660</v>
      </c>
      <c r="B440" s="150" t="s">
        <v>279</v>
      </c>
      <c r="C440" s="150" t="s">
        <v>692</v>
      </c>
      <c r="D440" s="150" t="s">
        <v>1282</v>
      </c>
      <c r="E440" s="150" t="s">
        <v>661</v>
      </c>
      <c r="F440" s="104">
        <v>245000</v>
      </c>
      <c r="G440" s="166" t="str">
        <f t="shared" si="6"/>
        <v>07090140047000112</v>
      </c>
    </row>
    <row r="441" spans="1:7" ht="63.75">
      <c r="A441" s="60" t="s">
        <v>1016</v>
      </c>
      <c r="B441" s="150" t="s">
        <v>279</v>
      </c>
      <c r="C441" s="150" t="s">
        <v>692</v>
      </c>
      <c r="D441" s="150" t="s">
        <v>1283</v>
      </c>
      <c r="E441" s="150"/>
      <c r="F441" s="104">
        <v>283118</v>
      </c>
      <c r="G441" s="166" t="str">
        <f t="shared" si="6"/>
        <v>0709014004Г000</v>
      </c>
    </row>
    <row r="442" spans="1:7" ht="25.5">
      <c r="A442" s="60" t="s">
        <v>589</v>
      </c>
      <c r="B442" s="150" t="s">
        <v>279</v>
      </c>
      <c r="C442" s="150" t="s">
        <v>692</v>
      </c>
      <c r="D442" s="150" t="s">
        <v>1283</v>
      </c>
      <c r="E442" s="150" t="s">
        <v>590</v>
      </c>
      <c r="F442" s="104">
        <v>283118</v>
      </c>
      <c r="G442" s="166" t="str">
        <f t="shared" si="6"/>
        <v>0709014004Г000244</v>
      </c>
    </row>
    <row r="443" spans="1:7" ht="63.75">
      <c r="A443" s="60" t="s">
        <v>1017</v>
      </c>
      <c r="B443" s="150" t="s">
        <v>279</v>
      </c>
      <c r="C443" s="150" t="s">
        <v>692</v>
      </c>
      <c r="D443" s="150" t="s">
        <v>1284</v>
      </c>
      <c r="E443" s="150"/>
      <c r="F443" s="104">
        <v>4450930</v>
      </c>
      <c r="G443" s="166" t="str">
        <f t="shared" si="6"/>
        <v>07090140060000</v>
      </c>
    </row>
    <row r="444" spans="1:7" ht="38.25">
      <c r="A444" s="60" t="s">
        <v>583</v>
      </c>
      <c r="B444" s="150" t="s">
        <v>279</v>
      </c>
      <c r="C444" s="150" t="s">
        <v>692</v>
      </c>
      <c r="D444" s="150" t="s">
        <v>1284</v>
      </c>
      <c r="E444" s="150" t="s">
        <v>584</v>
      </c>
      <c r="F444" s="104">
        <v>4164330</v>
      </c>
      <c r="G444" s="166" t="str">
        <f t="shared" si="6"/>
        <v>07090140060000121</v>
      </c>
    </row>
    <row r="445" spans="1:7" ht="38.25">
      <c r="A445" s="60" t="s">
        <v>585</v>
      </c>
      <c r="B445" s="150" t="s">
        <v>279</v>
      </c>
      <c r="C445" s="150" t="s">
        <v>692</v>
      </c>
      <c r="D445" s="150" t="s">
        <v>1284</v>
      </c>
      <c r="E445" s="150" t="s">
        <v>586</v>
      </c>
      <c r="F445" s="104">
        <v>140000</v>
      </c>
      <c r="G445" s="166" t="str">
        <f t="shared" si="6"/>
        <v>07090140060000122</v>
      </c>
    </row>
    <row r="446" spans="1:7" ht="25.5">
      <c r="A446" s="60" t="s">
        <v>589</v>
      </c>
      <c r="B446" s="150" t="s">
        <v>279</v>
      </c>
      <c r="C446" s="150" t="s">
        <v>692</v>
      </c>
      <c r="D446" s="150" t="s">
        <v>1284</v>
      </c>
      <c r="E446" s="150" t="s">
        <v>590</v>
      </c>
      <c r="F446" s="104">
        <v>146600</v>
      </c>
      <c r="G446" s="166" t="str">
        <f t="shared" si="6"/>
        <v>07090140060000244</v>
      </c>
    </row>
    <row r="447" spans="1:7" ht="89.25">
      <c r="A447" s="60" t="s">
        <v>1018</v>
      </c>
      <c r="B447" s="150" t="s">
        <v>279</v>
      </c>
      <c r="C447" s="150" t="s">
        <v>692</v>
      </c>
      <c r="D447" s="150" t="s">
        <v>1285</v>
      </c>
      <c r="E447" s="150"/>
      <c r="F447" s="104">
        <v>207300</v>
      </c>
      <c r="G447" s="166" t="str">
        <f t="shared" si="6"/>
        <v>07090140067000</v>
      </c>
    </row>
    <row r="448" spans="1:7" ht="38.25">
      <c r="A448" s="60" t="s">
        <v>585</v>
      </c>
      <c r="B448" s="150" t="s">
        <v>279</v>
      </c>
      <c r="C448" s="150" t="s">
        <v>692</v>
      </c>
      <c r="D448" s="150" t="s">
        <v>1285</v>
      </c>
      <c r="E448" s="150" t="s">
        <v>586</v>
      </c>
      <c r="F448" s="104">
        <v>207300</v>
      </c>
      <c r="G448" s="166" t="str">
        <f t="shared" si="6"/>
        <v>07090140067000122</v>
      </c>
    </row>
    <row r="449" spans="1:7" ht="76.5">
      <c r="A449" s="60" t="s">
        <v>1014</v>
      </c>
      <c r="B449" s="150" t="s">
        <v>279</v>
      </c>
      <c r="C449" s="150" t="s">
        <v>692</v>
      </c>
      <c r="D449" s="150" t="s">
        <v>1286</v>
      </c>
      <c r="E449" s="150"/>
      <c r="F449" s="104">
        <v>550000</v>
      </c>
      <c r="G449" s="166" t="str">
        <f t="shared" si="6"/>
        <v>07090140040050</v>
      </c>
    </row>
    <row r="450" spans="1:7" ht="25.5">
      <c r="A450" s="60" t="s">
        <v>604</v>
      </c>
      <c r="B450" s="150" t="s">
        <v>279</v>
      </c>
      <c r="C450" s="150" t="s">
        <v>692</v>
      </c>
      <c r="D450" s="150" t="s">
        <v>1286</v>
      </c>
      <c r="E450" s="150" t="s">
        <v>605</v>
      </c>
      <c r="F450" s="104">
        <v>550000</v>
      </c>
      <c r="G450" s="166" t="str">
        <f t="shared" si="6"/>
        <v>07090140040050111</v>
      </c>
    </row>
    <row r="451" spans="1:7">
      <c r="A451" s="60" t="s">
        <v>194</v>
      </c>
      <c r="B451" s="150" t="s">
        <v>279</v>
      </c>
      <c r="C451" s="150" t="s">
        <v>262</v>
      </c>
      <c r="D451" s="150"/>
      <c r="E451" s="150"/>
      <c r="F451" s="104">
        <v>46425200</v>
      </c>
      <c r="G451" s="166" t="str">
        <f t="shared" si="6"/>
        <v>10</v>
      </c>
    </row>
    <row r="452" spans="1:7">
      <c r="A452" s="60" t="s">
        <v>143</v>
      </c>
      <c r="B452" s="150" t="s">
        <v>279</v>
      </c>
      <c r="C452" s="150" t="s">
        <v>646</v>
      </c>
      <c r="D452" s="150"/>
      <c r="E452" s="150"/>
      <c r="F452" s="104">
        <v>31259500</v>
      </c>
      <c r="G452" s="166" t="str">
        <f t="shared" si="6"/>
        <v>1003</v>
      </c>
    </row>
    <row r="453" spans="1:7" ht="140.25">
      <c r="A453" s="60" t="s">
        <v>827</v>
      </c>
      <c r="B453" s="150" t="s">
        <v>279</v>
      </c>
      <c r="C453" s="150" t="s">
        <v>646</v>
      </c>
      <c r="D453" s="150" t="s">
        <v>1287</v>
      </c>
      <c r="E453" s="150"/>
      <c r="F453" s="104">
        <v>981100</v>
      </c>
      <c r="G453" s="166" t="str">
        <f t="shared" si="6"/>
        <v>10030110075540</v>
      </c>
    </row>
    <row r="454" spans="1:7" ht="25.5">
      <c r="A454" s="60" t="s">
        <v>589</v>
      </c>
      <c r="B454" s="150" t="s">
        <v>279</v>
      </c>
      <c r="C454" s="150" t="s">
        <v>646</v>
      </c>
      <c r="D454" s="150" t="s">
        <v>1287</v>
      </c>
      <c r="E454" s="150" t="s">
        <v>590</v>
      </c>
      <c r="F454" s="104">
        <v>981100</v>
      </c>
      <c r="G454" s="166" t="str">
        <f t="shared" si="6"/>
        <v>10030110075540244</v>
      </c>
    </row>
    <row r="455" spans="1:7" ht="89.25">
      <c r="A455" s="60" t="s">
        <v>694</v>
      </c>
      <c r="B455" s="150" t="s">
        <v>279</v>
      </c>
      <c r="C455" s="150" t="s">
        <v>646</v>
      </c>
      <c r="D455" s="150" t="s">
        <v>1288</v>
      </c>
      <c r="E455" s="150"/>
      <c r="F455" s="104">
        <v>30278400</v>
      </c>
      <c r="G455" s="166" t="str">
        <f t="shared" si="6"/>
        <v>10030110075660</v>
      </c>
    </row>
    <row r="456" spans="1:7" ht="25.5">
      <c r="A456" s="60" t="s">
        <v>589</v>
      </c>
      <c r="B456" s="150" t="s">
        <v>279</v>
      </c>
      <c r="C456" s="150" t="s">
        <v>646</v>
      </c>
      <c r="D456" s="150" t="s">
        <v>1288</v>
      </c>
      <c r="E456" s="150" t="s">
        <v>590</v>
      </c>
      <c r="F456" s="104">
        <v>29351189</v>
      </c>
      <c r="G456" s="166" t="str">
        <f t="shared" ref="G456:G515" si="7">CONCATENATE(C456,D456,E456)</f>
        <v>10030110075660244</v>
      </c>
    </row>
    <row r="457" spans="1:7">
      <c r="A457" s="60" t="s">
        <v>633</v>
      </c>
      <c r="B457" s="150" t="s">
        <v>279</v>
      </c>
      <c r="C457" s="150" t="s">
        <v>646</v>
      </c>
      <c r="D457" s="150" t="s">
        <v>1288</v>
      </c>
      <c r="E457" s="150" t="s">
        <v>634</v>
      </c>
      <c r="F457" s="104">
        <v>927211</v>
      </c>
      <c r="G457" s="166" t="str">
        <f t="shared" si="7"/>
        <v>10030110075660612</v>
      </c>
    </row>
    <row r="458" spans="1:7">
      <c r="A458" s="60" t="s">
        <v>27</v>
      </c>
      <c r="B458" s="150" t="s">
        <v>279</v>
      </c>
      <c r="C458" s="150" t="s">
        <v>695</v>
      </c>
      <c r="D458" s="150"/>
      <c r="E458" s="150"/>
      <c r="F458" s="104">
        <v>15165700</v>
      </c>
      <c r="G458" s="166" t="str">
        <f t="shared" si="7"/>
        <v>1004</v>
      </c>
    </row>
    <row r="459" spans="1:7" ht="102">
      <c r="A459" s="60" t="s">
        <v>696</v>
      </c>
      <c r="B459" s="150" t="s">
        <v>279</v>
      </c>
      <c r="C459" s="150" t="s">
        <v>695</v>
      </c>
      <c r="D459" s="150" t="s">
        <v>1289</v>
      </c>
      <c r="E459" s="150"/>
      <c r="F459" s="104">
        <v>15165700</v>
      </c>
      <c r="G459" s="166" t="str">
        <f t="shared" si="7"/>
        <v>10040110075560</v>
      </c>
    </row>
    <row r="460" spans="1:7" ht="25.5">
      <c r="A460" s="60" t="s">
        <v>647</v>
      </c>
      <c r="B460" s="150" t="s">
        <v>279</v>
      </c>
      <c r="C460" s="150" t="s">
        <v>695</v>
      </c>
      <c r="D460" s="150" t="s">
        <v>1289</v>
      </c>
      <c r="E460" s="150" t="s">
        <v>648</v>
      </c>
      <c r="F460" s="104">
        <v>15015700</v>
      </c>
      <c r="G460" s="166" t="str">
        <f t="shared" si="7"/>
        <v>10040110075560321</v>
      </c>
    </row>
    <row r="461" spans="1:7" ht="25.5">
      <c r="A461" s="60" t="s">
        <v>589</v>
      </c>
      <c r="B461" s="150" t="s">
        <v>279</v>
      </c>
      <c r="C461" s="150" t="s">
        <v>695</v>
      </c>
      <c r="D461" s="150" t="s">
        <v>1289</v>
      </c>
      <c r="E461" s="150" t="s">
        <v>590</v>
      </c>
      <c r="F461" s="104">
        <v>150000</v>
      </c>
      <c r="G461" s="166" t="str">
        <f t="shared" si="7"/>
        <v>10040110075560244</v>
      </c>
    </row>
    <row r="462" spans="1:7" ht="25.5">
      <c r="A462" s="60" t="s">
        <v>51</v>
      </c>
      <c r="B462" s="150" t="s">
        <v>280</v>
      </c>
      <c r="C462" s="150"/>
      <c r="D462" s="150"/>
      <c r="E462" s="150"/>
      <c r="F462" s="104">
        <v>157920695.38</v>
      </c>
      <c r="G462" s="166" t="str">
        <f t="shared" si="7"/>
        <v/>
      </c>
    </row>
    <row r="463" spans="1:7">
      <c r="A463" s="60" t="s">
        <v>311</v>
      </c>
      <c r="B463" s="150" t="s">
        <v>280</v>
      </c>
      <c r="C463" s="150" t="s">
        <v>183</v>
      </c>
      <c r="D463" s="150"/>
      <c r="E463" s="150"/>
      <c r="F463" s="104">
        <v>45974925.380000003</v>
      </c>
      <c r="G463" s="166" t="str">
        <f t="shared" si="7"/>
        <v>01</v>
      </c>
    </row>
    <row r="464" spans="1:7" ht="38.25">
      <c r="A464" s="60" t="s">
        <v>292</v>
      </c>
      <c r="B464" s="150" t="s">
        <v>280</v>
      </c>
      <c r="C464" s="150" t="s">
        <v>592</v>
      </c>
      <c r="D464" s="150"/>
      <c r="E464" s="150"/>
      <c r="F464" s="104">
        <v>13509600</v>
      </c>
      <c r="G464" s="166" t="str">
        <f t="shared" si="7"/>
        <v>0106</v>
      </c>
    </row>
    <row r="465" spans="1:7" ht="63.75">
      <c r="A465" s="60" t="s">
        <v>697</v>
      </c>
      <c r="B465" s="150" t="s">
        <v>280</v>
      </c>
      <c r="C465" s="150" t="s">
        <v>592</v>
      </c>
      <c r="D465" s="150" t="s">
        <v>1290</v>
      </c>
      <c r="E465" s="150"/>
      <c r="F465" s="104">
        <v>12023222</v>
      </c>
      <c r="G465" s="166" t="str">
        <f t="shared" si="7"/>
        <v>01061120060000</v>
      </c>
    </row>
    <row r="466" spans="1:7" ht="38.25">
      <c r="A466" s="60" t="s">
        <v>583</v>
      </c>
      <c r="B466" s="150" t="s">
        <v>280</v>
      </c>
      <c r="C466" s="150" t="s">
        <v>592</v>
      </c>
      <c r="D466" s="150" t="s">
        <v>1290</v>
      </c>
      <c r="E466" s="150" t="s">
        <v>584</v>
      </c>
      <c r="F466" s="104">
        <v>9737424</v>
      </c>
      <c r="G466" s="166" t="str">
        <f t="shared" si="7"/>
        <v>01061120060000121</v>
      </c>
    </row>
    <row r="467" spans="1:7" ht="38.25">
      <c r="A467" s="60" t="s">
        <v>585</v>
      </c>
      <c r="B467" s="150" t="s">
        <v>280</v>
      </c>
      <c r="C467" s="150" t="s">
        <v>592</v>
      </c>
      <c r="D467" s="150" t="s">
        <v>1290</v>
      </c>
      <c r="E467" s="150" t="s">
        <v>586</v>
      </c>
      <c r="F467" s="104">
        <v>65700</v>
      </c>
      <c r="G467" s="166" t="str">
        <f t="shared" si="7"/>
        <v>01061120060000122</v>
      </c>
    </row>
    <row r="468" spans="1:7" ht="25.5">
      <c r="A468" s="61" t="s">
        <v>589</v>
      </c>
      <c r="B468" s="276" t="s">
        <v>280</v>
      </c>
      <c r="C468" s="276" t="s">
        <v>592</v>
      </c>
      <c r="D468" s="276" t="s">
        <v>1290</v>
      </c>
      <c r="E468" s="60" t="s">
        <v>590</v>
      </c>
      <c r="F468" s="197">
        <v>2195098</v>
      </c>
      <c r="G468" s="166" t="str">
        <f t="shared" si="7"/>
        <v>01061120060000244</v>
      </c>
    </row>
    <row r="469" spans="1:7">
      <c r="A469" s="61" t="s">
        <v>787</v>
      </c>
      <c r="B469" s="276" t="s">
        <v>280</v>
      </c>
      <c r="C469" s="276" t="s">
        <v>592</v>
      </c>
      <c r="D469" s="276" t="s">
        <v>1290</v>
      </c>
      <c r="E469" s="60" t="s">
        <v>788</v>
      </c>
      <c r="F469" s="197">
        <v>25000</v>
      </c>
      <c r="G469" s="166" t="str">
        <f t="shared" si="7"/>
        <v>01061120060000852</v>
      </c>
    </row>
    <row r="470" spans="1:7" ht="89.25">
      <c r="A470" s="61" t="s">
        <v>828</v>
      </c>
      <c r="B470" s="276" t="s">
        <v>280</v>
      </c>
      <c r="C470" s="276" t="s">
        <v>592</v>
      </c>
      <c r="D470" s="276" t="s">
        <v>1291</v>
      </c>
      <c r="E470" s="60"/>
      <c r="F470" s="197">
        <v>284100</v>
      </c>
      <c r="G470" s="166" t="str">
        <f t="shared" si="7"/>
        <v>01061120061000</v>
      </c>
    </row>
    <row r="471" spans="1:7" ht="38.25">
      <c r="A471" s="61" t="s">
        <v>583</v>
      </c>
      <c r="B471" s="276" t="s">
        <v>280</v>
      </c>
      <c r="C471" s="276" t="s">
        <v>592</v>
      </c>
      <c r="D471" s="276" t="s">
        <v>1291</v>
      </c>
      <c r="E471" s="60" t="s">
        <v>584</v>
      </c>
      <c r="F471" s="197">
        <v>284100</v>
      </c>
      <c r="G471" s="166" t="str">
        <f t="shared" si="7"/>
        <v>01061120061000121</v>
      </c>
    </row>
    <row r="472" spans="1:7" ht="76.5">
      <c r="A472" s="61" t="s">
        <v>972</v>
      </c>
      <c r="B472" s="276" t="s">
        <v>280</v>
      </c>
      <c r="C472" s="276" t="s">
        <v>592</v>
      </c>
      <c r="D472" s="276" t="s">
        <v>1292</v>
      </c>
      <c r="E472" s="60"/>
      <c r="F472" s="197">
        <v>510000</v>
      </c>
      <c r="G472" s="166" t="str">
        <f t="shared" si="7"/>
        <v>01061120067000</v>
      </c>
    </row>
    <row r="473" spans="1:7" ht="38.25">
      <c r="A473" s="61" t="s">
        <v>585</v>
      </c>
      <c r="B473" s="276" t="s">
        <v>280</v>
      </c>
      <c r="C473" s="276" t="s">
        <v>592</v>
      </c>
      <c r="D473" s="276" t="s">
        <v>1292</v>
      </c>
      <c r="E473" s="60" t="s">
        <v>586</v>
      </c>
      <c r="F473" s="197">
        <v>510000</v>
      </c>
      <c r="G473" s="166" t="str">
        <f t="shared" si="7"/>
        <v>01061120067000122</v>
      </c>
    </row>
    <row r="474" spans="1:7" ht="51">
      <c r="A474" s="61" t="s">
        <v>973</v>
      </c>
      <c r="B474" s="276" t="s">
        <v>280</v>
      </c>
      <c r="C474" s="276" t="s">
        <v>592</v>
      </c>
      <c r="D474" s="276" t="s">
        <v>1293</v>
      </c>
      <c r="E474" s="60"/>
      <c r="F474" s="197">
        <v>423878</v>
      </c>
      <c r="G474" s="166" t="str">
        <f t="shared" si="7"/>
        <v>0106112006Г000</v>
      </c>
    </row>
    <row r="475" spans="1:7" ht="25.5">
      <c r="A475" s="61" t="s">
        <v>589</v>
      </c>
      <c r="B475" s="276" t="s">
        <v>280</v>
      </c>
      <c r="C475" s="276" t="s">
        <v>592</v>
      </c>
      <c r="D475" s="276" t="s">
        <v>1293</v>
      </c>
      <c r="E475" s="60" t="s">
        <v>590</v>
      </c>
      <c r="F475" s="197">
        <v>423878</v>
      </c>
      <c r="G475" s="166" t="str">
        <f t="shared" si="7"/>
        <v>0106112006Г000244</v>
      </c>
    </row>
    <row r="476" spans="1:7" ht="63.75">
      <c r="A476" s="61" t="s">
        <v>829</v>
      </c>
      <c r="B476" s="276" t="s">
        <v>280</v>
      </c>
      <c r="C476" s="276" t="s">
        <v>592</v>
      </c>
      <c r="D476" s="276" t="s">
        <v>1294</v>
      </c>
      <c r="E476" s="60"/>
      <c r="F476" s="197">
        <v>268400</v>
      </c>
      <c r="G476" s="166" t="str">
        <f t="shared" si="7"/>
        <v>010611200Ч0060</v>
      </c>
    </row>
    <row r="477" spans="1:7" ht="38.25">
      <c r="A477" s="61" t="s">
        <v>583</v>
      </c>
      <c r="B477" s="276" t="s">
        <v>280</v>
      </c>
      <c r="C477" s="276" t="s">
        <v>592</v>
      </c>
      <c r="D477" s="276" t="s">
        <v>1294</v>
      </c>
      <c r="E477" s="60" t="s">
        <v>584</v>
      </c>
      <c r="F477" s="197">
        <v>268400</v>
      </c>
      <c r="G477" s="166" t="str">
        <f t="shared" si="7"/>
        <v>010611200Ч0060121</v>
      </c>
    </row>
    <row r="478" spans="1:7">
      <c r="A478" s="61" t="s">
        <v>79</v>
      </c>
      <c r="B478" s="276" t="s">
        <v>280</v>
      </c>
      <c r="C478" s="276" t="s">
        <v>698</v>
      </c>
      <c r="D478" s="276"/>
      <c r="E478" s="60"/>
      <c r="F478" s="197">
        <v>2000000</v>
      </c>
      <c r="G478" s="166" t="str">
        <f t="shared" si="7"/>
        <v>0111</v>
      </c>
    </row>
    <row r="479" spans="1:7" ht="38.25">
      <c r="A479" s="61" t="s">
        <v>699</v>
      </c>
      <c r="B479" s="276" t="s">
        <v>280</v>
      </c>
      <c r="C479" s="276" t="s">
        <v>698</v>
      </c>
      <c r="D479" s="276" t="s">
        <v>1295</v>
      </c>
      <c r="E479" s="60"/>
      <c r="F479" s="197">
        <v>2000000</v>
      </c>
      <c r="G479" s="166" t="str">
        <f t="shared" si="7"/>
        <v>01119010080000</v>
      </c>
    </row>
    <row r="480" spans="1:7">
      <c r="A480" s="61" t="s">
        <v>700</v>
      </c>
      <c r="B480" s="276" t="s">
        <v>280</v>
      </c>
      <c r="C480" s="276" t="s">
        <v>698</v>
      </c>
      <c r="D480" s="276" t="s">
        <v>1295</v>
      </c>
      <c r="E480" s="60" t="s">
        <v>701</v>
      </c>
      <c r="F480" s="197">
        <v>2000000</v>
      </c>
      <c r="G480" s="166" t="str">
        <f t="shared" si="7"/>
        <v>01119010080000870</v>
      </c>
    </row>
    <row r="481" spans="1:7">
      <c r="A481" s="61" t="s">
        <v>293</v>
      </c>
      <c r="B481" s="276" t="s">
        <v>280</v>
      </c>
      <c r="C481" s="276" t="s">
        <v>598</v>
      </c>
      <c r="D481" s="276"/>
      <c r="E481" s="60"/>
      <c r="F481" s="197">
        <v>30465325.379999999</v>
      </c>
      <c r="G481" s="166" t="str">
        <f t="shared" si="7"/>
        <v>0113</v>
      </c>
    </row>
    <row r="482" spans="1:7" ht="102">
      <c r="A482" s="61" t="s">
        <v>830</v>
      </c>
      <c r="B482" s="276" t="s">
        <v>280</v>
      </c>
      <c r="C482" s="276" t="s">
        <v>598</v>
      </c>
      <c r="D482" s="276" t="s">
        <v>1296</v>
      </c>
      <c r="E482" s="60"/>
      <c r="F482" s="197">
        <v>178200</v>
      </c>
      <c r="G482" s="166" t="str">
        <f t="shared" si="7"/>
        <v>01131110075140</v>
      </c>
    </row>
    <row r="483" spans="1:7">
      <c r="A483" s="61" t="s">
        <v>106</v>
      </c>
      <c r="B483" s="276" t="s">
        <v>280</v>
      </c>
      <c r="C483" s="276" t="s">
        <v>598</v>
      </c>
      <c r="D483" s="276" t="s">
        <v>1296</v>
      </c>
      <c r="E483" s="60">
        <v>530</v>
      </c>
      <c r="F483" s="197">
        <v>178200</v>
      </c>
      <c r="G483" s="166" t="str">
        <f t="shared" si="7"/>
        <v>01131110075140530</v>
      </c>
    </row>
    <row r="484" spans="1:7" ht="25.5">
      <c r="A484" s="61" t="s">
        <v>703</v>
      </c>
      <c r="B484" s="276" t="s">
        <v>280</v>
      </c>
      <c r="C484" s="276" t="s">
        <v>598</v>
      </c>
      <c r="D484" s="276" t="s">
        <v>1297</v>
      </c>
      <c r="E484" s="60"/>
      <c r="F484" s="197">
        <v>30287125.379999999</v>
      </c>
      <c r="G484" s="166" t="str">
        <f t="shared" si="7"/>
        <v>01139090080000</v>
      </c>
    </row>
    <row r="485" spans="1:7" ht="89.25">
      <c r="A485" s="61" t="s">
        <v>704</v>
      </c>
      <c r="B485" s="276" t="s">
        <v>280</v>
      </c>
      <c r="C485" s="276" t="s">
        <v>598</v>
      </c>
      <c r="D485" s="276" t="s">
        <v>1297</v>
      </c>
      <c r="E485" s="60" t="s">
        <v>705</v>
      </c>
      <c r="F485" s="197">
        <v>100000</v>
      </c>
      <c r="G485" s="166" t="str">
        <f t="shared" si="7"/>
        <v>01139090080000831</v>
      </c>
    </row>
    <row r="486" spans="1:7">
      <c r="A486" s="61" t="s">
        <v>700</v>
      </c>
      <c r="B486" s="276" t="s">
        <v>280</v>
      </c>
      <c r="C486" s="276" t="s">
        <v>598</v>
      </c>
      <c r="D486" s="276" t="s">
        <v>1297</v>
      </c>
      <c r="E486" s="60" t="s">
        <v>701</v>
      </c>
      <c r="F486" s="197">
        <v>30187125.379999999</v>
      </c>
      <c r="G486" s="166" t="str">
        <f t="shared" si="7"/>
        <v>01139090080000870</v>
      </c>
    </row>
    <row r="487" spans="1:7">
      <c r="A487" s="61" t="s">
        <v>257</v>
      </c>
      <c r="B487" s="276" t="s">
        <v>280</v>
      </c>
      <c r="C487" s="276" t="s">
        <v>299</v>
      </c>
      <c r="D487" s="276"/>
      <c r="E487" s="60"/>
      <c r="F487" s="197">
        <v>4535700</v>
      </c>
      <c r="G487" s="166" t="str">
        <f t="shared" si="7"/>
        <v>02</v>
      </c>
    </row>
    <row r="488" spans="1:7">
      <c r="A488" s="61" t="s">
        <v>258</v>
      </c>
      <c r="B488" s="276" t="s">
        <v>280</v>
      </c>
      <c r="C488" s="276" t="s">
        <v>706</v>
      </c>
      <c r="D488" s="276"/>
      <c r="E488" s="60"/>
      <c r="F488" s="197">
        <v>4535700</v>
      </c>
      <c r="G488" s="166" t="str">
        <f t="shared" si="7"/>
        <v>0203</v>
      </c>
    </row>
    <row r="489" spans="1:7" ht="102">
      <c r="A489" s="61" t="s">
        <v>831</v>
      </c>
      <c r="B489" s="276" t="s">
        <v>280</v>
      </c>
      <c r="C489" s="276" t="s">
        <v>706</v>
      </c>
      <c r="D489" s="276" t="s">
        <v>1298</v>
      </c>
      <c r="E489" s="60"/>
      <c r="F489" s="197">
        <v>4535700</v>
      </c>
      <c r="G489" s="166" t="str">
        <f t="shared" si="7"/>
        <v>02031110051180</v>
      </c>
    </row>
    <row r="490" spans="1:7">
      <c r="A490" s="61" t="s">
        <v>707</v>
      </c>
      <c r="B490" s="276" t="s">
        <v>280</v>
      </c>
      <c r="C490" s="276" t="s">
        <v>706</v>
      </c>
      <c r="D490" s="276" t="s">
        <v>1298</v>
      </c>
      <c r="E490" s="60" t="s">
        <v>708</v>
      </c>
      <c r="F490" s="197">
        <v>4535700</v>
      </c>
      <c r="G490" s="166" t="str">
        <f t="shared" si="7"/>
        <v>02031110051180530</v>
      </c>
    </row>
    <row r="491" spans="1:7">
      <c r="A491" s="61" t="s">
        <v>247</v>
      </c>
      <c r="B491" s="276" t="s">
        <v>280</v>
      </c>
      <c r="C491" s="276" t="s">
        <v>314</v>
      </c>
      <c r="D491" s="276"/>
      <c r="E491" s="60"/>
      <c r="F491" s="197">
        <v>9199990</v>
      </c>
      <c r="G491" s="166" t="str">
        <f t="shared" si="7"/>
        <v>04</v>
      </c>
    </row>
    <row r="492" spans="1:7">
      <c r="A492" s="61" t="s">
        <v>249</v>
      </c>
      <c r="B492" s="276" t="s">
        <v>280</v>
      </c>
      <c r="C492" s="276" t="s">
        <v>623</v>
      </c>
      <c r="D492" s="276"/>
      <c r="E492" s="60"/>
      <c r="F492" s="197">
        <v>9199990</v>
      </c>
      <c r="G492" s="166" t="str">
        <f t="shared" si="7"/>
        <v>0408</v>
      </c>
    </row>
    <row r="493" spans="1:7" ht="63.75">
      <c r="A493" s="61" t="s">
        <v>1299</v>
      </c>
      <c r="B493" s="276" t="s">
        <v>280</v>
      </c>
      <c r="C493" s="276" t="s">
        <v>623</v>
      </c>
      <c r="D493" s="276" t="s">
        <v>1300</v>
      </c>
      <c r="E493" s="60"/>
      <c r="F493" s="197">
        <v>9199990</v>
      </c>
      <c r="G493" s="166" t="str">
        <f t="shared" si="7"/>
        <v>040809200Ч0090</v>
      </c>
    </row>
    <row r="494" spans="1:7">
      <c r="A494" s="61" t="s">
        <v>106</v>
      </c>
      <c r="B494" s="276" t="s">
        <v>280</v>
      </c>
      <c r="C494" s="276" t="s">
        <v>623</v>
      </c>
      <c r="D494" s="276" t="s">
        <v>1300</v>
      </c>
      <c r="E494" s="60" t="s">
        <v>702</v>
      </c>
      <c r="F494" s="197">
        <v>9199990</v>
      </c>
      <c r="G494" s="166" t="str">
        <f t="shared" si="7"/>
        <v>040809200Ч0090540</v>
      </c>
    </row>
    <row r="495" spans="1:7">
      <c r="A495" s="61" t="s">
        <v>193</v>
      </c>
      <c r="B495" s="276" t="s">
        <v>280</v>
      </c>
      <c r="C495" s="276" t="s">
        <v>34</v>
      </c>
      <c r="D495" s="276"/>
      <c r="E495" s="60"/>
      <c r="F495" s="197">
        <v>674240</v>
      </c>
      <c r="G495" s="166" t="str">
        <f t="shared" si="7"/>
        <v>07</v>
      </c>
    </row>
    <row r="496" spans="1:7">
      <c r="A496" s="61" t="s">
        <v>54</v>
      </c>
      <c r="B496" s="276" t="s">
        <v>280</v>
      </c>
      <c r="C496" s="276" t="s">
        <v>632</v>
      </c>
      <c r="D496" s="276"/>
      <c r="E496" s="60"/>
      <c r="F496" s="197">
        <v>674240</v>
      </c>
      <c r="G496" s="166" t="str">
        <f t="shared" si="7"/>
        <v>0707</v>
      </c>
    </row>
    <row r="497" spans="1:7" ht="63.75">
      <c r="A497" s="61" t="s">
        <v>709</v>
      </c>
      <c r="B497" s="276" t="s">
        <v>280</v>
      </c>
      <c r="C497" s="276" t="s">
        <v>632</v>
      </c>
      <c r="D497" s="276" t="s">
        <v>1301</v>
      </c>
      <c r="E497" s="60"/>
      <c r="F497" s="197">
        <v>674240</v>
      </c>
      <c r="G497" s="166" t="str">
        <f t="shared" si="7"/>
        <v>070706100Ч0050</v>
      </c>
    </row>
    <row r="498" spans="1:7">
      <c r="A498" s="61" t="s">
        <v>106</v>
      </c>
      <c r="B498" s="276" t="s">
        <v>280</v>
      </c>
      <c r="C498" s="276" t="s">
        <v>632</v>
      </c>
      <c r="D498" s="276" t="s">
        <v>1301</v>
      </c>
      <c r="E498" s="60" t="s">
        <v>702</v>
      </c>
      <c r="F498" s="197">
        <v>674240</v>
      </c>
      <c r="G498" s="166" t="str">
        <f t="shared" si="7"/>
        <v>070706100Ч0050540</v>
      </c>
    </row>
    <row r="499" spans="1:7">
      <c r="A499" s="61" t="s">
        <v>327</v>
      </c>
      <c r="B499" s="276">
        <v>890</v>
      </c>
      <c r="C499" s="276" t="s">
        <v>38</v>
      </c>
      <c r="D499" s="276"/>
      <c r="E499" s="60"/>
      <c r="F499" s="180">
        <v>64000</v>
      </c>
      <c r="G499" s="166" t="str">
        <f t="shared" si="7"/>
        <v>09</v>
      </c>
    </row>
    <row r="500" spans="1:7">
      <c r="A500" s="61" t="s">
        <v>640</v>
      </c>
      <c r="B500" s="276" t="s">
        <v>280</v>
      </c>
      <c r="C500" s="276" t="s">
        <v>641</v>
      </c>
      <c r="D500" s="276"/>
      <c r="E500" s="60"/>
      <c r="F500" s="180">
        <v>64000</v>
      </c>
      <c r="G500" s="166" t="str">
        <f t="shared" si="7"/>
        <v>0909</v>
      </c>
    </row>
    <row r="501" spans="1:7" ht="38.25">
      <c r="A501" s="61" t="s">
        <v>642</v>
      </c>
      <c r="B501" s="276" t="s">
        <v>280</v>
      </c>
      <c r="C501" s="276" t="s">
        <v>641</v>
      </c>
      <c r="D501" s="276" t="s">
        <v>1302</v>
      </c>
      <c r="E501" s="60"/>
      <c r="F501" s="180">
        <v>64000</v>
      </c>
      <c r="G501" s="166" t="str">
        <f t="shared" si="7"/>
        <v>09099090075550</v>
      </c>
    </row>
    <row r="502" spans="1:7" ht="25.5">
      <c r="A502" s="61" t="s">
        <v>589</v>
      </c>
      <c r="B502" s="276" t="s">
        <v>280</v>
      </c>
      <c r="C502" s="276" t="s">
        <v>641</v>
      </c>
      <c r="D502" s="276" t="s">
        <v>1302</v>
      </c>
      <c r="E502" s="60" t="s">
        <v>590</v>
      </c>
      <c r="F502" s="180">
        <v>64000</v>
      </c>
      <c r="G502" s="166" t="str">
        <f t="shared" si="7"/>
        <v>09099090075550244</v>
      </c>
    </row>
    <row r="503" spans="1:7" ht="25.5">
      <c r="A503" s="61" t="s">
        <v>330</v>
      </c>
      <c r="B503" s="276" t="s">
        <v>280</v>
      </c>
      <c r="C503" s="276" t="s">
        <v>109</v>
      </c>
      <c r="D503" s="276"/>
      <c r="E503" s="60"/>
      <c r="F503" s="180">
        <v>2740</v>
      </c>
      <c r="G503" s="166" t="str">
        <f t="shared" si="7"/>
        <v>13</v>
      </c>
    </row>
    <row r="504" spans="1:7" ht="25.5">
      <c r="A504" s="61" t="s">
        <v>331</v>
      </c>
      <c r="B504" s="276" t="s">
        <v>280</v>
      </c>
      <c r="C504" s="276" t="s">
        <v>711</v>
      </c>
      <c r="D504" s="276"/>
      <c r="E504" s="60"/>
      <c r="F504" s="180">
        <v>2740</v>
      </c>
      <c r="G504" s="166" t="str">
        <f t="shared" si="7"/>
        <v>1301</v>
      </c>
    </row>
    <row r="505" spans="1:7" ht="25.5">
      <c r="A505" s="61" t="s">
        <v>703</v>
      </c>
      <c r="B505" s="276" t="s">
        <v>280</v>
      </c>
      <c r="C505" s="276" t="s">
        <v>711</v>
      </c>
      <c r="D505" s="276" t="s">
        <v>1297</v>
      </c>
      <c r="E505" s="60"/>
      <c r="F505" s="180">
        <v>2740</v>
      </c>
      <c r="G505" s="166" t="str">
        <f t="shared" si="7"/>
        <v>13019090080000</v>
      </c>
    </row>
    <row r="506" spans="1:7">
      <c r="A506" s="61" t="s">
        <v>712</v>
      </c>
      <c r="B506" s="276" t="s">
        <v>280</v>
      </c>
      <c r="C506" s="276" t="s">
        <v>711</v>
      </c>
      <c r="D506" s="276" t="s">
        <v>1297</v>
      </c>
      <c r="E506" s="60" t="s">
        <v>713</v>
      </c>
      <c r="F506" s="180">
        <v>2740</v>
      </c>
      <c r="G506" s="166" t="str">
        <f t="shared" si="7"/>
        <v>13019090080000730</v>
      </c>
    </row>
    <row r="507" spans="1:7" ht="38.25">
      <c r="A507" s="61" t="s">
        <v>332</v>
      </c>
      <c r="B507" s="276" t="s">
        <v>280</v>
      </c>
      <c r="C507" s="276" t="s">
        <v>112</v>
      </c>
      <c r="D507" s="276"/>
      <c r="E507" s="60"/>
      <c r="F507" s="180">
        <v>97469100</v>
      </c>
      <c r="G507" s="166" t="str">
        <f t="shared" si="7"/>
        <v>14</v>
      </c>
    </row>
    <row r="508" spans="1:7" ht="38.25">
      <c r="A508" s="61" t="s">
        <v>286</v>
      </c>
      <c r="B508" s="276" t="s">
        <v>280</v>
      </c>
      <c r="C508" s="276" t="s">
        <v>714</v>
      </c>
      <c r="D508" s="276"/>
      <c r="E508" s="60"/>
      <c r="F508" s="180">
        <v>56280700</v>
      </c>
      <c r="G508" s="166" t="str">
        <f t="shared" si="7"/>
        <v>1401</v>
      </c>
    </row>
    <row r="509" spans="1:7" ht="89.25">
      <c r="A509" s="61" t="s">
        <v>832</v>
      </c>
      <c r="B509" s="276" t="s">
        <v>280</v>
      </c>
      <c r="C509" s="276" t="s">
        <v>714</v>
      </c>
      <c r="D509" s="276" t="s">
        <v>1303</v>
      </c>
      <c r="E509" s="60"/>
      <c r="F509" s="180">
        <v>23885200</v>
      </c>
      <c r="G509" s="166" t="str">
        <f t="shared" si="7"/>
        <v>14011110076010</v>
      </c>
    </row>
    <row r="510" spans="1:7">
      <c r="A510" s="61" t="s">
        <v>715</v>
      </c>
      <c r="B510" s="276" t="s">
        <v>280</v>
      </c>
      <c r="C510" s="276" t="s">
        <v>714</v>
      </c>
      <c r="D510" s="276" t="s">
        <v>1303</v>
      </c>
      <c r="E510" s="60" t="s">
        <v>716</v>
      </c>
      <c r="F510" s="180">
        <v>23885200</v>
      </c>
      <c r="G510" s="166" t="str">
        <f t="shared" si="7"/>
        <v>14011110076010511</v>
      </c>
    </row>
    <row r="511" spans="1:7" ht="89.25">
      <c r="A511" s="61" t="s">
        <v>833</v>
      </c>
      <c r="B511" s="276" t="s">
        <v>280</v>
      </c>
      <c r="C511" s="276" t="s">
        <v>714</v>
      </c>
      <c r="D511" s="276" t="s">
        <v>1304</v>
      </c>
      <c r="E511" s="60"/>
      <c r="F511" s="180">
        <v>32395500</v>
      </c>
      <c r="G511" s="166" t="str">
        <f t="shared" si="7"/>
        <v>14011110080130</v>
      </c>
    </row>
    <row r="512" spans="1:7">
      <c r="A512" s="61" t="s">
        <v>715</v>
      </c>
      <c r="B512" s="276" t="s">
        <v>280</v>
      </c>
      <c r="C512" s="276" t="s">
        <v>714</v>
      </c>
      <c r="D512" s="276" t="s">
        <v>1304</v>
      </c>
      <c r="E512" s="60" t="s">
        <v>716</v>
      </c>
      <c r="F512" s="180">
        <v>32395500</v>
      </c>
      <c r="G512" s="166" t="str">
        <f t="shared" si="7"/>
        <v>14011110080130511</v>
      </c>
    </row>
    <row r="513" spans="1:7">
      <c r="A513" s="61" t="s">
        <v>333</v>
      </c>
      <c r="B513" s="276" t="s">
        <v>280</v>
      </c>
      <c r="C513" s="276" t="s">
        <v>717</v>
      </c>
      <c r="D513" s="276"/>
      <c r="E513" s="60"/>
      <c r="F513" s="180">
        <v>41188400</v>
      </c>
      <c r="G513" s="166" t="str">
        <f t="shared" si="7"/>
        <v>1403</v>
      </c>
    </row>
    <row r="514" spans="1:7" ht="89.25">
      <c r="A514" s="61" t="s">
        <v>834</v>
      </c>
      <c r="B514" s="276" t="s">
        <v>280</v>
      </c>
      <c r="C514" s="276" t="s">
        <v>717</v>
      </c>
      <c r="D514" s="276" t="s">
        <v>1305</v>
      </c>
      <c r="E514" s="60"/>
      <c r="F514" s="180">
        <v>41188400</v>
      </c>
      <c r="G514" s="166" t="str">
        <f t="shared" si="7"/>
        <v>14031110080120</v>
      </c>
    </row>
    <row r="515" spans="1:7">
      <c r="A515" s="61" t="s">
        <v>106</v>
      </c>
      <c r="B515" s="276" t="s">
        <v>280</v>
      </c>
      <c r="C515" s="276" t="s">
        <v>717</v>
      </c>
      <c r="D515" s="276" t="s">
        <v>1305</v>
      </c>
      <c r="E515" s="60" t="s">
        <v>702</v>
      </c>
      <c r="F515" s="180">
        <v>41188400</v>
      </c>
      <c r="G515" s="166" t="str">
        <f t="shared" si="7"/>
        <v>14031110080120540</v>
      </c>
    </row>
    <row r="516" spans="1:7">
      <c r="G516" s="166" t="str">
        <f t="shared" ref="G516:G522" si="8">CONCATENATE(C516,D516,E516,F516)</f>
        <v/>
      </c>
    </row>
    <row r="517" spans="1:7">
      <c r="G517" s="166" t="str">
        <f t="shared" si="8"/>
        <v/>
      </c>
    </row>
    <row r="518" spans="1:7">
      <c r="G518" s="166" t="str">
        <f t="shared" si="8"/>
        <v/>
      </c>
    </row>
    <row r="519" spans="1:7">
      <c r="G519" s="166" t="str">
        <f t="shared" si="8"/>
        <v/>
      </c>
    </row>
    <row r="520" spans="1:7">
      <c r="G520" s="166" t="str">
        <f t="shared" si="8"/>
        <v/>
      </c>
    </row>
    <row r="521" spans="1:7">
      <c r="G521" s="166" t="str">
        <f t="shared" si="8"/>
        <v/>
      </c>
    </row>
    <row r="522" spans="1:7">
      <c r="G522" s="166" t="str">
        <f t="shared" si="8"/>
        <v/>
      </c>
    </row>
  </sheetData>
  <autoFilter ref="A5:H522"/>
  <mergeCells count="6">
    <mergeCell ref="A6:E6"/>
    <mergeCell ref="A1:F1"/>
    <mergeCell ref="A2:F2"/>
    <mergeCell ref="A4:A5"/>
    <mergeCell ref="B4:E4"/>
    <mergeCell ref="F4:F5"/>
  </mergeCells>
  <phoneticPr fontId="3" type="noConversion"/>
  <pageMargins left="0.98425196850393704" right="0.23622047244094491" top="0.2" bottom="0.19" header="0.17" footer="0.17"/>
  <pageSetup paperSize="9" scale="82" fitToHeight="0" orientation="portrait" r:id="rId1"/>
  <headerFooter alignWithMargins="0"/>
</worksheet>
</file>

<file path=xl/worksheets/sheet6.xml><?xml version="1.0" encoding="utf-8"?>
<worksheet xmlns="http://schemas.openxmlformats.org/spreadsheetml/2006/main" xmlns:r="http://schemas.openxmlformats.org/officeDocument/2006/relationships">
  <dimension ref="A1:I701"/>
  <sheetViews>
    <sheetView workbookViewId="0">
      <selection activeCell="E487" sqref="E487"/>
    </sheetView>
  </sheetViews>
  <sheetFormatPr defaultRowHeight="12.75"/>
  <cols>
    <col min="1" max="1" width="38.85546875" style="169" customWidth="1"/>
    <col min="2" max="2" width="5.5703125" style="169" customWidth="1"/>
    <col min="3" max="3" width="6.140625" style="169" customWidth="1"/>
    <col min="4" max="4" width="11.7109375" style="169" customWidth="1"/>
    <col min="5" max="5" width="9.42578125" style="169" customWidth="1"/>
    <col min="6" max="6" width="21.42578125" style="5" customWidth="1"/>
    <col min="7" max="7" width="19.7109375" style="5" customWidth="1"/>
    <col min="8" max="8" width="15.5703125" style="5" customWidth="1"/>
    <col min="9" max="9" width="13.5703125" style="5" bestFit="1" customWidth="1"/>
    <col min="10" max="16384" width="9.140625" style="5"/>
  </cols>
  <sheetData>
    <row r="1" spans="1:9" ht="53.25" customHeight="1">
      <c r="A1" s="298" t="str">
        <f>"Приложение №"&amp;Н1вед1&amp;" к решению
Богучанского районного Совета депутатов
от "&amp;Р1дата&amp;" года №"&amp;Р1номер</f>
        <v>Приложение №6 к решению
Богучанского районного Совета депутатов
от "    "  ___________ 2015 г. года №</v>
      </c>
      <c r="B1" s="298"/>
      <c r="C1" s="298"/>
      <c r="D1" s="298"/>
      <c r="E1" s="298"/>
      <c r="F1" s="298"/>
      <c r="G1" s="298"/>
    </row>
    <row r="2" spans="1:9" ht="58.5" customHeight="1">
      <c r="A2" s="297" t="str">
        <f>"Ведомственная структура расходов районного бюджета на плановый период "&amp;ПлПер&amp;" годов"</f>
        <v>Ведомственная структура расходов районного бюджета на плановый период 2017-2018 годов</v>
      </c>
      <c r="B2" s="297"/>
      <c r="C2" s="297"/>
      <c r="D2" s="297"/>
      <c r="E2" s="297"/>
      <c r="F2" s="297"/>
      <c r="G2" s="297"/>
    </row>
    <row r="3" spans="1:9">
      <c r="G3" s="13" t="s">
        <v>107</v>
      </c>
    </row>
    <row r="4" spans="1:9">
      <c r="A4" s="329" t="s">
        <v>309</v>
      </c>
      <c r="B4" s="329" t="s">
        <v>239</v>
      </c>
      <c r="C4" s="329"/>
      <c r="D4" s="329"/>
      <c r="E4" s="329"/>
      <c r="F4" s="328" t="s">
        <v>939</v>
      </c>
      <c r="G4" s="328" t="s">
        <v>1060</v>
      </c>
    </row>
    <row r="5" spans="1:9" ht="41.25" customHeight="1">
      <c r="A5" s="329"/>
      <c r="B5" s="170" t="s">
        <v>238</v>
      </c>
      <c r="C5" s="170" t="s">
        <v>310</v>
      </c>
      <c r="D5" s="170" t="s">
        <v>240</v>
      </c>
      <c r="E5" s="170" t="s">
        <v>241</v>
      </c>
      <c r="F5" s="328"/>
      <c r="G5" s="328"/>
    </row>
    <row r="6" spans="1:9" s="16" customFormat="1">
      <c r="A6" s="327" t="s">
        <v>718</v>
      </c>
      <c r="B6" s="327"/>
      <c r="C6" s="327"/>
      <c r="D6" s="327"/>
      <c r="E6" s="327"/>
      <c r="F6" s="288">
        <v>1665322453.3088999</v>
      </c>
      <c r="G6" s="288">
        <v>1661580453.3088999</v>
      </c>
      <c r="I6" s="105"/>
    </row>
    <row r="7" spans="1:9">
      <c r="A7" s="291" t="s">
        <v>579</v>
      </c>
      <c r="B7" s="275" t="s">
        <v>242</v>
      </c>
      <c r="C7" s="275"/>
      <c r="D7" s="275"/>
      <c r="E7" s="275"/>
      <c r="F7" s="285">
        <v>3208951</v>
      </c>
      <c r="G7" s="285">
        <v>3208951</v>
      </c>
      <c r="H7" s="106"/>
    </row>
    <row r="8" spans="1:9">
      <c r="A8" s="291" t="s">
        <v>311</v>
      </c>
      <c r="B8" s="275" t="s">
        <v>242</v>
      </c>
      <c r="C8" s="275" t="s">
        <v>183</v>
      </c>
      <c r="D8" s="275"/>
      <c r="E8" s="275"/>
      <c r="F8" s="285">
        <v>3208951</v>
      </c>
      <c r="G8" s="285">
        <v>3208951</v>
      </c>
      <c r="H8" s="166" t="str">
        <f>CONCATENATE(C8,,D8,E8)</f>
        <v>01</v>
      </c>
    </row>
    <row r="9" spans="1:9" ht="63.75">
      <c r="A9" s="291" t="s">
        <v>105</v>
      </c>
      <c r="B9" s="275" t="s">
        <v>242</v>
      </c>
      <c r="C9" s="275" t="s">
        <v>587</v>
      </c>
      <c r="D9" s="275"/>
      <c r="E9" s="275"/>
      <c r="F9" s="285">
        <v>3208951</v>
      </c>
      <c r="G9" s="285">
        <v>3208951</v>
      </c>
      <c r="H9" s="166" t="str">
        <f t="shared" ref="H9:H63" si="0">CONCATENATE(C9,,D9,E9)</f>
        <v>0103</v>
      </c>
    </row>
    <row r="10" spans="1:9" ht="51">
      <c r="A10" s="291" t="s">
        <v>588</v>
      </c>
      <c r="B10" s="275" t="s">
        <v>242</v>
      </c>
      <c r="C10" s="275" t="s">
        <v>587</v>
      </c>
      <c r="D10" s="275" t="s">
        <v>1140</v>
      </c>
      <c r="E10" s="275"/>
      <c r="F10" s="285">
        <v>1587254.0000000002</v>
      </c>
      <c r="G10" s="285">
        <v>1587254.0000000002</v>
      </c>
      <c r="H10" s="166" t="str">
        <f t="shared" si="0"/>
        <v>01038020060000</v>
      </c>
    </row>
    <row r="11" spans="1:9" ht="38.25">
      <c r="A11" s="291" t="s">
        <v>583</v>
      </c>
      <c r="B11" s="275" t="s">
        <v>242</v>
      </c>
      <c r="C11" s="275" t="s">
        <v>587</v>
      </c>
      <c r="D11" s="275" t="s">
        <v>1140</v>
      </c>
      <c r="E11" s="275" t="s">
        <v>584</v>
      </c>
      <c r="F11" s="285">
        <v>1082166.0000000002</v>
      </c>
      <c r="G11" s="285">
        <v>1082166.0000000002</v>
      </c>
      <c r="H11" s="166" t="str">
        <f t="shared" si="0"/>
        <v>01038020060000121</v>
      </c>
    </row>
    <row r="12" spans="1:9" ht="51">
      <c r="A12" s="291" t="s">
        <v>585</v>
      </c>
      <c r="B12" s="275" t="s">
        <v>242</v>
      </c>
      <c r="C12" s="275" t="s">
        <v>587</v>
      </c>
      <c r="D12" s="275" t="s">
        <v>1140</v>
      </c>
      <c r="E12" s="275" t="s">
        <v>586</v>
      </c>
      <c r="F12" s="285">
        <v>90000</v>
      </c>
      <c r="G12" s="285">
        <v>90000</v>
      </c>
      <c r="H12" s="166" t="str">
        <f t="shared" si="0"/>
        <v>01038020060000122</v>
      </c>
    </row>
    <row r="13" spans="1:9" ht="38.25">
      <c r="A13" s="291" t="s">
        <v>589</v>
      </c>
      <c r="B13" s="275" t="s">
        <v>242</v>
      </c>
      <c r="C13" s="275" t="s">
        <v>587</v>
      </c>
      <c r="D13" s="275" t="s">
        <v>1140</v>
      </c>
      <c r="E13" s="275" t="s">
        <v>590</v>
      </c>
      <c r="F13" s="285">
        <v>415088</v>
      </c>
      <c r="G13" s="285">
        <v>415088</v>
      </c>
      <c r="H13" s="166" t="str">
        <f t="shared" si="0"/>
        <v>01038020060000244</v>
      </c>
    </row>
    <row r="14" spans="1:9" ht="76.5">
      <c r="A14" s="291" t="s">
        <v>945</v>
      </c>
      <c r="B14" s="275" t="s">
        <v>242</v>
      </c>
      <c r="C14" s="275" t="s">
        <v>587</v>
      </c>
      <c r="D14" s="275" t="s">
        <v>1141</v>
      </c>
      <c r="E14" s="275"/>
      <c r="F14" s="285">
        <v>100000</v>
      </c>
      <c r="G14" s="285">
        <v>100000</v>
      </c>
      <c r="H14" s="166" t="str">
        <f t="shared" si="0"/>
        <v>01038020067000</v>
      </c>
    </row>
    <row r="15" spans="1:9" ht="51">
      <c r="A15" s="291" t="s">
        <v>585</v>
      </c>
      <c r="B15" s="275" t="s">
        <v>242</v>
      </c>
      <c r="C15" s="275" t="s">
        <v>587</v>
      </c>
      <c r="D15" s="275" t="s">
        <v>1141</v>
      </c>
      <c r="E15" s="275" t="s">
        <v>586</v>
      </c>
      <c r="F15" s="285">
        <v>100000</v>
      </c>
      <c r="G15" s="285">
        <v>100000</v>
      </c>
      <c r="H15" s="166" t="str">
        <f t="shared" si="0"/>
        <v>01038020067000122</v>
      </c>
    </row>
    <row r="16" spans="1:9" ht="63.75">
      <c r="A16" s="291" t="s">
        <v>591</v>
      </c>
      <c r="B16" s="275" t="s">
        <v>242</v>
      </c>
      <c r="C16" s="275" t="s">
        <v>587</v>
      </c>
      <c r="D16" s="275" t="s">
        <v>1142</v>
      </c>
      <c r="E16" s="275"/>
      <c r="F16" s="285">
        <v>1509553</v>
      </c>
      <c r="G16" s="285">
        <v>1509553</v>
      </c>
      <c r="H16" s="166" t="str">
        <f t="shared" si="0"/>
        <v>01038030060000</v>
      </c>
    </row>
    <row r="17" spans="1:8" ht="38.25">
      <c r="A17" s="291" t="s">
        <v>583</v>
      </c>
      <c r="B17" s="275" t="s">
        <v>242</v>
      </c>
      <c r="C17" s="275" t="s">
        <v>587</v>
      </c>
      <c r="D17" s="275" t="s">
        <v>1142</v>
      </c>
      <c r="E17" s="275" t="s">
        <v>584</v>
      </c>
      <c r="F17" s="285">
        <v>1227001</v>
      </c>
      <c r="G17" s="285">
        <v>1227001</v>
      </c>
      <c r="H17" s="166" t="str">
        <f t="shared" si="0"/>
        <v>01038030060000121</v>
      </c>
    </row>
    <row r="18" spans="1:8" ht="51">
      <c r="A18" s="291" t="s">
        <v>585</v>
      </c>
      <c r="B18" s="275" t="s">
        <v>242</v>
      </c>
      <c r="C18" s="275" t="s">
        <v>587</v>
      </c>
      <c r="D18" s="275" t="s">
        <v>1142</v>
      </c>
      <c r="E18" s="275" t="s">
        <v>586</v>
      </c>
      <c r="F18" s="285">
        <v>73752</v>
      </c>
      <c r="G18" s="285">
        <v>73752</v>
      </c>
      <c r="H18" s="166" t="str">
        <f t="shared" si="0"/>
        <v>01038030060000122</v>
      </c>
    </row>
    <row r="19" spans="1:8" ht="63.75">
      <c r="A19" s="291" t="s">
        <v>786</v>
      </c>
      <c r="B19" s="275" t="s">
        <v>242</v>
      </c>
      <c r="C19" s="275" t="s">
        <v>587</v>
      </c>
      <c r="D19" s="275" t="s">
        <v>1142</v>
      </c>
      <c r="E19" s="275" t="s">
        <v>782</v>
      </c>
      <c r="F19" s="285">
        <v>208800</v>
      </c>
      <c r="G19" s="285">
        <v>208800</v>
      </c>
      <c r="H19" s="166" t="str">
        <f t="shared" si="0"/>
        <v>01038030060000123</v>
      </c>
    </row>
    <row r="20" spans="1:8" ht="63.75">
      <c r="A20" s="291" t="s">
        <v>591</v>
      </c>
      <c r="B20" s="275" t="s">
        <v>242</v>
      </c>
      <c r="C20" s="275" t="s">
        <v>587</v>
      </c>
      <c r="D20" s="275" t="s">
        <v>1143</v>
      </c>
      <c r="E20" s="275"/>
      <c r="F20" s="285">
        <v>12144</v>
      </c>
      <c r="G20" s="285">
        <v>12144</v>
      </c>
      <c r="H20" s="166" t="str">
        <f t="shared" si="0"/>
        <v>01038030067000</v>
      </c>
    </row>
    <row r="21" spans="1:8" ht="51">
      <c r="A21" s="291" t="s">
        <v>585</v>
      </c>
      <c r="B21" s="275" t="s">
        <v>242</v>
      </c>
      <c r="C21" s="275" t="s">
        <v>587</v>
      </c>
      <c r="D21" s="275" t="s">
        <v>1143</v>
      </c>
      <c r="E21" s="275" t="s">
        <v>586</v>
      </c>
      <c r="F21" s="285">
        <v>12144</v>
      </c>
      <c r="G21" s="285">
        <v>12144</v>
      </c>
      <c r="H21" s="166" t="str">
        <f t="shared" si="0"/>
        <v>01038030067000122</v>
      </c>
    </row>
    <row r="22" spans="1:8" ht="25.5">
      <c r="A22" s="291" t="s">
        <v>244</v>
      </c>
      <c r="B22" s="275" t="s">
        <v>243</v>
      </c>
      <c r="C22" s="275"/>
      <c r="D22" s="275"/>
      <c r="E22" s="275"/>
      <c r="F22" s="285">
        <v>1415892.0289</v>
      </c>
      <c r="G22" s="285">
        <v>1415892.0289</v>
      </c>
      <c r="H22" s="166" t="str">
        <f t="shared" si="0"/>
        <v/>
      </c>
    </row>
    <row r="23" spans="1:8">
      <c r="A23" s="291" t="s">
        <v>311</v>
      </c>
      <c r="B23" s="275" t="s">
        <v>243</v>
      </c>
      <c r="C23" s="275" t="s">
        <v>183</v>
      </c>
      <c r="D23" s="275"/>
      <c r="E23" s="275"/>
      <c r="F23" s="285">
        <v>1415892.0289</v>
      </c>
      <c r="G23" s="285">
        <v>1415892.0289</v>
      </c>
      <c r="H23" s="166" t="str">
        <f t="shared" si="0"/>
        <v>01</v>
      </c>
    </row>
    <row r="24" spans="1:8" ht="51">
      <c r="A24" s="291" t="s">
        <v>292</v>
      </c>
      <c r="B24" s="275" t="s">
        <v>243</v>
      </c>
      <c r="C24" s="275" t="s">
        <v>592</v>
      </c>
      <c r="D24" s="275"/>
      <c r="E24" s="275"/>
      <c r="F24" s="285">
        <v>1415892.0289</v>
      </c>
      <c r="G24" s="285">
        <v>1415892.0289</v>
      </c>
      <c r="H24" s="166" t="str">
        <f t="shared" si="0"/>
        <v>0106</v>
      </c>
    </row>
    <row r="25" spans="1:8" ht="51">
      <c r="A25" s="291" t="s">
        <v>588</v>
      </c>
      <c r="B25" s="275" t="s">
        <v>243</v>
      </c>
      <c r="C25" s="275" t="s">
        <v>592</v>
      </c>
      <c r="D25" s="275" t="s">
        <v>1140</v>
      </c>
      <c r="E25" s="275"/>
      <c r="F25" s="285">
        <v>594092.02890000003</v>
      </c>
      <c r="G25" s="285">
        <v>594092.02890000003</v>
      </c>
      <c r="H25" s="166" t="str">
        <f t="shared" si="0"/>
        <v>01068020060000</v>
      </c>
    </row>
    <row r="26" spans="1:8" ht="38.25">
      <c r="A26" s="291" t="s">
        <v>583</v>
      </c>
      <c r="B26" s="275" t="s">
        <v>243</v>
      </c>
      <c r="C26" s="275" t="s">
        <v>592</v>
      </c>
      <c r="D26" s="275" t="s">
        <v>1140</v>
      </c>
      <c r="E26" s="275" t="s">
        <v>584</v>
      </c>
      <c r="F26" s="285">
        <v>520474.02890000003</v>
      </c>
      <c r="G26" s="285">
        <v>520474.02890000003</v>
      </c>
      <c r="H26" s="166" t="str">
        <f t="shared" si="0"/>
        <v>01068020060000121</v>
      </c>
    </row>
    <row r="27" spans="1:8" ht="51">
      <c r="A27" s="291" t="s">
        <v>585</v>
      </c>
      <c r="B27" s="275" t="s">
        <v>243</v>
      </c>
      <c r="C27" s="275" t="s">
        <v>592</v>
      </c>
      <c r="D27" s="275" t="s">
        <v>1140</v>
      </c>
      <c r="E27" s="275" t="s">
        <v>586</v>
      </c>
      <c r="F27" s="285">
        <v>17400</v>
      </c>
      <c r="G27" s="285">
        <v>17400</v>
      </c>
      <c r="H27" s="166" t="str">
        <f t="shared" si="0"/>
        <v>01068020060000122</v>
      </c>
    </row>
    <row r="28" spans="1:8" ht="38.25">
      <c r="A28" s="291" t="s">
        <v>589</v>
      </c>
      <c r="B28" s="275" t="s">
        <v>243</v>
      </c>
      <c r="C28" s="275" t="s">
        <v>592</v>
      </c>
      <c r="D28" s="275" t="s">
        <v>1140</v>
      </c>
      <c r="E28" s="275" t="s">
        <v>590</v>
      </c>
      <c r="F28" s="285">
        <v>56218</v>
      </c>
      <c r="G28" s="285">
        <v>56218</v>
      </c>
      <c r="H28" s="166" t="str">
        <f t="shared" si="0"/>
        <v>01068020060000244</v>
      </c>
    </row>
    <row r="29" spans="1:8" ht="76.5">
      <c r="A29" s="291" t="s">
        <v>945</v>
      </c>
      <c r="B29" s="275" t="s">
        <v>243</v>
      </c>
      <c r="C29" s="275" t="s">
        <v>592</v>
      </c>
      <c r="D29" s="275" t="s">
        <v>1141</v>
      </c>
      <c r="E29" s="275"/>
      <c r="F29" s="285">
        <v>30000</v>
      </c>
      <c r="G29" s="285">
        <v>30000</v>
      </c>
      <c r="H29" s="166" t="str">
        <f t="shared" si="0"/>
        <v>01068020067000</v>
      </c>
    </row>
    <row r="30" spans="1:8" ht="51">
      <c r="A30" s="291" t="s">
        <v>585</v>
      </c>
      <c r="B30" s="275" t="s">
        <v>243</v>
      </c>
      <c r="C30" s="275" t="s">
        <v>592</v>
      </c>
      <c r="D30" s="275" t="s">
        <v>1141</v>
      </c>
      <c r="E30" s="275" t="s">
        <v>586</v>
      </c>
      <c r="F30" s="285">
        <v>30000</v>
      </c>
      <c r="G30" s="285">
        <v>30000</v>
      </c>
      <c r="H30" s="166" t="str">
        <f t="shared" si="0"/>
        <v>01068020067000122</v>
      </c>
    </row>
    <row r="31" spans="1:8" ht="76.5">
      <c r="A31" s="291" t="s">
        <v>593</v>
      </c>
      <c r="B31" s="275" t="s">
        <v>243</v>
      </c>
      <c r="C31" s="275" t="s">
        <v>592</v>
      </c>
      <c r="D31" s="275" t="s">
        <v>1144</v>
      </c>
      <c r="E31" s="275"/>
      <c r="F31" s="285">
        <v>761800</v>
      </c>
      <c r="G31" s="285">
        <v>761800</v>
      </c>
      <c r="H31" s="166" t="str">
        <f t="shared" si="0"/>
        <v>01068040060000</v>
      </c>
    </row>
    <row r="32" spans="1:8" ht="38.25">
      <c r="A32" s="291" t="s">
        <v>583</v>
      </c>
      <c r="B32" s="275" t="s">
        <v>243</v>
      </c>
      <c r="C32" s="275" t="s">
        <v>592</v>
      </c>
      <c r="D32" s="275" t="s">
        <v>1144</v>
      </c>
      <c r="E32" s="275" t="s">
        <v>584</v>
      </c>
      <c r="F32" s="285">
        <v>744400</v>
      </c>
      <c r="G32" s="285">
        <v>744400</v>
      </c>
      <c r="H32" s="166" t="str">
        <f t="shared" si="0"/>
        <v>01068040060000121</v>
      </c>
    </row>
    <row r="33" spans="1:8" ht="51">
      <c r="A33" s="291" t="s">
        <v>585</v>
      </c>
      <c r="B33" s="275" t="s">
        <v>243</v>
      </c>
      <c r="C33" s="275" t="s">
        <v>592</v>
      </c>
      <c r="D33" s="275" t="s">
        <v>1144</v>
      </c>
      <c r="E33" s="275" t="s">
        <v>586</v>
      </c>
      <c r="F33" s="285">
        <v>17400</v>
      </c>
      <c r="G33" s="285">
        <v>17400</v>
      </c>
      <c r="H33" s="166" t="str">
        <f t="shared" si="0"/>
        <v>01068040060000122</v>
      </c>
    </row>
    <row r="34" spans="1:8" ht="89.25">
      <c r="A34" s="291" t="s">
        <v>946</v>
      </c>
      <c r="B34" s="275" t="s">
        <v>243</v>
      </c>
      <c r="C34" s="275" t="s">
        <v>592</v>
      </c>
      <c r="D34" s="275" t="s">
        <v>1145</v>
      </c>
      <c r="E34" s="275"/>
      <c r="F34" s="285">
        <v>30000</v>
      </c>
      <c r="G34" s="285">
        <v>30000</v>
      </c>
      <c r="H34" s="166" t="str">
        <f t="shared" si="0"/>
        <v>01068040067000</v>
      </c>
    </row>
    <row r="35" spans="1:8" ht="51">
      <c r="A35" s="291" t="s">
        <v>585</v>
      </c>
      <c r="B35" s="275" t="s">
        <v>243</v>
      </c>
      <c r="C35" s="275" t="s">
        <v>592</v>
      </c>
      <c r="D35" s="275" t="s">
        <v>1145</v>
      </c>
      <c r="E35" s="275" t="s">
        <v>586</v>
      </c>
      <c r="F35" s="285">
        <v>30000</v>
      </c>
      <c r="G35" s="285">
        <v>30000</v>
      </c>
      <c r="H35" s="166" t="str">
        <f t="shared" si="0"/>
        <v>01068040067000122</v>
      </c>
    </row>
    <row r="36" spans="1:8">
      <c r="A36" s="291" t="s">
        <v>245</v>
      </c>
      <c r="B36" s="275" t="s">
        <v>5</v>
      </c>
      <c r="C36" s="275"/>
      <c r="D36" s="275"/>
      <c r="E36" s="275"/>
      <c r="F36" s="285">
        <f>-17742.2+253053366.12</f>
        <v>253035623.92000002</v>
      </c>
      <c r="G36" s="285">
        <f>-33929.5+254742553.42</f>
        <v>254708623.91999999</v>
      </c>
      <c r="H36" s="166" t="str">
        <f t="shared" si="0"/>
        <v/>
      </c>
    </row>
    <row r="37" spans="1:8">
      <c r="A37" s="291" t="s">
        <v>311</v>
      </c>
      <c r="B37" s="275" t="s">
        <v>5</v>
      </c>
      <c r="C37" s="275" t="s">
        <v>183</v>
      </c>
      <c r="D37" s="275"/>
      <c r="E37" s="275"/>
      <c r="F37" s="285">
        <f>-17742.2+19749040.96</f>
        <v>19731298.760000002</v>
      </c>
      <c r="G37" s="285">
        <f>-33929.5+21437428.26</f>
        <v>21403498.760000002</v>
      </c>
      <c r="H37" s="166" t="str">
        <f t="shared" si="0"/>
        <v>01</v>
      </c>
    </row>
    <row r="38" spans="1:8" ht="51">
      <c r="A38" s="291" t="s">
        <v>580</v>
      </c>
      <c r="B38" s="275" t="s">
        <v>5</v>
      </c>
      <c r="C38" s="275" t="s">
        <v>581</v>
      </c>
      <c r="D38" s="275"/>
      <c r="E38" s="275"/>
      <c r="F38" s="285">
        <v>1262846</v>
      </c>
      <c r="G38" s="285">
        <v>1262846</v>
      </c>
      <c r="H38" s="166" t="str">
        <f t="shared" si="0"/>
        <v>0102</v>
      </c>
    </row>
    <row r="39" spans="1:8" ht="63.75">
      <c r="A39" s="291" t="s">
        <v>582</v>
      </c>
      <c r="B39" s="275" t="s">
        <v>5</v>
      </c>
      <c r="C39" s="275" t="s">
        <v>581</v>
      </c>
      <c r="D39" s="275" t="s">
        <v>1146</v>
      </c>
      <c r="E39" s="275"/>
      <c r="F39" s="285">
        <v>1262846</v>
      </c>
      <c r="G39" s="285">
        <v>1262846</v>
      </c>
      <c r="H39" s="166" t="str">
        <f t="shared" si="0"/>
        <v>01028010060000</v>
      </c>
    </row>
    <row r="40" spans="1:8" ht="38.25">
      <c r="A40" s="291" t="s">
        <v>583</v>
      </c>
      <c r="B40" s="275" t="s">
        <v>5</v>
      </c>
      <c r="C40" s="275" t="s">
        <v>581</v>
      </c>
      <c r="D40" s="275" t="s">
        <v>1146</v>
      </c>
      <c r="E40" s="275" t="s">
        <v>584</v>
      </c>
      <c r="F40" s="285">
        <v>1232846</v>
      </c>
      <c r="G40" s="285">
        <v>1232846</v>
      </c>
      <c r="H40" s="166" t="str">
        <f t="shared" si="0"/>
        <v>01028010060000121</v>
      </c>
    </row>
    <row r="41" spans="1:8" ht="51">
      <c r="A41" s="291" t="s">
        <v>585</v>
      </c>
      <c r="B41" s="275" t="s">
        <v>5</v>
      </c>
      <c r="C41" s="275" t="s">
        <v>581</v>
      </c>
      <c r="D41" s="275" t="s">
        <v>1146</v>
      </c>
      <c r="E41" s="275" t="s">
        <v>586</v>
      </c>
      <c r="F41" s="285">
        <v>30000</v>
      </c>
      <c r="G41" s="285">
        <v>30000</v>
      </c>
      <c r="H41" s="166" t="str">
        <f t="shared" si="0"/>
        <v>01028010060000122</v>
      </c>
    </row>
    <row r="42" spans="1:8" ht="63.75">
      <c r="A42" s="291" t="s">
        <v>313</v>
      </c>
      <c r="B42" s="275" t="s">
        <v>5</v>
      </c>
      <c r="C42" s="275" t="s">
        <v>594</v>
      </c>
      <c r="D42" s="275"/>
      <c r="E42" s="275"/>
      <c r="F42" s="285">
        <f>-17742.2+18319894.96</f>
        <v>18302152.760000002</v>
      </c>
      <c r="G42" s="285">
        <f>-33929.5+20008282.26</f>
        <v>19974352.760000002</v>
      </c>
      <c r="H42" s="166" t="str">
        <f t="shared" si="0"/>
        <v>0104</v>
      </c>
    </row>
    <row r="43" spans="1:8" ht="114.75">
      <c r="A43" s="291" t="s">
        <v>595</v>
      </c>
      <c r="B43" s="275" t="s">
        <v>5</v>
      </c>
      <c r="C43" s="275" t="s">
        <v>594</v>
      </c>
      <c r="D43" s="275" t="s">
        <v>1147</v>
      </c>
      <c r="E43" s="275"/>
      <c r="F43" s="285">
        <v>75000</v>
      </c>
      <c r="G43" s="285">
        <v>75000</v>
      </c>
      <c r="H43" s="166" t="str">
        <f t="shared" si="0"/>
        <v>01040420080040</v>
      </c>
    </row>
    <row r="44" spans="1:8" ht="38.25">
      <c r="A44" s="291" t="s">
        <v>589</v>
      </c>
      <c r="B44" s="275" t="s">
        <v>5</v>
      </c>
      <c r="C44" s="275" t="s">
        <v>594</v>
      </c>
      <c r="D44" s="275" t="s">
        <v>1147</v>
      </c>
      <c r="E44" s="275" t="s">
        <v>590</v>
      </c>
      <c r="F44" s="285">
        <v>75000</v>
      </c>
      <c r="G44" s="285">
        <v>75000</v>
      </c>
      <c r="H44" s="166" t="str">
        <f t="shared" si="0"/>
        <v>01040420080040244</v>
      </c>
    </row>
    <row r="45" spans="1:8" ht="102">
      <c r="A45" s="291" t="s">
        <v>596</v>
      </c>
      <c r="B45" s="275" t="s">
        <v>5</v>
      </c>
      <c r="C45" s="275" t="s">
        <v>594</v>
      </c>
      <c r="D45" s="275" t="s">
        <v>1148</v>
      </c>
      <c r="E45" s="275"/>
      <c r="F45" s="285">
        <v>525200</v>
      </c>
      <c r="G45" s="285">
        <v>525200</v>
      </c>
      <c r="H45" s="166" t="str">
        <f t="shared" si="0"/>
        <v>01048020074670</v>
      </c>
    </row>
    <row r="46" spans="1:8" ht="38.25">
      <c r="A46" s="291" t="s">
        <v>583</v>
      </c>
      <c r="B46" s="275" t="s">
        <v>5</v>
      </c>
      <c r="C46" s="275" t="s">
        <v>594</v>
      </c>
      <c r="D46" s="275" t="s">
        <v>1148</v>
      </c>
      <c r="E46" s="275" t="s">
        <v>584</v>
      </c>
      <c r="F46" s="285">
        <v>482995</v>
      </c>
      <c r="G46" s="285">
        <v>482995</v>
      </c>
      <c r="H46" s="166" t="str">
        <f t="shared" si="0"/>
        <v>01048020074670121</v>
      </c>
    </row>
    <row r="47" spans="1:8" ht="51">
      <c r="A47" s="291" t="s">
        <v>585</v>
      </c>
      <c r="B47" s="275" t="s">
        <v>5</v>
      </c>
      <c r="C47" s="275" t="s">
        <v>594</v>
      </c>
      <c r="D47" s="275" t="s">
        <v>1148</v>
      </c>
      <c r="E47" s="275" t="s">
        <v>586</v>
      </c>
      <c r="F47" s="285">
        <v>5550</v>
      </c>
      <c r="G47" s="285">
        <v>5550</v>
      </c>
      <c r="H47" s="166" t="str">
        <f t="shared" si="0"/>
        <v>01048020074670122</v>
      </c>
    </row>
    <row r="48" spans="1:8" ht="38.25">
      <c r="A48" s="291" t="s">
        <v>589</v>
      </c>
      <c r="B48" s="275" t="s">
        <v>5</v>
      </c>
      <c r="C48" s="275" t="s">
        <v>594</v>
      </c>
      <c r="D48" s="275" t="s">
        <v>1148</v>
      </c>
      <c r="E48" s="275" t="s">
        <v>590</v>
      </c>
      <c r="F48" s="285">
        <v>36655</v>
      </c>
      <c r="G48" s="285">
        <v>36655</v>
      </c>
      <c r="H48" s="166" t="str">
        <f t="shared" si="0"/>
        <v>01048020074670244</v>
      </c>
    </row>
    <row r="49" spans="1:8" ht="76.5">
      <c r="A49" s="291" t="s">
        <v>597</v>
      </c>
      <c r="B49" s="275" t="s">
        <v>5</v>
      </c>
      <c r="C49" s="275" t="s">
        <v>594</v>
      </c>
      <c r="D49" s="275" t="s">
        <v>1149</v>
      </c>
      <c r="E49" s="275"/>
      <c r="F49" s="285">
        <v>1024000</v>
      </c>
      <c r="G49" s="285">
        <v>1024000</v>
      </c>
      <c r="H49" s="166" t="str">
        <f t="shared" si="0"/>
        <v>01048020076040</v>
      </c>
    </row>
    <row r="50" spans="1:8" ht="38.25">
      <c r="A50" s="291" t="s">
        <v>583</v>
      </c>
      <c r="B50" s="275" t="s">
        <v>5</v>
      </c>
      <c r="C50" s="275" t="s">
        <v>594</v>
      </c>
      <c r="D50" s="275" t="s">
        <v>1149</v>
      </c>
      <c r="E50" s="275" t="s">
        <v>584</v>
      </c>
      <c r="F50" s="285">
        <v>965990</v>
      </c>
      <c r="G50" s="285">
        <v>965990</v>
      </c>
      <c r="H50" s="166" t="str">
        <f t="shared" si="0"/>
        <v>01048020076040121</v>
      </c>
    </row>
    <row r="51" spans="1:8" ht="51">
      <c r="A51" s="291" t="s">
        <v>585</v>
      </c>
      <c r="B51" s="275" t="s">
        <v>5</v>
      </c>
      <c r="C51" s="275" t="s">
        <v>594</v>
      </c>
      <c r="D51" s="275" t="s">
        <v>1149</v>
      </c>
      <c r="E51" s="275" t="s">
        <v>586</v>
      </c>
      <c r="F51" s="285">
        <v>18000</v>
      </c>
      <c r="G51" s="285">
        <v>18000</v>
      </c>
      <c r="H51" s="166" t="str">
        <f t="shared" si="0"/>
        <v>01048020076040122</v>
      </c>
    </row>
    <row r="52" spans="1:8" ht="38.25">
      <c r="A52" s="291" t="s">
        <v>589</v>
      </c>
      <c r="B52" s="275" t="s">
        <v>5</v>
      </c>
      <c r="C52" s="275" t="s">
        <v>594</v>
      </c>
      <c r="D52" s="275" t="s">
        <v>1149</v>
      </c>
      <c r="E52" s="275" t="s">
        <v>590</v>
      </c>
      <c r="F52" s="285">
        <v>40010</v>
      </c>
      <c r="G52" s="285">
        <v>40010</v>
      </c>
      <c r="H52" s="166" t="str">
        <f t="shared" si="0"/>
        <v>01048020076040244</v>
      </c>
    </row>
    <row r="53" spans="1:8" ht="51">
      <c r="A53" s="291" t="s">
        <v>588</v>
      </c>
      <c r="B53" s="275" t="s">
        <v>5</v>
      </c>
      <c r="C53" s="275" t="s">
        <v>594</v>
      </c>
      <c r="D53" s="275" t="s">
        <v>1140</v>
      </c>
      <c r="E53" s="275"/>
      <c r="F53" s="285">
        <f>-17742.2+9749772.12</f>
        <v>9732029.9199999999</v>
      </c>
      <c r="G53" s="285">
        <f>-33929.5+11438159.42</f>
        <v>11404229.92</v>
      </c>
      <c r="H53" s="166" t="str">
        <f t="shared" si="0"/>
        <v>01048020060000</v>
      </c>
    </row>
    <row r="54" spans="1:8" ht="38.25">
      <c r="A54" s="291" t="s">
        <v>583</v>
      </c>
      <c r="B54" s="275" t="s">
        <v>5</v>
      </c>
      <c r="C54" s="275" t="s">
        <v>594</v>
      </c>
      <c r="D54" s="275" t="s">
        <v>1140</v>
      </c>
      <c r="E54" s="275" t="s">
        <v>584</v>
      </c>
      <c r="F54" s="285">
        <v>1278685.3599999994</v>
      </c>
      <c r="G54" s="285">
        <v>2967072.66</v>
      </c>
      <c r="H54" s="166" t="str">
        <f t="shared" si="0"/>
        <v>01048020060000121</v>
      </c>
    </row>
    <row r="55" spans="1:8" ht="51">
      <c r="A55" s="291" t="s">
        <v>585</v>
      </c>
      <c r="B55" s="275" t="s">
        <v>5</v>
      </c>
      <c r="C55" s="275" t="s">
        <v>594</v>
      </c>
      <c r="D55" s="275" t="s">
        <v>1140</v>
      </c>
      <c r="E55" s="275" t="s">
        <v>586</v>
      </c>
      <c r="F55" s="285">
        <v>475000</v>
      </c>
      <c r="G55" s="285">
        <v>475000</v>
      </c>
      <c r="H55" s="166" t="str">
        <f t="shared" si="0"/>
        <v>01048020060000122</v>
      </c>
    </row>
    <row r="56" spans="1:8" ht="38.25">
      <c r="A56" s="291" t="s">
        <v>589</v>
      </c>
      <c r="B56" s="275" t="s">
        <v>5</v>
      </c>
      <c r="C56" s="275" t="s">
        <v>594</v>
      </c>
      <c r="D56" s="275" t="s">
        <v>1140</v>
      </c>
      <c r="E56" s="275" t="s">
        <v>590</v>
      </c>
      <c r="F56" s="285">
        <f>-17742.2+7846086.76</f>
        <v>7828344.5599999996</v>
      </c>
      <c r="G56" s="285">
        <f>-33929.5+7846086.76</f>
        <v>7812157.2599999998</v>
      </c>
      <c r="H56" s="166" t="str">
        <f t="shared" si="0"/>
        <v>01048020060000244</v>
      </c>
    </row>
    <row r="57" spans="1:8" ht="25.5">
      <c r="A57" s="291" t="s">
        <v>787</v>
      </c>
      <c r="B57" s="275" t="s">
        <v>5</v>
      </c>
      <c r="C57" s="275" t="s">
        <v>594</v>
      </c>
      <c r="D57" s="275" t="s">
        <v>1140</v>
      </c>
      <c r="E57" s="275" t="s">
        <v>788</v>
      </c>
      <c r="F57" s="285">
        <v>150000</v>
      </c>
      <c r="G57" s="285">
        <v>150000</v>
      </c>
      <c r="H57" s="166" t="str">
        <f t="shared" si="0"/>
        <v>01048020060000852</v>
      </c>
    </row>
    <row r="58" spans="1:8">
      <c r="A58" s="291" t="e">
        <v>#N/A</v>
      </c>
      <c r="B58" s="275" t="s">
        <v>5</v>
      </c>
      <c r="C58" s="275" t="s">
        <v>594</v>
      </c>
      <c r="D58" s="275" t="s">
        <v>1150</v>
      </c>
      <c r="E58" s="275"/>
      <c r="F58" s="285">
        <v>533737.84</v>
      </c>
      <c r="G58" s="285">
        <v>533737.84</v>
      </c>
      <c r="H58" s="166" t="str">
        <f t="shared" si="0"/>
        <v>01048020061000</v>
      </c>
    </row>
    <row r="59" spans="1:8" ht="38.25">
      <c r="A59" s="291" t="s">
        <v>583</v>
      </c>
      <c r="B59" s="275" t="s">
        <v>5</v>
      </c>
      <c r="C59" s="275" t="s">
        <v>594</v>
      </c>
      <c r="D59" s="275" t="s">
        <v>1150</v>
      </c>
      <c r="E59" s="275" t="s">
        <v>584</v>
      </c>
      <c r="F59" s="285">
        <v>533737.84</v>
      </c>
      <c r="G59" s="285">
        <v>533737.84</v>
      </c>
      <c r="H59" s="166" t="str">
        <f t="shared" si="0"/>
        <v>01048020061000121</v>
      </c>
    </row>
    <row r="60" spans="1:8" ht="76.5">
      <c r="A60" s="291" t="s">
        <v>948</v>
      </c>
      <c r="B60" s="275" t="s">
        <v>5</v>
      </c>
      <c r="C60" s="275" t="s">
        <v>594</v>
      </c>
      <c r="D60" s="275" t="s">
        <v>1151</v>
      </c>
      <c r="E60" s="275"/>
      <c r="F60" s="285">
        <v>5929190</v>
      </c>
      <c r="G60" s="285">
        <v>5929190</v>
      </c>
      <c r="H60" s="166" t="str">
        <f t="shared" si="0"/>
        <v>0104802006Б000</v>
      </c>
    </row>
    <row r="61" spans="1:8" ht="38.25">
      <c r="A61" s="291" t="s">
        <v>583</v>
      </c>
      <c r="B61" s="275" t="s">
        <v>5</v>
      </c>
      <c r="C61" s="275" t="s">
        <v>594</v>
      </c>
      <c r="D61" s="275" t="s">
        <v>1151</v>
      </c>
      <c r="E61" s="275" t="s">
        <v>584</v>
      </c>
      <c r="F61" s="285">
        <v>5929190</v>
      </c>
      <c r="G61" s="285">
        <v>5929190</v>
      </c>
      <c r="H61" s="166" t="str">
        <f t="shared" si="0"/>
        <v>0104802006Б000121</v>
      </c>
    </row>
    <row r="62" spans="1:8" ht="267.75">
      <c r="A62" s="291" t="s">
        <v>789</v>
      </c>
      <c r="B62" s="275" t="s">
        <v>5</v>
      </c>
      <c r="C62" s="275" t="s">
        <v>594</v>
      </c>
      <c r="D62" s="275" t="s">
        <v>1152</v>
      </c>
      <c r="E62" s="275"/>
      <c r="F62" s="285">
        <v>482994.99999999994</v>
      </c>
      <c r="G62" s="285">
        <v>482994.99999999994</v>
      </c>
      <c r="H62" s="166" t="str">
        <f t="shared" si="0"/>
        <v>010480200Ч0010</v>
      </c>
    </row>
    <row r="63" spans="1:8" ht="38.25">
      <c r="A63" s="291" t="s">
        <v>583</v>
      </c>
      <c r="B63" s="275" t="s">
        <v>5</v>
      </c>
      <c r="C63" s="275" t="s">
        <v>594</v>
      </c>
      <c r="D63" s="275" t="s">
        <v>1152</v>
      </c>
      <c r="E63" s="275" t="s">
        <v>584</v>
      </c>
      <c r="F63" s="285">
        <v>482994.99999999994</v>
      </c>
      <c r="G63" s="285">
        <v>482994.99999999994</v>
      </c>
      <c r="H63" s="166" t="str">
        <f t="shared" si="0"/>
        <v>010480200Ч0010121</v>
      </c>
    </row>
    <row r="64" spans="1:8">
      <c r="A64" s="291" t="s">
        <v>293</v>
      </c>
      <c r="B64" s="275" t="s">
        <v>5</v>
      </c>
      <c r="C64" s="275" t="s">
        <v>598</v>
      </c>
      <c r="D64" s="275"/>
      <c r="E64" s="275"/>
      <c r="F64" s="285">
        <v>166300</v>
      </c>
      <c r="G64" s="285">
        <v>166300</v>
      </c>
      <c r="H64" s="166" t="str">
        <f t="shared" ref="H64:H127" si="1">CONCATENATE(C64,,D64,E64)</f>
        <v>0113</v>
      </c>
    </row>
    <row r="65" spans="1:8" ht="89.25">
      <c r="A65" s="291" t="s">
        <v>835</v>
      </c>
      <c r="B65" s="275" t="s">
        <v>5</v>
      </c>
      <c r="C65" s="275" t="s">
        <v>598</v>
      </c>
      <c r="D65" s="275" t="s">
        <v>1155</v>
      </c>
      <c r="E65" s="275"/>
      <c r="F65" s="285">
        <v>51000</v>
      </c>
      <c r="G65" s="285">
        <v>51000</v>
      </c>
      <c r="H65" s="166" t="str">
        <f t="shared" si="1"/>
        <v>01138020074290</v>
      </c>
    </row>
    <row r="66" spans="1:8" ht="38.25">
      <c r="A66" s="291" t="s">
        <v>583</v>
      </c>
      <c r="B66" s="275" t="s">
        <v>5</v>
      </c>
      <c r="C66" s="275" t="s">
        <v>598</v>
      </c>
      <c r="D66" s="275" t="s">
        <v>1155</v>
      </c>
      <c r="E66" s="275" t="s">
        <v>584</v>
      </c>
      <c r="F66" s="285">
        <v>48300</v>
      </c>
      <c r="G66" s="285">
        <v>48300</v>
      </c>
      <c r="H66" s="166" t="str">
        <f t="shared" si="1"/>
        <v>01138020074290121</v>
      </c>
    </row>
    <row r="67" spans="1:8" ht="38.25">
      <c r="A67" s="291" t="s">
        <v>589</v>
      </c>
      <c r="B67" s="275" t="s">
        <v>5</v>
      </c>
      <c r="C67" s="275" t="s">
        <v>598</v>
      </c>
      <c r="D67" s="275" t="s">
        <v>1155</v>
      </c>
      <c r="E67" s="275" t="s">
        <v>590</v>
      </c>
      <c r="F67" s="285">
        <v>2700</v>
      </c>
      <c r="G67" s="285">
        <v>2700</v>
      </c>
      <c r="H67" s="166" t="str">
        <f t="shared" si="1"/>
        <v>01138020074290244</v>
      </c>
    </row>
    <row r="68" spans="1:8" ht="51">
      <c r="A68" s="291" t="s">
        <v>599</v>
      </c>
      <c r="B68" s="275" t="s">
        <v>5</v>
      </c>
      <c r="C68" s="275" t="s">
        <v>598</v>
      </c>
      <c r="D68" s="275" t="s">
        <v>1156</v>
      </c>
      <c r="E68" s="275"/>
      <c r="F68" s="285">
        <v>55300</v>
      </c>
      <c r="G68" s="285">
        <v>55300</v>
      </c>
      <c r="H68" s="166" t="str">
        <f t="shared" si="1"/>
        <v>01138020075190</v>
      </c>
    </row>
    <row r="69" spans="1:8" ht="38.25">
      <c r="A69" s="291" t="s">
        <v>583</v>
      </c>
      <c r="B69" s="275" t="s">
        <v>5</v>
      </c>
      <c r="C69" s="275" t="s">
        <v>598</v>
      </c>
      <c r="D69" s="275" t="s">
        <v>1156</v>
      </c>
      <c r="E69" s="275" t="s">
        <v>584</v>
      </c>
      <c r="F69" s="285">
        <v>45800</v>
      </c>
      <c r="G69" s="285">
        <v>45800</v>
      </c>
      <c r="H69" s="166" t="str">
        <f t="shared" si="1"/>
        <v>01138020075190121</v>
      </c>
    </row>
    <row r="70" spans="1:8" ht="38.25">
      <c r="A70" s="291" t="s">
        <v>589</v>
      </c>
      <c r="B70" s="275" t="s">
        <v>5</v>
      </c>
      <c r="C70" s="275" t="s">
        <v>598</v>
      </c>
      <c r="D70" s="275" t="s">
        <v>1156</v>
      </c>
      <c r="E70" s="275" t="s">
        <v>590</v>
      </c>
      <c r="F70" s="285">
        <v>9500</v>
      </c>
      <c r="G70" s="285">
        <v>9500</v>
      </c>
      <c r="H70" s="166" t="str">
        <f t="shared" si="1"/>
        <v>01138020075190244</v>
      </c>
    </row>
    <row r="71" spans="1:8" ht="63.75">
      <c r="A71" s="291" t="s">
        <v>793</v>
      </c>
      <c r="B71" s="275" t="s">
        <v>5</v>
      </c>
      <c r="C71" s="275" t="s">
        <v>598</v>
      </c>
      <c r="D71" s="275" t="s">
        <v>1157</v>
      </c>
      <c r="E71" s="275"/>
      <c r="F71" s="285">
        <v>60000</v>
      </c>
      <c r="G71" s="285">
        <v>60000</v>
      </c>
      <c r="H71" s="166" t="str">
        <f t="shared" si="1"/>
        <v>01139060080000</v>
      </c>
    </row>
    <row r="72" spans="1:8" ht="25.5">
      <c r="A72" s="291" t="s">
        <v>600</v>
      </c>
      <c r="B72" s="275" t="s">
        <v>5</v>
      </c>
      <c r="C72" s="275" t="s">
        <v>598</v>
      </c>
      <c r="D72" s="275" t="s">
        <v>1157</v>
      </c>
      <c r="E72" s="275" t="s">
        <v>601</v>
      </c>
      <c r="F72" s="285">
        <v>60000</v>
      </c>
      <c r="G72" s="285">
        <v>60000</v>
      </c>
      <c r="H72" s="166" t="str">
        <f t="shared" si="1"/>
        <v>01139060080000330</v>
      </c>
    </row>
    <row r="73" spans="1:8" ht="38.25">
      <c r="A73" s="291" t="s">
        <v>315</v>
      </c>
      <c r="B73" s="275" t="s">
        <v>5</v>
      </c>
      <c r="C73" s="275" t="s">
        <v>312</v>
      </c>
      <c r="D73" s="275"/>
      <c r="E73" s="275"/>
      <c r="F73" s="285">
        <v>24547378.16</v>
      </c>
      <c r="G73" s="285">
        <v>24547378.16</v>
      </c>
      <c r="H73" s="166" t="str">
        <f t="shared" si="1"/>
        <v>03</v>
      </c>
    </row>
    <row r="74" spans="1:8" ht="51">
      <c r="A74" s="291" t="s">
        <v>344</v>
      </c>
      <c r="B74" s="275" t="s">
        <v>5</v>
      </c>
      <c r="C74" s="275" t="s">
        <v>602</v>
      </c>
      <c r="D74" s="275"/>
      <c r="E74" s="275"/>
      <c r="F74" s="285">
        <v>1243414.1599999999</v>
      </c>
      <c r="G74" s="285">
        <v>1243414.1599999999</v>
      </c>
      <c r="H74" s="166" t="str">
        <f t="shared" si="1"/>
        <v>0309</v>
      </c>
    </row>
    <row r="75" spans="1:8" ht="165.75">
      <c r="A75" s="291" t="s">
        <v>603</v>
      </c>
      <c r="B75" s="275" t="s">
        <v>5</v>
      </c>
      <c r="C75" s="275" t="s">
        <v>602</v>
      </c>
      <c r="D75" s="275" t="s">
        <v>1158</v>
      </c>
      <c r="E75" s="275"/>
      <c r="F75" s="285">
        <v>1177152</v>
      </c>
      <c r="G75" s="285">
        <v>1177152</v>
      </c>
      <c r="H75" s="166" t="str">
        <f t="shared" si="1"/>
        <v>03090410040010</v>
      </c>
    </row>
    <row r="76" spans="1:8" ht="38.25">
      <c r="A76" s="291" t="s">
        <v>604</v>
      </c>
      <c r="B76" s="275" t="s">
        <v>5</v>
      </c>
      <c r="C76" s="275" t="s">
        <v>602</v>
      </c>
      <c r="D76" s="275" t="s">
        <v>1158</v>
      </c>
      <c r="E76" s="275" t="s">
        <v>605</v>
      </c>
      <c r="F76" s="285">
        <v>1170900</v>
      </c>
      <c r="G76" s="285">
        <v>1170900</v>
      </c>
      <c r="H76" s="166" t="str">
        <f t="shared" si="1"/>
        <v>03090410040010111</v>
      </c>
    </row>
    <row r="77" spans="1:8" ht="38.25">
      <c r="A77" s="291" t="s">
        <v>589</v>
      </c>
      <c r="B77" s="275" t="s">
        <v>5</v>
      </c>
      <c r="C77" s="275" t="s">
        <v>602</v>
      </c>
      <c r="D77" s="275" t="s">
        <v>1158</v>
      </c>
      <c r="E77" s="275" t="s">
        <v>590</v>
      </c>
      <c r="F77" s="285">
        <v>6252</v>
      </c>
      <c r="G77" s="285">
        <v>6252</v>
      </c>
      <c r="H77" s="166" t="str">
        <f t="shared" si="1"/>
        <v>03090410040010244</v>
      </c>
    </row>
    <row r="78" spans="1:8" ht="204">
      <c r="A78" s="291" t="s">
        <v>1045</v>
      </c>
      <c r="B78" s="275" t="s">
        <v>5</v>
      </c>
      <c r="C78" s="275" t="s">
        <v>602</v>
      </c>
      <c r="D78" s="275" t="s">
        <v>1159</v>
      </c>
      <c r="E78" s="275"/>
      <c r="F78" s="285">
        <v>66262.16</v>
      </c>
      <c r="G78" s="285">
        <v>66262.16</v>
      </c>
      <c r="H78" s="166" t="str">
        <f t="shared" si="1"/>
        <v>03090410041010</v>
      </c>
    </row>
    <row r="79" spans="1:8" ht="38.25">
      <c r="A79" s="291" t="s">
        <v>604</v>
      </c>
      <c r="B79" s="275" t="s">
        <v>5</v>
      </c>
      <c r="C79" s="275" t="s">
        <v>602</v>
      </c>
      <c r="D79" s="275" t="s">
        <v>1159</v>
      </c>
      <c r="E79" s="275" t="s">
        <v>605</v>
      </c>
      <c r="F79" s="285">
        <v>66262.16</v>
      </c>
      <c r="G79" s="285">
        <v>66262.16</v>
      </c>
      <c r="H79" s="166" t="str">
        <f t="shared" si="1"/>
        <v>03090410041010111</v>
      </c>
    </row>
    <row r="80" spans="1:8">
      <c r="A80" s="291" t="s">
        <v>152</v>
      </c>
      <c r="B80" s="275" t="s">
        <v>5</v>
      </c>
      <c r="C80" s="275" t="s">
        <v>610</v>
      </c>
      <c r="D80" s="275"/>
      <c r="E80" s="275"/>
      <c r="F80" s="285">
        <v>22647964</v>
      </c>
      <c r="G80" s="285">
        <v>22647964</v>
      </c>
      <c r="H80" s="166" t="str">
        <f t="shared" si="1"/>
        <v>0310</v>
      </c>
    </row>
    <row r="81" spans="1:8" ht="153">
      <c r="A81" s="291" t="s">
        <v>611</v>
      </c>
      <c r="B81" s="275" t="s">
        <v>5</v>
      </c>
      <c r="C81" s="275" t="s">
        <v>610</v>
      </c>
      <c r="D81" s="275" t="s">
        <v>1160</v>
      </c>
      <c r="E81" s="275"/>
      <c r="F81" s="285">
        <v>16779115</v>
      </c>
      <c r="G81" s="285">
        <v>16779115</v>
      </c>
      <c r="H81" s="166" t="str">
        <f t="shared" si="1"/>
        <v>03100420040010</v>
      </c>
    </row>
    <row r="82" spans="1:8" ht="38.25">
      <c r="A82" s="291" t="s">
        <v>604</v>
      </c>
      <c r="B82" s="275" t="s">
        <v>5</v>
      </c>
      <c r="C82" s="275" t="s">
        <v>610</v>
      </c>
      <c r="D82" s="275" t="s">
        <v>1160</v>
      </c>
      <c r="E82" s="275" t="s">
        <v>605</v>
      </c>
      <c r="F82" s="285">
        <v>14925253</v>
      </c>
      <c r="G82" s="285">
        <v>14925253</v>
      </c>
      <c r="H82" s="166" t="str">
        <f t="shared" si="1"/>
        <v>03100420040010111</v>
      </c>
    </row>
    <row r="83" spans="1:8" ht="38.25">
      <c r="A83" s="291" t="s">
        <v>660</v>
      </c>
      <c r="B83" s="275" t="s">
        <v>5</v>
      </c>
      <c r="C83" s="275" t="s">
        <v>610</v>
      </c>
      <c r="D83" s="275" t="s">
        <v>1160</v>
      </c>
      <c r="E83" s="275" t="s">
        <v>661</v>
      </c>
      <c r="F83" s="285">
        <v>16010.000000000002</v>
      </c>
      <c r="G83" s="285">
        <v>16010.000000000002</v>
      </c>
      <c r="H83" s="166" t="str">
        <f t="shared" si="1"/>
        <v>03100420040010112</v>
      </c>
    </row>
    <row r="84" spans="1:8" ht="38.25">
      <c r="A84" s="291" t="s">
        <v>589</v>
      </c>
      <c r="B84" s="275" t="s">
        <v>5</v>
      </c>
      <c r="C84" s="275" t="s">
        <v>610</v>
      </c>
      <c r="D84" s="275" t="s">
        <v>1160</v>
      </c>
      <c r="E84" s="275" t="s">
        <v>590</v>
      </c>
      <c r="F84" s="285">
        <v>1837852</v>
      </c>
      <c r="G84" s="285">
        <v>1837852</v>
      </c>
      <c r="H84" s="166" t="str">
        <f t="shared" si="1"/>
        <v>03100420040010244</v>
      </c>
    </row>
    <row r="85" spans="1:8" ht="165.75">
      <c r="A85" s="291" t="s">
        <v>1161</v>
      </c>
      <c r="B85" s="275" t="s">
        <v>5</v>
      </c>
      <c r="C85" s="275" t="s">
        <v>610</v>
      </c>
      <c r="D85" s="275" t="s">
        <v>1162</v>
      </c>
      <c r="E85" s="275"/>
      <c r="F85" s="285">
        <v>1400485</v>
      </c>
      <c r="G85" s="285">
        <v>1400485</v>
      </c>
      <c r="H85" s="166" t="str">
        <f t="shared" si="1"/>
        <v>0310042004Г010</v>
      </c>
    </row>
    <row r="86" spans="1:8" ht="38.25">
      <c r="A86" s="291" t="s">
        <v>589</v>
      </c>
      <c r="B86" s="275" t="s">
        <v>5</v>
      </c>
      <c r="C86" s="275" t="s">
        <v>610</v>
      </c>
      <c r="D86" s="275" t="s">
        <v>1162</v>
      </c>
      <c r="E86" s="275" t="s">
        <v>590</v>
      </c>
      <c r="F86" s="285">
        <v>1400485</v>
      </c>
      <c r="G86" s="285">
        <v>1400485</v>
      </c>
      <c r="H86" s="166" t="str">
        <f t="shared" si="1"/>
        <v>0310042004Г010244</v>
      </c>
    </row>
    <row r="87" spans="1:8" ht="127.5">
      <c r="A87" s="291" t="s">
        <v>614</v>
      </c>
      <c r="B87" s="275" t="s">
        <v>5</v>
      </c>
      <c r="C87" s="275" t="s">
        <v>610</v>
      </c>
      <c r="D87" s="275" t="s">
        <v>1163</v>
      </c>
      <c r="E87" s="275"/>
      <c r="F87" s="285">
        <v>100000</v>
      </c>
      <c r="G87" s="285">
        <v>100000</v>
      </c>
      <c r="H87" s="166" t="str">
        <f t="shared" si="1"/>
        <v>03100420080020</v>
      </c>
    </row>
    <row r="88" spans="1:8" ht="38.25">
      <c r="A88" s="291" t="s">
        <v>589</v>
      </c>
      <c r="B88" s="275" t="s">
        <v>5</v>
      </c>
      <c r="C88" s="275" t="s">
        <v>610</v>
      </c>
      <c r="D88" s="275" t="s">
        <v>1163</v>
      </c>
      <c r="E88" s="275" t="s">
        <v>590</v>
      </c>
      <c r="F88" s="285">
        <v>100000</v>
      </c>
      <c r="G88" s="285">
        <v>100000</v>
      </c>
      <c r="H88" s="166" t="str">
        <f t="shared" si="1"/>
        <v>03100420080020244</v>
      </c>
    </row>
    <row r="89" spans="1:8" ht="114.75">
      <c r="A89" s="291" t="s">
        <v>615</v>
      </c>
      <c r="B89" s="275" t="s">
        <v>5</v>
      </c>
      <c r="C89" s="275" t="s">
        <v>610</v>
      </c>
      <c r="D89" s="275" t="s">
        <v>1164</v>
      </c>
      <c r="E89" s="275"/>
      <c r="F89" s="285">
        <v>12500</v>
      </c>
      <c r="G89" s="285">
        <v>12500</v>
      </c>
      <c r="H89" s="166" t="str">
        <f t="shared" si="1"/>
        <v>03100420080030</v>
      </c>
    </row>
    <row r="90" spans="1:8" ht="38.25">
      <c r="A90" s="291" t="s">
        <v>589</v>
      </c>
      <c r="B90" s="275" t="s">
        <v>5</v>
      </c>
      <c r="C90" s="275" t="s">
        <v>610</v>
      </c>
      <c r="D90" s="275" t="s">
        <v>1164</v>
      </c>
      <c r="E90" s="275" t="s">
        <v>590</v>
      </c>
      <c r="F90" s="285">
        <v>12500</v>
      </c>
      <c r="G90" s="285">
        <v>12500</v>
      </c>
      <c r="H90" s="166" t="str">
        <f t="shared" si="1"/>
        <v>03100420080030244</v>
      </c>
    </row>
    <row r="91" spans="1:8" ht="178.5">
      <c r="A91" s="291" t="s">
        <v>1165</v>
      </c>
      <c r="B91" s="275" t="s">
        <v>5</v>
      </c>
      <c r="C91" s="275" t="s">
        <v>610</v>
      </c>
      <c r="D91" s="275" t="s">
        <v>1166</v>
      </c>
      <c r="E91" s="275"/>
      <c r="F91" s="285">
        <v>3719362</v>
      </c>
      <c r="G91" s="285">
        <v>3719362</v>
      </c>
      <c r="H91" s="166" t="str">
        <f t="shared" si="1"/>
        <v>03100420040090</v>
      </c>
    </row>
    <row r="92" spans="1:8" ht="38.25">
      <c r="A92" s="291" t="s">
        <v>604</v>
      </c>
      <c r="B92" s="275" t="s">
        <v>5</v>
      </c>
      <c r="C92" s="275" t="s">
        <v>610</v>
      </c>
      <c r="D92" s="275" t="s">
        <v>1166</v>
      </c>
      <c r="E92" s="275" t="s">
        <v>605</v>
      </c>
      <c r="F92" s="285">
        <v>2812262</v>
      </c>
      <c r="G92" s="285">
        <v>2812262</v>
      </c>
      <c r="H92" s="166" t="str">
        <f t="shared" si="1"/>
        <v>03100420040090111</v>
      </c>
    </row>
    <row r="93" spans="1:8" ht="38.25">
      <c r="A93" s="291" t="s">
        <v>589</v>
      </c>
      <c r="B93" s="275" t="s">
        <v>5</v>
      </c>
      <c r="C93" s="275" t="s">
        <v>610</v>
      </c>
      <c r="D93" s="275" t="s">
        <v>1166</v>
      </c>
      <c r="E93" s="275" t="s">
        <v>590</v>
      </c>
      <c r="F93" s="285">
        <v>907100</v>
      </c>
      <c r="G93" s="285">
        <v>907100</v>
      </c>
      <c r="H93" s="166" t="str">
        <f t="shared" si="1"/>
        <v>03100420040090244</v>
      </c>
    </row>
    <row r="94" spans="1:8" ht="191.25">
      <c r="A94" s="291" t="s">
        <v>1167</v>
      </c>
      <c r="B94" s="275" t="s">
        <v>5</v>
      </c>
      <c r="C94" s="275" t="s">
        <v>610</v>
      </c>
      <c r="D94" s="275" t="s">
        <v>1168</v>
      </c>
      <c r="E94" s="275"/>
      <c r="F94" s="285">
        <v>636502</v>
      </c>
      <c r="G94" s="285">
        <v>636502</v>
      </c>
      <c r="H94" s="166" t="str">
        <f t="shared" si="1"/>
        <v>0310042004Г090</v>
      </c>
    </row>
    <row r="95" spans="1:8" ht="38.25">
      <c r="A95" s="291" t="s">
        <v>589</v>
      </c>
      <c r="B95" s="275" t="s">
        <v>5</v>
      </c>
      <c r="C95" s="275" t="s">
        <v>610</v>
      </c>
      <c r="D95" s="275" t="s">
        <v>1168</v>
      </c>
      <c r="E95" s="275" t="s">
        <v>590</v>
      </c>
      <c r="F95" s="285">
        <v>636502</v>
      </c>
      <c r="G95" s="285">
        <v>636502</v>
      </c>
      <c r="H95" s="166" t="str">
        <f t="shared" si="1"/>
        <v>0310042004Г090244</v>
      </c>
    </row>
    <row r="96" spans="1:8" ht="38.25">
      <c r="A96" s="291" t="s">
        <v>316</v>
      </c>
      <c r="B96" s="275" t="s">
        <v>5</v>
      </c>
      <c r="C96" s="275" t="s">
        <v>616</v>
      </c>
      <c r="D96" s="275"/>
      <c r="E96" s="275"/>
      <c r="F96" s="285">
        <v>656000</v>
      </c>
      <c r="G96" s="285">
        <v>656000</v>
      </c>
      <c r="H96" s="166" t="str">
        <f t="shared" si="1"/>
        <v>0314</v>
      </c>
    </row>
    <row r="97" spans="1:8" ht="153">
      <c r="A97" s="291" t="s">
        <v>617</v>
      </c>
      <c r="B97" s="275" t="s">
        <v>5</v>
      </c>
      <c r="C97" s="275" t="s">
        <v>616</v>
      </c>
      <c r="D97" s="275" t="s">
        <v>1169</v>
      </c>
      <c r="E97" s="275"/>
      <c r="F97" s="285">
        <v>656000</v>
      </c>
      <c r="G97" s="285">
        <v>656000</v>
      </c>
      <c r="H97" s="166" t="str">
        <f t="shared" si="1"/>
        <v>03140410080010</v>
      </c>
    </row>
    <row r="98" spans="1:8" ht="38.25">
      <c r="A98" s="291" t="s">
        <v>589</v>
      </c>
      <c r="B98" s="275" t="s">
        <v>5</v>
      </c>
      <c r="C98" s="275" t="s">
        <v>616</v>
      </c>
      <c r="D98" s="275" t="s">
        <v>1169</v>
      </c>
      <c r="E98" s="275" t="s">
        <v>590</v>
      </c>
      <c r="F98" s="285">
        <v>656000</v>
      </c>
      <c r="G98" s="285">
        <v>656000</v>
      </c>
      <c r="H98" s="166" t="str">
        <f t="shared" si="1"/>
        <v>03140410080010244</v>
      </c>
    </row>
    <row r="99" spans="1:8">
      <c r="A99" s="291" t="s">
        <v>247</v>
      </c>
      <c r="B99" s="275" t="s">
        <v>5</v>
      </c>
      <c r="C99" s="275" t="s">
        <v>314</v>
      </c>
      <c r="D99" s="275"/>
      <c r="E99" s="275"/>
      <c r="F99" s="285">
        <v>29101620</v>
      </c>
      <c r="G99" s="285">
        <v>29102420</v>
      </c>
      <c r="H99" s="166" t="str">
        <f t="shared" si="1"/>
        <v>04</v>
      </c>
    </row>
    <row r="100" spans="1:8">
      <c r="A100" s="291" t="s">
        <v>248</v>
      </c>
      <c r="B100" s="275" t="s">
        <v>5</v>
      </c>
      <c r="C100" s="275" t="s">
        <v>618</v>
      </c>
      <c r="D100" s="275"/>
      <c r="E100" s="275"/>
      <c r="F100" s="285">
        <v>1149100</v>
      </c>
      <c r="G100" s="285">
        <v>1148800</v>
      </c>
      <c r="H100" s="166" t="str">
        <f t="shared" si="1"/>
        <v>0405</v>
      </c>
    </row>
    <row r="101" spans="1:8" ht="140.25">
      <c r="A101" s="291" t="s">
        <v>619</v>
      </c>
      <c r="B101" s="275" t="s">
        <v>5</v>
      </c>
      <c r="C101" s="275" t="s">
        <v>618</v>
      </c>
      <c r="D101" s="275" t="s">
        <v>1170</v>
      </c>
      <c r="E101" s="275"/>
      <c r="F101" s="285">
        <v>300</v>
      </c>
      <c r="G101" s="285">
        <v>0</v>
      </c>
      <c r="H101" s="166" t="str">
        <f t="shared" si="1"/>
        <v>04051210022480</v>
      </c>
    </row>
    <row r="102" spans="1:8" ht="51">
      <c r="A102" s="291" t="s">
        <v>620</v>
      </c>
      <c r="B102" s="275" t="s">
        <v>5</v>
      </c>
      <c r="C102" s="275" t="s">
        <v>618</v>
      </c>
      <c r="D102" s="275" t="s">
        <v>1170</v>
      </c>
      <c r="E102" s="275" t="s">
        <v>621</v>
      </c>
      <c r="F102" s="285">
        <v>300</v>
      </c>
      <c r="G102" s="285">
        <v>0</v>
      </c>
      <c r="H102" s="166" t="str">
        <f t="shared" si="1"/>
        <v>04051210022480810</v>
      </c>
    </row>
    <row r="103" spans="1:8" ht="114.75">
      <c r="A103" s="291" t="s">
        <v>622</v>
      </c>
      <c r="B103" s="275" t="s">
        <v>5</v>
      </c>
      <c r="C103" s="275" t="s">
        <v>618</v>
      </c>
      <c r="D103" s="275" t="s">
        <v>1171</v>
      </c>
      <c r="E103" s="275"/>
      <c r="F103" s="285">
        <v>1148800</v>
      </c>
      <c r="G103" s="285">
        <v>1148800</v>
      </c>
      <c r="H103" s="166" t="str">
        <f t="shared" si="1"/>
        <v>04051230075170</v>
      </c>
    </row>
    <row r="104" spans="1:8" ht="38.25">
      <c r="A104" s="291" t="s">
        <v>583</v>
      </c>
      <c r="B104" s="275" t="s">
        <v>5</v>
      </c>
      <c r="C104" s="275" t="s">
        <v>618</v>
      </c>
      <c r="D104" s="275" t="s">
        <v>1171</v>
      </c>
      <c r="E104" s="275" t="s">
        <v>584</v>
      </c>
      <c r="F104" s="285">
        <v>965990</v>
      </c>
      <c r="G104" s="285">
        <v>965990</v>
      </c>
      <c r="H104" s="166" t="str">
        <f t="shared" si="1"/>
        <v>04051230075170121</v>
      </c>
    </row>
    <row r="105" spans="1:8" ht="51">
      <c r="A105" s="291" t="s">
        <v>585</v>
      </c>
      <c r="B105" s="275" t="s">
        <v>5</v>
      </c>
      <c r="C105" s="275" t="s">
        <v>618</v>
      </c>
      <c r="D105" s="275" t="s">
        <v>1171</v>
      </c>
      <c r="E105" s="275" t="s">
        <v>586</v>
      </c>
      <c r="F105" s="285">
        <v>136350</v>
      </c>
      <c r="G105" s="285">
        <v>136350</v>
      </c>
      <c r="H105" s="166" t="str">
        <f t="shared" si="1"/>
        <v>04051230075170122</v>
      </c>
    </row>
    <row r="106" spans="1:8" ht="38.25">
      <c r="A106" s="291" t="s">
        <v>589</v>
      </c>
      <c r="B106" s="275" t="s">
        <v>5</v>
      </c>
      <c r="C106" s="275" t="s">
        <v>618</v>
      </c>
      <c r="D106" s="275" t="s">
        <v>1171</v>
      </c>
      <c r="E106" s="275" t="s">
        <v>590</v>
      </c>
      <c r="F106" s="285">
        <v>46460</v>
      </c>
      <c r="G106" s="285">
        <v>46460</v>
      </c>
      <c r="H106" s="166" t="str">
        <f t="shared" si="1"/>
        <v>04051230075170244</v>
      </c>
    </row>
    <row r="107" spans="1:8">
      <c r="A107" s="291" t="s">
        <v>249</v>
      </c>
      <c r="B107" s="275" t="s">
        <v>5</v>
      </c>
      <c r="C107" s="275" t="s">
        <v>623</v>
      </c>
      <c r="D107" s="275"/>
      <c r="E107" s="275"/>
      <c r="F107" s="285">
        <v>26245610</v>
      </c>
      <c r="G107" s="285">
        <v>26245610</v>
      </c>
      <c r="H107" s="166" t="str">
        <f t="shared" si="1"/>
        <v>0408</v>
      </c>
    </row>
    <row r="108" spans="1:8">
      <c r="A108" s="291" t="e">
        <v>#N/A</v>
      </c>
      <c r="B108" s="275" t="s">
        <v>5</v>
      </c>
      <c r="C108" s="275" t="s">
        <v>623</v>
      </c>
      <c r="D108" s="275" t="s">
        <v>1306</v>
      </c>
      <c r="E108" s="275"/>
      <c r="F108" s="285">
        <v>327400</v>
      </c>
      <c r="G108" s="285">
        <v>327400</v>
      </c>
      <c r="H108" s="166" t="str">
        <f t="shared" si="1"/>
        <v>040809200Л0000</v>
      </c>
    </row>
    <row r="109" spans="1:8" ht="51">
      <c r="A109" s="291" t="s">
        <v>620</v>
      </c>
      <c r="B109" s="275" t="s">
        <v>5</v>
      </c>
      <c r="C109" s="275" t="s">
        <v>623</v>
      </c>
      <c r="D109" s="275" t="s">
        <v>1306</v>
      </c>
      <c r="E109" s="275" t="s">
        <v>621</v>
      </c>
      <c r="F109" s="285">
        <v>327400</v>
      </c>
      <c r="G109" s="285">
        <v>327400</v>
      </c>
      <c r="H109" s="166" t="str">
        <f t="shared" si="1"/>
        <v>040809200Л0000810</v>
      </c>
    </row>
    <row r="110" spans="1:8" ht="89.25">
      <c r="A110" s="291" t="s">
        <v>624</v>
      </c>
      <c r="B110" s="275" t="s">
        <v>5</v>
      </c>
      <c r="C110" s="275" t="s">
        <v>623</v>
      </c>
      <c r="D110" s="275" t="s">
        <v>1172</v>
      </c>
      <c r="E110" s="275"/>
      <c r="F110" s="285">
        <v>25918210</v>
      </c>
      <c r="G110" s="285">
        <v>25918210</v>
      </c>
      <c r="H110" s="166" t="str">
        <f t="shared" si="1"/>
        <v>040809200П0000</v>
      </c>
    </row>
    <row r="111" spans="1:8" ht="51">
      <c r="A111" s="291" t="s">
        <v>620</v>
      </c>
      <c r="B111" s="275" t="s">
        <v>5</v>
      </c>
      <c r="C111" s="275" t="s">
        <v>623</v>
      </c>
      <c r="D111" s="275" t="s">
        <v>1172</v>
      </c>
      <c r="E111" s="275" t="s">
        <v>621</v>
      </c>
      <c r="F111" s="285">
        <v>25918210</v>
      </c>
      <c r="G111" s="285">
        <v>25918210</v>
      </c>
      <c r="H111" s="166" t="str">
        <f t="shared" si="1"/>
        <v>040809200П0000810</v>
      </c>
    </row>
    <row r="112" spans="1:8">
      <c r="A112" s="291" t="s">
        <v>336</v>
      </c>
      <c r="B112" s="275" t="s">
        <v>5</v>
      </c>
      <c r="C112" s="275" t="s">
        <v>625</v>
      </c>
      <c r="D112" s="275"/>
      <c r="E112" s="275"/>
      <c r="F112" s="285">
        <v>31100</v>
      </c>
      <c r="G112" s="285">
        <v>32200.000000000004</v>
      </c>
      <c r="H112" s="166" t="str">
        <f t="shared" si="1"/>
        <v>0409</v>
      </c>
    </row>
    <row r="113" spans="1:8" ht="63.75">
      <c r="A113" s="291" t="s">
        <v>626</v>
      </c>
      <c r="B113" s="275" t="s">
        <v>5</v>
      </c>
      <c r="C113" s="275" t="s">
        <v>625</v>
      </c>
      <c r="D113" s="275" t="s">
        <v>1173</v>
      </c>
      <c r="E113" s="275"/>
      <c r="F113" s="285">
        <v>31100</v>
      </c>
      <c r="G113" s="285">
        <v>32200.000000000004</v>
      </c>
      <c r="H113" s="166" t="str">
        <f t="shared" si="1"/>
        <v>04090910080000</v>
      </c>
    </row>
    <row r="114" spans="1:8" ht="38.25">
      <c r="A114" s="291" t="s">
        <v>589</v>
      </c>
      <c r="B114" s="275" t="s">
        <v>5</v>
      </c>
      <c r="C114" s="275" t="s">
        <v>625</v>
      </c>
      <c r="D114" s="275" t="s">
        <v>1173</v>
      </c>
      <c r="E114" s="275" t="s">
        <v>590</v>
      </c>
      <c r="F114" s="285">
        <v>31100</v>
      </c>
      <c r="G114" s="285">
        <v>32200.000000000004</v>
      </c>
      <c r="H114" s="166" t="str">
        <f t="shared" si="1"/>
        <v>04090910080000244</v>
      </c>
    </row>
    <row r="115" spans="1:8" ht="25.5">
      <c r="A115" s="291" t="s">
        <v>203</v>
      </c>
      <c r="B115" s="275" t="s">
        <v>5</v>
      </c>
      <c r="C115" s="275" t="s">
        <v>627</v>
      </c>
      <c r="D115" s="275"/>
      <c r="E115" s="275"/>
      <c r="F115" s="285">
        <v>1675810</v>
      </c>
      <c r="G115" s="285">
        <v>1675810</v>
      </c>
      <c r="H115" s="166" t="str">
        <f t="shared" si="1"/>
        <v>0412</v>
      </c>
    </row>
    <row r="116" spans="1:8" ht="140.25">
      <c r="A116" s="291" t="s">
        <v>628</v>
      </c>
      <c r="B116" s="275" t="s">
        <v>5</v>
      </c>
      <c r="C116" s="275" t="s">
        <v>627</v>
      </c>
      <c r="D116" s="275" t="s">
        <v>1174</v>
      </c>
      <c r="E116" s="275"/>
      <c r="F116" s="285">
        <v>10000</v>
      </c>
      <c r="G116" s="285">
        <v>10000</v>
      </c>
      <c r="H116" s="166" t="str">
        <f t="shared" si="1"/>
        <v>04120810080020</v>
      </c>
    </row>
    <row r="117" spans="1:8" ht="38.25">
      <c r="A117" s="291" t="s">
        <v>589</v>
      </c>
      <c r="B117" s="275" t="s">
        <v>5</v>
      </c>
      <c r="C117" s="275" t="s">
        <v>627</v>
      </c>
      <c r="D117" s="275" t="s">
        <v>1174</v>
      </c>
      <c r="E117" s="275" t="s">
        <v>590</v>
      </c>
      <c r="F117" s="285">
        <v>10000</v>
      </c>
      <c r="G117" s="285">
        <v>10000</v>
      </c>
      <c r="H117" s="166" t="str">
        <f t="shared" si="1"/>
        <v>04120810080020244</v>
      </c>
    </row>
    <row r="118" spans="1:8" ht="127.5">
      <c r="A118" s="291" t="s">
        <v>1175</v>
      </c>
      <c r="B118" s="275" t="s">
        <v>5</v>
      </c>
      <c r="C118" s="275" t="s">
        <v>627</v>
      </c>
      <c r="D118" s="275" t="s">
        <v>1176</v>
      </c>
      <c r="E118" s="275"/>
      <c r="F118" s="285">
        <v>944000</v>
      </c>
      <c r="G118" s="285">
        <v>944000</v>
      </c>
      <c r="H118" s="166" t="str">
        <f t="shared" si="1"/>
        <v>04120810080010</v>
      </c>
    </row>
    <row r="119" spans="1:8" ht="51">
      <c r="A119" s="291" t="s">
        <v>620</v>
      </c>
      <c r="B119" s="275" t="s">
        <v>5</v>
      </c>
      <c r="C119" s="275" t="s">
        <v>627</v>
      </c>
      <c r="D119" s="275" t="s">
        <v>1176</v>
      </c>
      <c r="E119" s="275" t="s">
        <v>621</v>
      </c>
      <c r="F119" s="285">
        <v>944000</v>
      </c>
      <c r="G119" s="285">
        <v>944000</v>
      </c>
      <c r="H119" s="166" t="str">
        <f t="shared" si="1"/>
        <v>04120810080010810</v>
      </c>
    </row>
    <row r="120" spans="1:8">
      <c r="A120" s="291" t="e">
        <v>#N/A</v>
      </c>
      <c r="B120" s="275" t="s">
        <v>5</v>
      </c>
      <c r="C120" s="275" t="s">
        <v>627</v>
      </c>
      <c r="D120" s="275" t="s">
        <v>1307</v>
      </c>
      <c r="E120" s="275"/>
      <c r="F120" s="285">
        <v>100000</v>
      </c>
      <c r="G120" s="285">
        <v>100000</v>
      </c>
      <c r="H120" s="166" t="str">
        <f t="shared" si="1"/>
        <v>04120820081010</v>
      </c>
    </row>
    <row r="121" spans="1:8" ht="51">
      <c r="A121" s="291" t="s">
        <v>620</v>
      </c>
      <c r="B121" s="275" t="s">
        <v>5</v>
      </c>
      <c r="C121" s="275" t="s">
        <v>627</v>
      </c>
      <c r="D121" s="275" t="s">
        <v>1307</v>
      </c>
      <c r="E121" s="275" t="s">
        <v>621</v>
      </c>
      <c r="F121" s="285">
        <v>100000</v>
      </c>
      <c r="G121" s="285">
        <v>100000</v>
      </c>
      <c r="H121" s="166" t="str">
        <f t="shared" si="1"/>
        <v>04120820081010810</v>
      </c>
    </row>
    <row r="122" spans="1:8">
      <c r="A122" s="291" t="e">
        <v>#N/A</v>
      </c>
      <c r="B122" s="275" t="s">
        <v>5</v>
      </c>
      <c r="C122" s="275" t="s">
        <v>627</v>
      </c>
      <c r="D122" s="275" t="s">
        <v>1177</v>
      </c>
      <c r="E122" s="275"/>
      <c r="F122" s="285">
        <v>3000</v>
      </c>
      <c r="G122" s="285">
        <v>3000</v>
      </c>
      <c r="H122" s="166" t="str">
        <f t="shared" si="1"/>
        <v>04120830080030</v>
      </c>
    </row>
    <row r="123" spans="1:8" ht="38.25">
      <c r="A123" s="291" t="s">
        <v>589</v>
      </c>
      <c r="B123" s="275" t="s">
        <v>5</v>
      </c>
      <c r="C123" s="275" t="s">
        <v>627</v>
      </c>
      <c r="D123" s="275" t="s">
        <v>1177</v>
      </c>
      <c r="E123" s="275" t="s">
        <v>590</v>
      </c>
      <c r="F123" s="285">
        <v>3000</v>
      </c>
      <c r="G123" s="285">
        <v>3000</v>
      </c>
      <c r="H123" s="166" t="str">
        <f t="shared" si="1"/>
        <v>04120830080030244</v>
      </c>
    </row>
    <row r="124" spans="1:8">
      <c r="A124" s="291" t="e">
        <v>#N/A</v>
      </c>
      <c r="B124" s="275" t="s">
        <v>5</v>
      </c>
      <c r="C124" s="275" t="s">
        <v>627</v>
      </c>
      <c r="D124" s="275" t="s">
        <v>1178</v>
      </c>
      <c r="E124" s="275"/>
      <c r="F124" s="285">
        <v>617800</v>
      </c>
      <c r="G124" s="285">
        <v>617800</v>
      </c>
      <c r="H124" s="166" t="str">
        <f t="shared" si="1"/>
        <v>04121220075180</v>
      </c>
    </row>
    <row r="125" spans="1:8" ht="38.25">
      <c r="A125" s="291" t="s">
        <v>589</v>
      </c>
      <c r="B125" s="275" t="s">
        <v>5</v>
      </c>
      <c r="C125" s="275" t="s">
        <v>627</v>
      </c>
      <c r="D125" s="275" t="s">
        <v>1178</v>
      </c>
      <c r="E125" s="275" t="s">
        <v>590</v>
      </c>
      <c r="F125" s="285">
        <v>617800</v>
      </c>
      <c r="G125" s="285">
        <v>617800</v>
      </c>
      <c r="H125" s="166" t="str">
        <f t="shared" si="1"/>
        <v>04121220075180244</v>
      </c>
    </row>
    <row r="126" spans="1:8" ht="102">
      <c r="A126" s="291" t="s">
        <v>630</v>
      </c>
      <c r="B126" s="275" t="s">
        <v>5</v>
      </c>
      <c r="C126" s="275" t="s">
        <v>627</v>
      </c>
      <c r="D126" s="275" t="s">
        <v>1179</v>
      </c>
      <c r="E126" s="275"/>
      <c r="F126" s="285">
        <v>1010</v>
      </c>
      <c r="G126" s="285">
        <v>1010</v>
      </c>
      <c r="H126" s="166" t="str">
        <f t="shared" si="1"/>
        <v>041212200S5410</v>
      </c>
    </row>
    <row r="127" spans="1:8" ht="38.25">
      <c r="A127" s="291" t="s">
        <v>589</v>
      </c>
      <c r="B127" s="275" t="s">
        <v>5</v>
      </c>
      <c r="C127" s="275" t="s">
        <v>627</v>
      </c>
      <c r="D127" s="275" t="s">
        <v>1179</v>
      </c>
      <c r="E127" s="275" t="s">
        <v>590</v>
      </c>
      <c r="F127" s="285">
        <v>1010</v>
      </c>
      <c r="G127" s="285">
        <v>1010</v>
      </c>
      <c r="H127" s="166" t="str">
        <f t="shared" si="1"/>
        <v>041212200S5410244</v>
      </c>
    </row>
    <row r="128" spans="1:8" ht="25.5">
      <c r="A128" s="291" t="s">
        <v>317</v>
      </c>
      <c r="B128" s="275" t="s">
        <v>5</v>
      </c>
      <c r="C128" s="275" t="s">
        <v>303</v>
      </c>
      <c r="D128" s="275"/>
      <c r="E128" s="275"/>
      <c r="F128" s="285">
        <v>169854700</v>
      </c>
      <c r="G128" s="285">
        <v>169854700</v>
      </c>
      <c r="H128" s="166" t="str">
        <f t="shared" ref="H128:H178" si="2">CONCATENATE(C128,,D128,E128)</f>
        <v>05</v>
      </c>
    </row>
    <row r="129" spans="1:8">
      <c r="A129" s="291" t="s">
        <v>204</v>
      </c>
      <c r="B129" s="275" t="s">
        <v>5</v>
      </c>
      <c r="C129" s="275" t="s">
        <v>631</v>
      </c>
      <c r="D129" s="275"/>
      <c r="E129" s="275"/>
      <c r="F129" s="285">
        <v>169854700</v>
      </c>
      <c r="G129" s="285">
        <v>169854700</v>
      </c>
      <c r="H129" s="166" t="str">
        <f t="shared" si="2"/>
        <v>0502</v>
      </c>
    </row>
    <row r="130" spans="1:8" ht="229.5">
      <c r="A130" s="291" t="s">
        <v>795</v>
      </c>
      <c r="B130" s="275" t="s">
        <v>5</v>
      </c>
      <c r="C130" s="275" t="s">
        <v>631</v>
      </c>
      <c r="D130" s="275" t="s">
        <v>1180</v>
      </c>
      <c r="E130" s="275"/>
      <c r="F130" s="285">
        <v>19890000</v>
      </c>
      <c r="G130" s="285">
        <v>19890000</v>
      </c>
      <c r="H130" s="166" t="str">
        <f t="shared" si="2"/>
        <v>05020320075770</v>
      </c>
    </row>
    <row r="131" spans="1:8" ht="51">
      <c r="A131" s="291" t="s">
        <v>620</v>
      </c>
      <c r="B131" s="275" t="s">
        <v>5</v>
      </c>
      <c r="C131" s="275" t="s">
        <v>631</v>
      </c>
      <c r="D131" s="275" t="s">
        <v>1180</v>
      </c>
      <c r="E131" s="275" t="s">
        <v>621</v>
      </c>
      <c r="F131" s="285">
        <v>19890000</v>
      </c>
      <c r="G131" s="285">
        <v>19890000</v>
      </c>
      <c r="H131" s="166" t="str">
        <f t="shared" si="2"/>
        <v>05020320075770810</v>
      </c>
    </row>
    <row r="132" spans="1:8" ht="178.5">
      <c r="A132" s="291" t="s">
        <v>949</v>
      </c>
      <c r="B132" s="275" t="s">
        <v>5</v>
      </c>
      <c r="C132" s="275" t="s">
        <v>631</v>
      </c>
      <c r="D132" s="275" t="s">
        <v>1181</v>
      </c>
      <c r="E132" s="275"/>
      <c r="F132" s="285">
        <v>149926800</v>
      </c>
      <c r="G132" s="285">
        <v>149926800</v>
      </c>
      <c r="H132" s="166" t="str">
        <f t="shared" si="2"/>
        <v>05020320075700</v>
      </c>
    </row>
    <row r="133" spans="1:8" ht="51">
      <c r="A133" s="291" t="s">
        <v>620</v>
      </c>
      <c r="B133" s="275" t="s">
        <v>5</v>
      </c>
      <c r="C133" s="275" t="s">
        <v>631</v>
      </c>
      <c r="D133" s="275" t="s">
        <v>1181</v>
      </c>
      <c r="E133" s="275" t="s">
        <v>621</v>
      </c>
      <c r="F133" s="285">
        <v>149926800</v>
      </c>
      <c r="G133" s="285">
        <v>149926800</v>
      </c>
      <c r="H133" s="166" t="str">
        <f t="shared" si="2"/>
        <v>05020320075700810</v>
      </c>
    </row>
    <row r="134" spans="1:8">
      <c r="A134" s="291" t="e">
        <v>#N/A</v>
      </c>
      <c r="B134" s="275" t="s">
        <v>5</v>
      </c>
      <c r="C134" s="275" t="s">
        <v>631</v>
      </c>
      <c r="D134" s="275" t="s">
        <v>1183</v>
      </c>
      <c r="E134" s="275"/>
      <c r="F134" s="285">
        <v>37900</v>
      </c>
      <c r="G134" s="285">
        <v>37900</v>
      </c>
      <c r="H134" s="166" t="str">
        <f t="shared" si="2"/>
        <v>050290900Ш0000</v>
      </c>
    </row>
    <row r="135" spans="1:8" ht="38.25">
      <c r="A135" s="291" t="s">
        <v>589</v>
      </c>
      <c r="B135" s="275" t="s">
        <v>5</v>
      </c>
      <c r="C135" s="275" t="s">
        <v>631</v>
      </c>
      <c r="D135" s="275" t="s">
        <v>1183</v>
      </c>
      <c r="E135" s="275" t="s">
        <v>590</v>
      </c>
      <c r="F135" s="285">
        <v>37900</v>
      </c>
      <c r="G135" s="285">
        <v>37900</v>
      </c>
      <c r="H135" s="166" t="str">
        <f t="shared" si="2"/>
        <v>050290900Ш0000244</v>
      </c>
    </row>
    <row r="136" spans="1:8">
      <c r="A136" s="291" t="s">
        <v>193</v>
      </c>
      <c r="B136" s="275" t="s">
        <v>5</v>
      </c>
      <c r="C136" s="275" t="s">
        <v>34</v>
      </c>
      <c r="D136" s="275"/>
      <c r="E136" s="275"/>
      <c r="F136" s="285">
        <v>6165300</v>
      </c>
      <c r="G136" s="285">
        <v>6165300</v>
      </c>
      <c r="H136" s="166" t="str">
        <f t="shared" si="2"/>
        <v>07</v>
      </c>
    </row>
    <row r="137" spans="1:8" ht="25.5">
      <c r="A137" s="291" t="s">
        <v>54</v>
      </c>
      <c r="B137" s="275" t="s">
        <v>5</v>
      </c>
      <c r="C137" s="275" t="s">
        <v>632</v>
      </c>
      <c r="D137" s="275"/>
      <c r="E137" s="275"/>
      <c r="F137" s="285">
        <v>6165300</v>
      </c>
      <c r="G137" s="285">
        <v>6165300</v>
      </c>
      <c r="H137" s="166" t="str">
        <f t="shared" si="2"/>
        <v>0707</v>
      </c>
    </row>
    <row r="138" spans="1:8">
      <c r="A138" s="291" t="e">
        <v>#N/A</v>
      </c>
      <c r="B138" s="275" t="s">
        <v>5</v>
      </c>
      <c r="C138" s="275" t="s">
        <v>632</v>
      </c>
      <c r="D138" s="275" t="s">
        <v>1184</v>
      </c>
      <c r="E138" s="275"/>
      <c r="F138" s="285">
        <v>340000</v>
      </c>
      <c r="G138" s="285">
        <v>340000</v>
      </c>
      <c r="H138" s="166" t="str">
        <f t="shared" si="2"/>
        <v>070706100S4560</v>
      </c>
    </row>
    <row r="139" spans="1:8" ht="25.5">
      <c r="A139" s="291" t="s">
        <v>633</v>
      </c>
      <c r="B139" s="275" t="s">
        <v>5</v>
      </c>
      <c r="C139" s="275" t="s">
        <v>632</v>
      </c>
      <c r="D139" s="275" t="s">
        <v>1184</v>
      </c>
      <c r="E139" s="275" t="s">
        <v>634</v>
      </c>
      <c r="F139" s="285">
        <v>340000</v>
      </c>
      <c r="G139" s="285">
        <v>340000</v>
      </c>
      <c r="H139" s="166" t="str">
        <f t="shared" si="2"/>
        <v>070706100S4560612</v>
      </c>
    </row>
    <row r="140" spans="1:8">
      <c r="A140" s="291" t="e">
        <v>#N/A</v>
      </c>
      <c r="B140" s="275" t="s">
        <v>5</v>
      </c>
      <c r="C140" s="275" t="s">
        <v>632</v>
      </c>
      <c r="D140" s="275" t="s">
        <v>1185</v>
      </c>
      <c r="E140" s="275"/>
      <c r="F140" s="285">
        <v>100000</v>
      </c>
      <c r="G140" s="285">
        <v>100000</v>
      </c>
      <c r="H140" s="166" t="str">
        <f t="shared" si="2"/>
        <v>07070620080000</v>
      </c>
    </row>
    <row r="141" spans="1:8" ht="25.5">
      <c r="A141" s="291" t="s">
        <v>633</v>
      </c>
      <c r="B141" s="275" t="s">
        <v>5</v>
      </c>
      <c r="C141" s="275" t="s">
        <v>632</v>
      </c>
      <c r="D141" s="275" t="s">
        <v>1185</v>
      </c>
      <c r="E141" s="275" t="s">
        <v>634</v>
      </c>
      <c r="F141" s="285">
        <v>100000</v>
      </c>
      <c r="G141" s="285">
        <v>100000</v>
      </c>
      <c r="H141" s="166" t="str">
        <f t="shared" si="2"/>
        <v>07070620080000612</v>
      </c>
    </row>
    <row r="142" spans="1:8">
      <c r="A142" s="291" t="e">
        <v>#N/A</v>
      </c>
      <c r="B142" s="275" t="s">
        <v>5</v>
      </c>
      <c r="C142" s="275" t="s">
        <v>632</v>
      </c>
      <c r="D142" s="275" t="s">
        <v>1186</v>
      </c>
      <c r="E142" s="275"/>
      <c r="F142" s="285">
        <v>856300</v>
      </c>
      <c r="G142" s="285">
        <v>856300</v>
      </c>
      <c r="H142" s="166" t="str">
        <f t="shared" si="2"/>
        <v>07070640074560</v>
      </c>
    </row>
    <row r="143" spans="1:8" ht="25.5">
      <c r="A143" s="291" t="s">
        <v>633</v>
      </c>
      <c r="B143" s="275" t="s">
        <v>5</v>
      </c>
      <c r="C143" s="275" t="s">
        <v>632</v>
      </c>
      <c r="D143" s="275" t="s">
        <v>1186</v>
      </c>
      <c r="E143" s="275" t="s">
        <v>634</v>
      </c>
      <c r="F143" s="285">
        <v>856300</v>
      </c>
      <c r="G143" s="285">
        <v>856300</v>
      </c>
      <c r="H143" s="166" t="str">
        <f t="shared" si="2"/>
        <v>07070640074560612</v>
      </c>
    </row>
    <row r="144" spans="1:8" ht="127.5">
      <c r="A144" s="291" t="s">
        <v>638</v>
      </c>
      <c r="B144" s="275" t="s">
        <v>5</v>
      </c>
      <c r="C144" s="275" t="s">
        <v>632</v>
      </c>
      <c r="D144" s="275" t="s">
        <v>1187</v>
      </c>
      <c r="E144" s="275"/>
      <c r="F144" s="285">
        <v>4449000</v>
      </c>
      <c r="G144" s="285">
        <v>4449000</v>
      </c>
      <c r="H144" s="166" t="str">
        <f t="shared" si="2"/>
        <v>07070640040000</v>
      </c>
    </row>
    <row r="145" spans="1:8" ht="76.5">
      <c r="A145" s="291" t="s">
        <v>612</v>
      </c>
      <c r="B145" s="275" t="s">
        <v>5</v>
      </c>
      <c r="C145" s="275" t="s">
        <v>632</v>
      </c>
      <c r="D145" s="275" t="s">
        <v>1187</v>
      </c>
      <c r="E145" s="275" t="s">
        <v>613</v>
      </c>
      <c r="F145" s="285">
        <v>4399000</v>
      </c>
      <c r="G145" s="285">
        <v>4399000</v>
      </c>
      <c r="H145" s="166" t="str">
        <f t="shared" si="2"/>
        <v>07070640040000611</v>
      </c>
    </row>
    <row r="146" spans="1:8" ht="25.5">
      <c r="A146" s="291" t="s">
        <v>633</v>
      </c>
      <c r="B146" s="275" t="s">
        <v>5</v>
      </c>
      <c r="C146" s="275" t="s">
        <v>632</v>
      </c>
      <c r="D146" s="275" t="s">
        <v>1187</v>
      </c>
      <c r="E146" s="275" t="s">
        <v>634</v>
      </c>
      <c r="F146" s="285">
        <v>50000</v>
      </c>
      <c r="G146" s="285">
        <v>50000</v>
      </c>
      <c r="H146" s="166" t="str">
        <f t="shared" si="2"/>
        <v>07070640040000612</v>
      </c>
    </row>
    <row r="147" spans="1:8" ht="165.75">
      <c r="A147" s="291" t="s">
        <v>639</v>
      </c>
      <c r="B147" s="275" t="s">
        <v>5</v>
      </c>
      <c r="C147" s="275" t="s">
        <v>632</v>
      </c>
      <c r="D147" s="275" t="s">
        <v>1188</v>
      </c>
      <c r="E147" s="275"/>
      <c r="F147" s="285">
        <v>420000</v>
      </c>
      <c r="G147" s="285">
        <v>420000</v>
      </c>
      <c r="H147" s="166" t="str">
        <f t="shared" si="2"/>
        <v>07070640041000</v>
      </c>
    </row>
    <row r="148" spans="1:8" ht="76.5">
      <c r="A148" s="291" t="s">
        <v>612</v>
      </c>
      <c r="B148" s="275" t="s">
        <v>5</v>
      </c>
      <c r="C148" s="275" t="s">
        <v>632</v>
      </c>
      <c r="D148" s="275" t="s">
        <v>1188</v>
      </c>
      <c r="E148" s="275" t="s">
        <v>613</v>
      </c>
      <c r="F148" s="285">
        <v>420000</v>
      </c>
      <c r="G148" s="285">
        <v>420000</v>
      </c>
      <c r="H148" s="166" t="str">
        <f t="shared" si="2"/>
        <v>07070640041000611</v>
      </c>
    </row>
    <row r="149" spans="1:8">
      <c r="A149" s="291" t="s">
        <v>194</v>
      </c>
      <c r="B149" s="275" t="s">
        <v>5</v>
      </c>
      <c r="C149" s="275" t="s">
        <v>262</v>
      </c>
      <c r="D149" s="275"/>
      <c r="E149" s="275"/>
      <c r="F149" s="285">
        <v>1065327</v>
      </c>
      <c r="G149" s="285">
        <v>1065327</v>
      </c>
      <c r="H149" s="166" t="str">
        <f t="shared" si="2"/>
        <v>10</v>
      </c>
    </row>
    <row r="150" spans="1:8">
      <c r="A150" s="291" t="s">
        <v>141</v>
      </c>
      <c r="B150" s="275" t="s">
        <v>5</v>
      </c>
      <c r="C150" s="275" t="s">
        <v>643</v>
      </c>
      <c r="D150" s="275"/>
      <c r="E150" s="275"/>
      <c r="F150" s="285">
        <v>1065327</v>
      </c>
      <c r="G150" s="285">
        <v>1065327</v>
      </c>
      <c r="H150" s="166" t="str">
        <f t="shared" si="2"/>
        <v>1001</v>
      </c>
    </row>
    <row r="151" spans="1:8">
      <c r="A151" s="291" t="e">
        <v>#N/A</v>
      </c>
      <c r="B151" s="275" t="s">
        <v>5</v>
      </c>
      <c r="C151" s="275" t="s">
        <v>643</v>
      </c>
      <c r="D151" s="275" t="s">
        <v>1189</v>
      </c>
      <c r="E151" s="275"/>
      <c r="F151" s="285">
        <v>1065327</v>
      </c>
      <c r="G151" s="285">
        <v>1065327</v>
      </c>
      <c r="H151" s="166" t="str">
        <f t="shared" si="2"/>
        <v>10010210080010</v>
      </c>
    </row>
    <row r="152" spans="1:8" ht="25.5">
      <c r="A152" s="291" t="s">
        <v>644</v>
      </c>
      <c r="B152" s="275" t="s">
        <v>5</v>
      </c>
      <c r="C152" s="275" t="s">
        <v>643</v>
      </c>
      <c r="D152" s="275" t="s">
        <v>1189</v>
      </c>
      <c r="E152" s="275" t="s">
        <v>645</v>
      </c>
      <c r="F152" s="285">
        <v>1065327</v>
      </c>
      <c r="G152" s="285">
        <v>1065327</v>
      </c>
      <c r="H152" s="166" t="str">
        <f t="shared" si="2"/>
        <v>10010210080010312</v>
      </c>
    </row>
    <row r="153" spans="1:8">
      <c r="A153" s="291" t="s">
        <v>328</v>
      </c>
      <c r="B153" s="275" t="s">
        <v>5</v>
      </c>
      <c r="C153" s="275" t="s">
        <v>40</v>
      </c>
      <c r="D153" s="275"/>
      <c r="E153" s="275"/>
      <c r="F153" s="285">
        <v>2570000</v>
      </c>
      <c r="G153" s="285">
        <v>2570000</v>
      </c>
      <c r="H153" s="166" t="str">
        <f t="shared" si="2"/>
        <v>11</v>
      </c>
    </row>
    <row r="154" spans="1:8">
      <c r="A154" s="291" t="s">
        <v>285</v>
      </c>
      <c r="B154" s="275" t="s">
        <v>5</v>
      </c>
      <c r="C154" s="275" t="s">
        <v>649</v>
      </c>
      <c r="D154" s="275"/>
      <c r="E154" s="275"/>
      <c r="F154" s="285">
        <v>2570000</v>
      </c>
      <c r="G154" s="285">
        <v>2570000</v>
      </c>
      <c r="H154" s="166" t="str">
        <f t="shared" si="2"/>
        <v>1102</v>
      </c>
    </row>
    <row r="155" spans="1:8" ht="89.25">
      <c r="A155" s="291" t="s">
        <v>650</v>
      </c>
      <c r="B155" s="275" t="s">
        <v>5</v>
      </c>
      <c r="C155" s="275" t="s">
        <v>649</v>
      </c>
      <c r="D155" s="275" t="s">
        <v>1190</v>
      </c>
      <c r="E155" s="275"/>
      <c r="F155" s="285">
        <v>700000</v>
      </c>
      <c r="G155" s="285">
        <v>700000</v>
      </c>
      <c r="H155" s="166" t="str">
        <f t="shared" si="2"/>
        <v>11020710080010</v>
      </c>
    </row>
    <row r="156" spans="1:8" ht="38.25">
      <c r="A156" s="291" t="s">
        <v>589</v>
      </c>
      <c r="B156" s="275" t="s">
        <v>5</v>
      </c>
      <c r="C156" s="275" t="s">
        <v>649</v>
      </c>
      <c r="D156" s="275" t="s">
        <v>1190</v>
      </c>
      <c r="E156" s="275" t="s">
        <v>590</v>
      </c>
      <c r="F156" s="285">
        <v>700000</v>
      </c>
      <c r="G156" s="285">
        <v>700000</v>
      </c>
      <c r="H156" s="166" t="str">
        <f t="shared" si="2"/>
        <v>11020710080010244</v>
      </c>
    </row>
    <row r="157" spans="1:8" ht="102">
      <c r="A157" s="291" t="s">
        <v>651</v>
      </c>
      <c r="B157" s="275" t="s">
        <v>5</v>
      </c>
      <c r="C157" s="275" t="s">
        <v>649</v>
      </c>
      <c r="D157" s="275" t="s">
        <v>1191</v>
      </c>
      <c r="E157" s="275"/>
      <c r="F157" s="285">
        <v>1670000</v>
      </c>
      <c r="G157" s="285">
        <v>1670000</v>
      </c>
      <c r="H157" s="166" t="str">
        <f t="shared" si="2"/>
        <v>11020710080020</v>
      </c>
    </row>
    <row r="158" spans="1:8" ht="38.25">
      <c r="A158" s="291" t="s">
        <v>589</v>
      </c>
      <c r="B158" s="275" t="s">
        <v>5</v>
      </c>
      <c r="C158" s="275" t="s">
        <v>649</v>
      </c>
      <c r="D158" s="275" t="s">
        <v>1191</v>
      </c>
      <c r="E158" s="275" t="s">
        <v>590</v>
      </c>
      <c r="F158" s="285">
        <v>1670000</v>
      </c>
      <c r="G158" s="285">
        <v>1670000</v>
      </c>
      <c r="H158" s="166" t="str">
        <f t="shared" si="2"/>
        <v>11020710080020244</v>
      </c>
    </row>
    <row r="159" spans="1:8">
      <c r="A159" s="291" t="e">
        <v>#N/A</v>
      </c>
      <c r="B159" s="275" t="s">
        <v>5</v>
      </c>
      <c r="C159" s="275" t="s">
        <v>649</v>
      </c>
      <c r="D159" s="275" t="s">
        <v>1192</v>
      </c>
      <c r="E159" s="275"/>
      <c r="F159" s="285">
        <v>16900</v>
      </c>
      <c r="G159" s="285">
        <v>16900</v>
      </c>
      <c r="H159" s="166" t="str">
        <f t="shared" si="2"/>
        <v>11020720080010</v>
      </c>
    </row>
    <row r="160" spans="1:8" ht="25.5">
      <c r="A160" s="291" t="s">
        <v>633</v>
      </c>
      <c r="B160" s="275" t="s">
        <v>5</v>
      </c>
      <c r="C160" s="275" t="s">
        <v>649</v>
      </c>
      <c r="D160" s="275" t="s">
        <v>1192</v>
      </c>
      <c r="E160" s="275" t="s">
        <v>634</v>
      </c>
      <c r="F160" s="285">
        <v>16900</v>
      </c>
      <c r="G160" s="285">
        <v>16900</v>
      </c>
      <c r="H160" s="166" t="str">
        <f t="shared" si="2"/>
        <v>11020720080010612</v>
      </c>
    </row>
    <row r="161" spans="1:8">
      <c r="A161" s="291" t="e">
        <v>#N/A</v>
      </c>
      <c r="B161" s="275" t="s">
        <v>5</v>
      </c>
      <c r="C161" s="275" t="s">
        <v>649</v>
      </c>
      <c r="D161" s="275" t="s">
        <v>1193</v>
      </c>
      <c r="E161" s="275"/>
      <c r="F161" s="285">
        <v>176400</v>
      </c>
      <c r="G161" s="285">
        <v>176400</v>
      </c>
      <c r="H161" s="166" t="str">
        <f t="shared" si="2"/>
        <v>11020720080020</v>
      </c>
    </row>
    <row r="162" spans="1:8" ht="25.5">
      <c r="A162" s="291" t="s">
        <v>633</v>
      </c>
      <c r="B162" s="275" t="s">
        <v>5</v>
      </c>
      <c r="C162" s="275" t="s">
        <v>649</v>
      </c>
      <c r="D162" s="275" t="s">
        <v>1193</v>
      </c>
      <c r="E162" s="275" t="s">
        <v>634</v>
      </c>
      <c r="F162" s="285">
        <v>176400</v>
      </c>
      <c r="G162" s="285">
        <v>176400</v>
      </c>
      <c r="H162" s="166" t="str">
        <f t="shared" si="2"/>
        <v>11020720080020612</v>
      </c>
    </row>
    <row r="163" spans="1:8">
      <c r="A163" s="291" t="e">
        <v>#N/A</v>
      </c>
      <c r="B163" s="275" t="s">
        <v>5</v>
      </c>
      <c r="C163" s="275" t="s">
        <v>649</v>
      </c>
      <c r="D163" s="275" t="s">
        <v>1194</v>
      </c>
      <c r="E163" s="275"/>
      <c r="F163" s="285">
        <v>6700</v>
      </c>
      <c r="G163" s="285">
        <v>6700</v>
      </c>
      <c r="H163" s="166" t="str">
        <f t="shared" si="2"/>
        <v>11020720080030</v>
      </c>
    </row>
    <row r="164" spans="1:8" ht="25.5">
      <c r="A164" s="291" t="s">
        <v>633</v>
      </c>
      <c r="B164" s="275" t="s">
        <v>5</v>
      </c>
      <c r="C164" s="275" t="s">
        <v>649</v>
      </c>
      <c r="D164" s="275" t="s">
        <v>1194</v>
      </c>
      <c r="E164" s="275" t="s">
        <v>634</v>
      </c>
      <c r="F164" s="285">
        <v>6700</v>
      </c>
      <c r="G164" s="285">
        <v>6700</v>
      </c>
      <c r="H164" s="166" t="str">
        <f t="shared" si="2"/>
        <v>11020720080030612</v>
      </c>
    </row>
    <row r="165" spans="1:8" ht="25.5">
      <c r="A165" s="291" t="s">
        <v>337</v>
      </c>
      <c r="B165" s="275" t="s">
        <v>272</v>
      </c>
      <c r="C165" s="275"/>
      <c r="D165" s="275"/>
      <c r="E165" s="275"/>
      <c r="F165" s="285">
        <v>19056776.359999999</v>
      </c>
      <c r="G165" s="285">
        <v>19206776.359999999</v>
      </c>
      <c r="H165" s="166" t="str">
        <f t="shared" si="2"/>
        <v/>
      </c>
    </row>
    <row r="166" spans="1:8" ht="25.5">
      <c r="A166" s="291" t="s">
        <v>317</v>
      </c>
      <c r="B166" s="275" t="s">
        <v>272</v>
      </c>
      <c r="C166" s="275" t="s">
        <v>303</v>
      </c>
      <c r="D166" s="275"/>
      <c r="E166" s="275"/>
      <c r="F166" s="285">
        <v>19056776.359999999</v>
      </c>
      <c r="G166" s="285">
        <v>19206776.359999999</v>
      </c>
      <c r="H166" s="166" t="str">
        <f t="shared" si="2"/>
        <v>05</v>
      </c>
    </row>
    <row r="167" spans="1:8">
      <c r="A167" s="291" t="s">
        <v>204</v>
      </c>
      <c r="B167" s="275" t="s">
        <v>272</v>
      </c>
      <c r="C167" s="275" t="s">
        <v>631</v>
      </c>
      <c r="D167" s="275"/>
      <c r="E167" s="275"/>
      <c r="F167" s="285">
        <v>15000000</v>
      </c>
      <c r="G167" s="285">
        <v>15000000</v>
      </c>
      <c r="H167" s="166" t="str">
        <f t="shared" si="2"/>
        <v>0502</v>
      </c>
    </row>
    <row r="168" spans="1:8" ht="127.5">
      <c r="A168" s="291" t="s">
        <v>656</v>
      </c>
      <c r="B168" s="275" t="s">
        <v>272</v>
      </c>
      <c r="C168" s="275" t="s">
        <v>631</v>
      </c>
      <c r="D168" s="275" t="s">
        <v>1195</v>
      </c>
      <c r="E168" s="275"/>
      <c r="F168" s="285">
        <v>15000000</v>
      </c>
      <c r="G168" s="285">
        <v>15000000</v>
      </c>
      <c r="H168" s="166" t="str">
        <f t="shared" si="2"/>
        <v>05020350080000</v>
      </c>
    </row>
    <row r="169" spans="1:8" ht="38.25">
      <c r="A169" s="291" t="s">
        <v>606</v>
      </c>
      <c r="B169" s="275" t="s">
        <v>272</v>
      </c>
      <c r="C169" s="275" t="s">
        <v>631</v>
      </c>
      <c r="D169" s="275" t="s">
        <v>1195</v>
      </c>
      <c r="E169" s="275" t="s">
        <v>607</v>
      </c>
      <c r="F169" s="285">
        <v>15000000</v>
      </c>
      <c r="G169" s="285">
        <v>15000000</v>
      </c>
      <c r="H169" s="166" t="str">
        <f t="shared" si="2"/>
        <v>05020350080000243</v>
      </c>
    </row>
    <row r="170" spans="1:8" ht="25.5">
      <c r="A170" s="291" t="s">
        <v>209</v>
      </c>
      <c r="B170" s="275" t="s">
        <v>272</v>
      </c>
      <c r="C170" s="275" t="s">
        <v>658</v>
      </c>
      <c r="D170" s="275"/>
      <c r="E170" s="275"/>
      <c r="F170" s="285">
        <v>4056776.36</v>
      </c>
      <c r="G170" s="285">
        <v>4206776.3599999994</v>
      </c>
      <c r="H170" s="166" t="str">
        <f t="shared" si="2"/>
        <v>0505</v>
      </c>
    </row>
    <row r="171" spans="1:8" ht="293.25">
      <c r="A171" s="291" t="s">
        <v>798</v>
      </c>
      <c r="B171" s="275" t="s">
        <v>272</v>
      </c>
      <c r="C171" s="275" t="s">
        <v>658</v>
      </c>
      <c r="D171" s="275" t="s">
        <v>1309</v>
      </c>
      <c r="E171" s="275"/>
      <c r="F171" s="285">
        <v>0</v>
      </c>
      <c r="G171" s="285">
        <v>150000</v>
      </c>
      <c r="H171" s="166" t="str">
        <f t="shared" si="2"/>
        <v>050503100S5710</v>
      </c>
    </row>
    <row r="172" spans="1:8" ht="38.25">
      <c r="A172" s="291" t="s">
        <v>606</v>
      </c>
      <c r="B172" s="275" t="s">
        <v>272</v>
      </c>
      <c r="C172" s="275" t="s">
        <v>658</v>
      </c>
      <c r="D172" s="275" t="s">
        <v>1309</v>
      </c>
      <c r="E172" s="275" t="s">
        <v>607</v>
      </c>
      <c r="F172" s="285">
        <v>0</v>
      </c>
      <c r="G172" s="285">
        <v>150000</v>
      </c>
      <c r="H172" s="166" t="str">
        <f t="shared" si="2"/>
        <v>050503100S5710243</v>
      </c>
    </row>
    <row r="173" spans="1:8" ht="51">
      <c r="A173" s="291" t="s">
        <v>659</v>
      </c>
      <c r="B173" s="275" t="s">
        <v>272</v>
      </c>
      <c r="C173" s="275" t="s">
        <v>658</v>
      </c>
      <c r="D173" s="275" t="s">
        <v>1196</v>
      </c>
      <c r="E173" s="275"/>
      <c r="F173" s="285">
        <v>3926776.36</v>
      </c>
      <c r="G173" s="285">
        <v>3926776.36</v>
      </c>
      <c r="H173" s="166" t="str">
        <f t="shared" si="2"/>
        <v>05059050040000</v>
      </c>
    </row>
    <row r="174" spans="1:8" ht="38.25">
      <c r="A174" s="291" t="s">
        <v>604</v>
      </c>
      <c r="B174" s="275" t="s">
        <v>272</v>
      </c>
      <c r="C174" s="275" t="s">
        <v>658</v>
      </c>
      <c r="D174" s="275" t="s">
        <v>1196</v>
      </c>
      <c r="E174" s="275" t="s">
        <v>605</v>
      </c>
      <c r="F174" s="285">
        <v>3752437</v>
      </c>
      <c r="G174" s="285">
        <v>3752437</v>
      </c>
      <c r="H174" s="166" t="str">
        <f t="shared" si="2"/>
        <v>05059050040000111</v>
      </c>
    </row>
    <row r="175" spans="1:8" ht="38.25">
      <c r="A175" s="291" t="s">
        <v>660</v>
      </c>
      <c r="B175" s="275" t="s">
        <v>272</v>
      </c>
      <c r="C175" s="275" t="s">
        <v>658</v>
      </c>
      <c r="D175" s="275" t="s">
        <v>1196</v>
      </c>
      <c r="E175" s="275" t="s">
        <v>661</v>
      </c>
      <c r="F175" s="285">
        <v>73000</v>
      </c>
      <c r="G175" s="285">
        <v>73000</v>
      </c>
      <c r="H175" s="166" t="str">
        <f t="shared" si="2"/>
        <v>05059050040000112</v>
      </c>
    </row>
    <row r="176" spans="1:8" ht="38.25">
      <c r="A176" s="291" t="s">
        <v>589</v>
      </c>
      <c r="B176" s="275" t="s">
        <v>272</v>
      </c>
      <c r="C176" s="275" t="s">
        <v>658</v>
      </c>
      <c r="D176" s="275" t="s">
        <v>1196</v>
      </c>
      <c r="E176" s="275" t="s">
        <v>590</v>
      </c>
      <c r="F176" s="285">
        <v>101339.36</v>
      </c>
      <c r="G176" s="285">
        <v>101339.36</v>
      </c>
      <c r="H176" s="166" t="str">
        <f t="shared" si="2"/>
        <v>05059050040000244</v>
      </c>
    </row>
    <row r="177" spans="1:8" ht="76.5">
      <c r="A177" s="291" t="s">
        <v>950</v>
      </c>
      <c r="B177" s="275" t="s">
        <v>272</v>
      </c>
      <c r="C177" s="275" t="s">
        <v>658</v>
      </c>
      <c r="D177" s="275" t="s">
        <v>1197</v>
      </c>
      <c r="E177" s="275"/>
      <c r="F177" s="285">
        <v>130000</v>
      </c>
      <c r="G177" s="285">
        <v>130000</v>
      </c>
      <c r="H177" s="166" t="str">
        <f t="shared" si="2"/>
        <v>05059050047000</v>
      </c>
    </row>
    <row r="178" spans="1:8" ht="38.25">
      <c r="A178" s="291" t="s">
        <v>660</v>
      </c>
      <c r="B178" s="275" t="s">
        <v>272</v>
      </c>
      <c r="C178" s="275" t="s">
        <v>658</v>
      </c>
      <c r="D178" s="275" t="s">
        <v>1197</v>
      </c>
      <c r="E178" s="275" t="s">
        <v>661</v>
      </c>
      <c r="F178" s="285">
        <v>130000</v>
      </c>
      <c r="G178" s="285">
        <v>130000</v>
      </c>
      <c r="H178" s="166" t="str">
        <f t="shared" si="2"/>
        <v>05059050047000112</v>
      </c>
    </row>
    <row r="179" spans="1:8" ht="38.25">
      <c r="A179" s="291" t="s">
        <v>663</v>
      </c>
      <c r="B179" s="275" t="s">
        <v>200</v>
      </c>
      <c r="C179" s="275"/>
      <c r="D179" s="275"/>
      <c r="E179" s="275"/>
      <c r="F179" s="285">
        <v>55914900</v>
      </c>
      <c r="G179" s="285">
        <v>55914900</v>
      </c>
      <c r="H179" s="166" t="str">
        <f t="shared" ref="H179:H230" si="3">CONCATENATE(C179,,D179,E179)</f>
        <v/>
      </c>
    </row>
    <row r="180" spans="1:8">
      <c r="A180" s="291" t="s">
        <v>194</v>
      </c>
      <c r="B180" s="275" t="s">
        <v>200</v>
      </c>
      <c r="C180" s="275" t="s">
        <v>262</v>
      </c>
      <c r="D180" s="275"/>
      <c r="E180" s="275"/>
      <c r="F180" s="285">
        <v>55914900</v>
      </c>
      <c r="G180" s="285">
        <v>55914900</v>
      </c>
      <c r="H180" s="166" t="str">
        <f t="shared" si="3"/>
        <v>10</v>
      </c>
    </row>
    <row r="181" spans="1:8">
      <c r="A181" s="291" t="e">
        <v>#N/A</v>
      </c>
      <c r="B181" s="275" t="s">
        <v>200</v>
      </c>
      <c r="C181" s="275">
        <v>1003</v>
      </c>
      <c r="D181" s="275"/>
      <c r="E181" s="275"/>
      <c r="F181" s="285">
        <v>337500</v>
      </c>
      <c r="G181" s="285">
        <v>337500</v>
      </c>
      <c r="H181" s="166" t="str">
        <f t="shared" si="3"/>
        <v>1003</v>
      </c>
    </row>
    <row r="182" spans="1:8" ht="102">
      <c r="A182" s="291" t="s">
        <v>951</v>
      </c>
      <c r="B182" s="275" t="s">
        <v>200</v>
      </c>
      <c r="C182" s="275">
        <v>1003</v>
      </c>
      <c r="D182" s="275" t="s">
        <v>1200</v>
      </c>
      <c r="E182" s="275"/>
      <c r="F182" s="285">
        <v>337500</v>
      </c>
      <c r="G182" s="285">
        <v>337500</v>
      </c>
      <c r="H182" s="166" t="str">
        <f t="shared" si="3"/>
        <v>10030220002750</v>
      </c>
    </row>
    <row r="183" spans="1:8" ht="38.25">
      <c r="A183" s="291" t="s">
        <v>589</v>
      </c>
      <c r="B183" s="275" t="s">
        <v>200</v>
      </c>
      <c r="C183" s="275" t="s">
        <v>646</v>
      </c>
      <c r="D183" s="275" t="s">
        <v>1200</v>
      </c>
      <c r="E183" s="275" t="s">
        <v>590</v>
      </c>
      <c r="F183" s="285">
        <v>337500</v>
      </c>
      <c r="G183" s="285">
        <v>337500</v>
      </c>
      <c r="H183" s="166" t="str">
        <f t="shared" si="3"/>
        <v>10030220002750244</v>
      </c>
    </row>
    <row r="184" spans="1:8">
      <c r="A184" s="291" t="s">
        <v>142</v>
      </c>
      <c r="B184" s="275" t="s">
        <v>200</v>
      </c>
      <c r="C184" s="275" t="s">
        <v>665</v>
      </c>
      <c r="D184" s="275"/>
      <c r="E184" s="275"/>
      <c r="F184" s="285">
        <v>38038500</v>
      </c>
      <c r="G184" s="285">
        <v>38038500</v>
      </c>
      <c r="H184" s="166" t="str">
        <f t="shared" si="3"/>
        <v>1002</v>
      </c>
    </row>
    <row r="185" spans="1:8">
      <c r="A185" s="291" t="e">
        <v>#N/A</v>
      </c>
      <c r="B185" s="275" t="s">
        <v>200</v>
      </c>
      <c r="C185" s="275" t="s">
        <v>665</v>
      </c>
      <c r="D185" s="275" t="s">
        <v>1201</v>
      </c>
      <c r="E185" s="275"/>
      <c r="F185" s="285">
        <v>38038500</v>
      </c>
      <c r="G185" s="285">
        <v>38038500</v>
      </c>
      <c r="H185" s="166" t="str">
        <f t="shared" si="3"/>
        <v>10020240001510</v>
      </c>
    </row>
    <row r="186" spans="1:8" ht="76.5">
      <c r="A186" s="291" t="s">
        <v>612</v>
      </c>
      <c r="B186" s="275" t="s">
        <v>200</v>
      </c>
      <c r="C186" s="275" t="s">
        <v>665</v>
      </c>
      <c r="D186" s="275" t="s">
        <v>1201</v>
      </c>
      <c r="E186" s="275" t="s">
        <v>613</v>
      </c>
      <c r="F186" s="285">
        <v>38038500</v>
      </c>
      <c r="G186" s="285">
        <v>38038500</v>
      </c>
      <c r="H186" s="166" t="str">
        <f t="shared" si="3"/>
        <v>10020240001510611</v>
      </c>
    </row>
    <row r="187" spans="1:8" ht="25.5">
      <c r="A187" s="291" t="s">
        <v>91</v>
      </c>
      <c r="B187" s="275" t="s">
        <v>200</v>
      </c>
      <c r="C187" s="275" t="s">
        <v>666</v>
      </c>
      <c r="D187" s="275"/>
      <c r="E187" s="275"/>
      <c r="F187" s="285">
        <v>17538900</v>
      </c>
      <c r="G187" s="285">
        <v>17538900</v>
      </c>
      <c r="H187" s="166" t="str">
        <f t="shared" si="3"/>
        <v>1006</v>
      </c>
    </row>
    <row r="188" spans="1:8">
      <c r="A188" s="291" t="e">
        <v>#N/A</v>
      </c>
      <c r="B188" s="275" t="s">
        <v>200</v>
      </c>
      <c r="C188" s="275" t="s">
        <v>666</v>
      </c>
      <c r="D188" s="275" t="s">
        <v>1202</v>
      </c>
      <c r="E188" s="275"/>
      <c r="F188" s="285">
        <v>17538900</v>
      </c>
      <c r="G188" s="285">
        <v>17538900</v>
      </c>
      <c r="H188" s="166" t="str">
        <f t="shared" si="3"/>
        <v>10060250075130</v>
      </c>
    </row>
    <row r="189" spans="1:8" ht="38.25">
      <c r="A189" s="291" t="s">
        <v>583</v>
      </c>
      <c r="B189" s="275" t="s">
        <v>200</v>
      </c>
      <c r="C189" s="275" t="s">
        <v>666</v>
      </c>
      <c r="D189" s="275" t="s">
        <v>1203</v>
      </c>
      <c r="E189" s="275" t="s">
        <v>584</v>
      </c>
      <c r="F189" s="285">
        <v>15113700</v>
      </c>
      <c r="G189" s="285">
        <v>15113700</v>
      </c>
      <c r="H189" s="166" t="str">
        <f t="shared" si="3"/>
        <v>10060260075130121</v>
      </c>
    </row>
    <row r="190" spans="1:8" ht="51">
      <c r="A190" s="291" t="s">
        <v>585</v>
      </c>
      <c r="B190" s="275" t="s">
        <v>200</v>
      </c>
      <c r="C190" s="275" t="s">
        <v>666</v>
      </c>
      <c r="D190" s="275" t="s">
        <v>1203</v>
      </c>
      <c r="E190" s="275" t="s">
        <v>586</v>
      </c>
      <c r="F190" s="285">
        <v>161900</v>
      </c>
      <c r="G190" s="285">
        <v>161900</v>
      </c>
      <c r="H190" s="166" t="str">
        <f t="shared" si="3"/>
        <v>10060260075130122</v>
      </c>
    </row>
    <row r="191" spans="1:8" ht="38.25">
      <c r="A191" s="291" t="s">
        <v>589</v>
      </c>
      <c r="B191" s="275" t="s">
        <v>200</v>
      </c>
      <c r="C191" s="275" t="s">
        <v>666</v>
      </c>
      <c r="D191" s="275" t="s">
        <v>1203</v>
      </c>
      <c r="E191" s="275" t="s">
        <v>590</v>
      </c>
      <c r="F191" s="285">
        <v>2259300</v>
      </c>
      <c r="G191" s="285">
        <v>2259300</v>
      </c>
      <c r="H191" s="166" t="str">
        <f t="shared" si="3"/>
        <v>10060260075130244</v>
      </c>
    </row>
    <row r="192" spans="1:8" ht="25.5">
      <c r="A192" s="291" t="s">
        <v>787</v>
      </c>
      <c r="B192" s="275" t="s">
        <v>200</v>
      </c>
      <c r="C192" s="275" t="s">
        <v>666</v>
      </c>
      <c r="D192" s="275" t="s">
        <v>1203</v>
      </c>
      <c r="E192" s="275" t="s">
        <v>788</v>
      </c>
      <c r="F192" s="285">
        <v>4000</v>
      </c>
      <c r="G192" s="285">
        <v>4000</v>
      </c>
      <c r="H192" s="166" t="str">
        <f t="shared" si="3"/>
        <v>10060260075130852</v>
      </c>
    </row>
    <row r="193" spans="1:8" ht="38.25">
      <c r="A193" s="291" t="s">
        <v>338</v>
      </c>
      <c r="B193" s="275" t="s">
        <v>306</v>
      </c>
      <c r="C193" s="275"/>
      <c r="D193" s="275"/>
      <c r="E193" s="275"/>
      <c r="F193" s="285">
        <v>177917100</v>
      </c>
      <c r="G193" s="285">
        <v>177896200</v>
      </c>
      <c r="H193" s="166" t="str">
        <f t="shared" si="3"/>
        <v/>
      </c>
    </row>
    <row r="194" spans="1:8">
      <c r="A194" s="291" t="s">
        <v>193</v>
      </c>
      <c r="B194" s="275" t="s">
        <v>306</v>
      </c>
      <c r="C194" s="275" t="s">
        <v>34</v>
      </c>
      <c r="D194" s="275"/>
      <c r="E194" s="275"/>
      <c r="F194" s="285">
        <v>39386536</v>
      </c>
      <c r="G194" s="285">
        <v>39386536</v>
      </c>
      <c r="H194" s="166" t="str">
        <f t="shared" si="3"/>
        <v>07</v>
      </c>
    </row>
    <row r="195" spans="1:8">
      <c r="A195" s="291" t="s">
        <v>211</v>
      </c>
      <c r="B195" s="275" t="s">
        <v>306</v>
      </c>
      <c r="C195" s="275" t="s">
        <v>667</v>
      </c>
      <c r="D195" s="275"/>
      <c r="E195" s="275"/>
      <c r="F195" s="285">
        <v>39386536</v>
      </c>
      <c r="G195" s="285">
        <v>39386536</v>
      </c>
      <c r="H195" s="166" t="str">
        <f t="shared" si="3"/>
        <v>0702</v>
      </c>
    </row>
    <row r="196" spans="1:8" ht="63.75">
      <c r="A196" s="291" t="s">
        <v>801</v>
      </c>
      <c r="B196" s="275" t="s">
        <v>306</v>
      </c>
      <c r="C196" s="275" t="s">
        <v>667</v>
      </c>
      <c r="D196" s="275" t="s">
        <v>1204</v>
      </c>
      <c r="E196" s="275"/>
      <c r="F196" s="285">
        <v>550000</v>
      </c>
      <c r="G196" s="285">
        <v>550000</v>
      </c>
      <c r="H196" s="166" t="str">
        <f t="shared" si="3"/>
        <v>07020520080520</v>
      </c>
    </row>
    <row r="197" spans="1:8" ht="25.5">
      <c r="A197" s="291" t="s">
        <v>633</v>
      </c>
      <c r="B197" s="275" t="s">
        <v>306</v>
      </c>
      <c r="C197" s="275" t="s">
        <v>667</v>
      </c>
      <c r="D197" s="275" t="s">
        <v>1204</v>
      </c>
      <c r="E197" s="275" t="s">
        <v>634</v>
      </c>
      <c r="F197" s="285">
        <v>550000</v>
      </c>
      <c r="G197" s="285">
        <v>550000</v>
      </c>
      <c r="H197" s="166" t="str">
        <f t="shared" si="3"/>
        <v>07020520080520612</v>
      </c>
    </row>
    <row r="198" spans="1:8" ht="127.5">
      <c r="A198" s="291" t="s">
        <v>802</v>
      </c>
      <c r="B198" s="275" t="s">
        <v>306</v>
      </c>
      <c r="C198" s="275" t="s">
        <v>667</v>
      </c>
      <c r="D198" s="275" t="s">
        <v>1205</v>
      </c>
      <c r="E198" s="275"/>
      <c r="F198" s="285">
        <v>31538542</v>
      </c>
      <c r="G198" s="285">
        <v>31538542</v>
      </c>
      <c r="H198" s="166" t="str">
        <f t="shared" si="3"/>
        <v>07020530040000</v>
      </c>
    </row>
    <row r="199" spans="1:8" ht="76.5">
      <c r="A199" s="291" t="s">
        <v>612</v>
      </c>
      <c r="B199" s="275" t="s">
        <v>306</v>
      </c>
      <c r="C199" s="275" t="s">
        <v>667</v>
      </c>
      <c r="D199" s="275" t="s">
        <v>1205</v>
      </c>
      <c r="E199" s="275" t="s">
        <v>613</v>
      </c>
      <c r="F199" s="285">
        <v>31538542</v>
      </c>
      <c r="G199" s="285">
        <v>31538542</v>
      </c>
      <c r="H199" s="166" t="str">
        <f t="shared" si="3"/>
        <v>07020530040000611</v>
      </c>
    </row>
    <row r="200" spans="1:8" ht="165.75">
      <c r="A200" s="291" t="s">
        <v>803</v>
      </c>
      <c r="B200" s="275" t="s">
        <v>306</v>
      </c>
      <c r="C200" s="275" t="s">
        <v>667</v>
      </c>
      <c r="D200" s="275" t="s">
        <v>1206</v>
      </c>
      <c r="E200" s="275"/>
      <c r="F200" s="285">
        <v>3357750</v>
      </c>
      <c r="G200" s="285">
        <v>3357750</v>
      </c>
      <c r="H200" s="166" t="str">
        <f t="shared" si="3"/>
        <v>07020530041000</v>
      </c>
    </row>
    <row r="201" spans="1:8" ht="76.5">
      <c r="A201" s="291" t="s">
        <v>612</v>
      </c>
      <c r="B201" s="275" t="s">
        <v>306</v>
      </c>
      <c r="C201" s="275" t="s">
        <v>667</v>
      </c>
      <c r="D201" s="275" t="s">
        <v>1206</v>
      </c>
      <c r="E201" s="275" t="s">
        <v>613</v>
      </c>
      <c r="F201" s="285">
        <v>3357750</v>
      </c>
      <c r="G201" s="285">
        <v>3357750</v>
      </c>
      <c r="H201" s="166" t="str">
        <f t="shared" si="3"/>
        <v>07020530041000611</v>
      </c>
    </row>
    <row r="202" spans="1:8" ht="140.25">
      <c r="A202" s="291" t="s">
        <v>953</v>
      </c>
      <c r="B202" s="275" t="s">
        <v>306</v>
      </c>
      <c r="C202" s="275" t="s">
        <v>667</v>
      </c>
      <c r="D202" s="275" t="s">
        <v>1207</v>
      </c>
      <c r="E202" s="275"/>
      <c r="F202" s="285">
        <v>360962</v>
      </c>
      <c r="G202" s="285">
        <v>360962</v>
      </c>
      <c r="H202" s="166" t="str">
        <f t="shared" si="3"/>
        <v>07020530045000</v>
      </c>
    </row>
    <row r="203" spans="1:8" ht="76.5">
      <c r="A203" s="291" t="s">
        <v>612</v>
      </c>
      <c r="B203" s="275" t="s">
        <v>306</v>
      </c>
      <c r="C203" s="275" t="s">
        <v>667</v>
      </c>
      <c r="D203" s="275" t="s">
        <v>1207</v>
      </c>
      <c r="E203" s="275" t="s">
        <v>613</v>
      </c>
      <c r="F203" s="285">
        <v>360962</v>
      </c>
      <c r="G203" s="285">
        <v>360962</v>
      </c>
      <c r="H203" s="166" t="str">
        <f t="shared" si="3"/>
        <v>07020530045000611</v>
      </c>
    </row>
    <row r="204" spans="1:8" ht="127.5">
      <c r="A204" s="291" t="s">
        <v>804</v>
      </c>
      <c r="B204" s="275" t="s">
        <v>306</v>
      </c>
      <c r="C204" s="275" t="s">
        <v>667</v>
      </c>
      <c r="D204" s="275" t="s">
        <v>1208</v>
      </c>
      <c r="E204" s="275"/>
      <c r="F204" s="285">
        <v>380000</v>
      </c>
      <c r="G204" s="285">
        <v>380000</v>
      </c>
      <c r="H204" s="166" t="str">
        <f t="shared" si="3"/>
        <v>07020530047000</v>
      </c>
    </row>
    <row r="205" spans="1:8" ht="25.5">
      <c r="A205" s="291" t="s">
        <v>633</v>
      </c>
      <c r="B205" s="275" t="s">
        <v>306</v>
      </c>
      <c r="C205" s="275" t="s">
        <v>667</v>
      </c>
      <c r="D205" s="275" t="s">
        <v>1208</v>
      </c>
      <c r="E205" s="275" t="s">
        <v>634</v>
      </c>
      <c r="F205" s="285">
        <v>380000</v>
      </c>
      <c r="G205" s="285">
        <v>380000</v>
      </c>
      <c r="H205" s="166" t="str">
        <f t="shared" si="3"/>
        <v>07020530047000612</v>
      </c>
    </row>
    <row r="206" spans="1:8" ht="127.5">
      <c r="A206" s="291" t="s">
        <v>954</v>
      </c>
      <c r="B206" s="275" t="s">
        <v>306</v>
      </c>
      <c r="C206" s="275" t="s">
        <v>667</v>
      </c>
      <c r="D206" s="275" t="s">
        <v>1209</v>
      </c>
      <c r="E206" s="275"/>
      <c r="F206" s="285">
        <v>3199282</v>
      </c>
      <c r="G206" s="285">
        <v>3199282</v>
      </c>
      <c r="H206" s="166" t="str">
        <f t="shared" si="3"/>
        <v>0702053004Г000</v>
      </c>
    </row>
    <row r="207" spans="1:8" ht="76.5">
      <c r="A207" s="291" t="s">
        <v>612</v>
      </c>
      <c r="B207" s="275" t="s">
        <v>306</v>
      </c>
      <c r="C207" s="275" t="s">
        <v>667</v>
      </c>
      <c r="D207" s="275" t="s">
        <v>1209</v>
      </c>
      <c r="E207" s="275" t="s">
        <v>613</v>
      </c>
      <c r="F207" s="285">
        <v>3199282</v>
      </c>
      <c r="G207" s="285">
        <v>3199282</v>
      </c>
      <c r="H207" s="166" t="str">
        <f t="shared" si="3"/>
        <v>0702053004Г000611</v>
      </c>
    </row>
    <row r="208" spans="1:8">
      <c r="A208" s="291" t="s">
        <v>329</v>
      </c>
      <c r="B208" s="275" t="s">
        <v>306</v>
      </c>
      <c r="C208" s="275" t="s">
        <v>45</v>
      </c>
      <c r="D208" s="275"/>
      <c r="E208" s="275"/>
      <c r="F208" s="285">
        <v>138530564</v>
      </c>
      <c r="G208" s="285">
        <v>138509664</v>
      </c>
      <c r="H208" s="166" t="str">
        <f t="shared" si="3"/>
        <v>08</v>
      </c>
    </row>
    <row r="209" spans="1:8">
      <c r="A209" s="291" t="s">
        <v>281</v>
      </c>
      <c r="B209" s="275" t="s">
        <v>306</v>
      </c>
      <c r="C209" s="275" t="s">
        <v>662</v>
      </c>
      <c r="D209" s="275"/>
      <c r="E209" s="275"/>
      <c r="F209" s="285">
        <v>124250564</v>
      </c>
      <c r="G209" s="285">
        <v>124229664</v>
      </c>
      <c r="H209" s="166" t="str">
        <f t="shared" si="3"/>
        <v>0801</v>
      </c>
    </row>
    <row r="210" spans="1:8" ht="114.75">
      <c r="A210" s="291" t="s">
        <v>669</v>
      </c>
      <c r="B210" s="275" t="s">
        <v>306</v>
      </c>
      <c r="C210" s="275" t="s">
        <v>662</v>
      </c>
      <c r="D210" s="275" t="s">
        <v>1210</v>
      </c>
      <c r="E210" s="275"/>
      <c r="F210" s="285">
        <v>27937418</v>
      </c>
      <c r="G210" s="285">
        <v>27937418</v>
      </c>
      <c r="H210" s="166" t="str">
        <f t="shared" si="3"/>
        <v>08010510040000</v>
      </c>
    </row>
    <row r="211" spans="1:8" ht="76.5">
      <c r="A211" s="291" t="s">
        <v>612</v>
      </c>
      <c r="B211" s="275" t="s">
        <v>306</v>
      </c>
      <c r="C211" s="275" t="s">
        <v>662</v>
      </c>
      <c r="D211" s="275" t="s">
        <v>1210</v>
      </c>
      <c r="E211" s="275" t="s">
        <v>613</v>
      </c>
      <c r="F211" s="285">
        <v>27937418</v>
      </c>
      <c r="G211" s="285">
        <v>27937418</v>
      </c>
      <c r="H211" s="166" t="str">
        <f t="shared" si="3"/>
        <v>08010510040000611</v>
      </c>
    </row>
    <row r="212" spans="1:8" ht="153">
      <c r="A212" s="291" t="s">
        <v>670</v>
      </c>
      <c r="B212" s="275" t="s">
        <v>306</v>
      </c>
      <c r="C212" s="275" t="s">
        <v>662</v>
      </c>
      <c r="D212" s="275" t="s">
        <v>1211</v>
      </c>
      <c r="E212" s="275"/>
      <c r="F212" s="285">
        <v>3675000</v>
      </c>
      <c r="G212" s="285">
        <v>3675000</v>
      </c>
      <c r="H212" s="166" t="str">
        <f t="shared" si="3"/>
        <v>08010510041000</v>
      </c>
    </row>
    <row r="213" spans="1:8" ht="76.5">
      <c r="A213" s="291" t="s">
        <v>612</v>
      </c>
      <c r="B213" s="275" t="s">
        <v>306</v>
      </c>
      <c r="C213" s="275" t="s">
        <v>662</v>
      </c>
      <c r="D213" s="275" t="s">
        <v>1211</v>
      </c>
      <c r="E213" s="275" t="s">
        <v>613</v>
      </c>
      <c r="F213" s="285">
        <v>3675000</v>
      </c>
      <c r="G213" s="285">
        <v>3675000</v>
      </c>
      <c r="H213" s="166" t="str">
        <f t="shared" si="3"/>
        <v>08010510041000611</v>
      </c>
    </row>
    <row r="214" spans="1:8">
      <c r="A214" s="291" t="e">
        <v>#N/A</v>
      </c>
      <c r="B214" s="275" t="s">
        <v>306</v>
      </c>
      <c r="C214" s="275" t="s">
        <v>662</v>
      </c>
      <c r="D214" s="275" t="s">
        <v>1212</v>
      </c>
      <c r="E214" s="275"/>
      <c r="F214" s="285">
        <v>300000</v>
      </c>
      <c r="G214" s="285">
        <v>300000</v>
      </c>
      <c r="H214" s="166" t="str">
        <f t="shared" si="3"/>
        <v>08010510047000</v>
      </c>
    </row>
    <row r="215" spans="1:8" ht="25.5">
      <c r="A215" s="291" t="s">
        <v>633</v>
      </c>
      <c r="B215" s="275" t="s">
        <v>306</v>
      </c>
      <c r="C215" s="275" t="s">
        <v>662</v>
      </c>
      <c r="D215" s="275" t="s">
        <v>1212</v>
      </c>
      <c r="E215" s="275" t="s">
        <v>634</v>
      </c>
      <c r="F215" s="285">
        <v>300000</v>
      </c>
      <c r="G215" s="285">
        <v>300000</v>
      </c>
      <c r="H215" s="166" t="str">
        <f t="shared" si="3"/>
        <v>08010510047000612</v>
      </c>
    </row>
    <row r="216" spans="1:8" ht="114.75">
      <c r="A216" s="291" t="s">
        <v>955</v>
      </c>
      <c r="B216" s="275" t="s">
        <v>306</v>
      </c>
      <c r="C216" s="275" t="s">
        <v>662</v>
      </c>
      <c r="D216" s="275" t="s">
        <v>1213</v>
      </c>
      <c r="E216" s="275"/>
      <c r="F216" s="285">
        <v>4219570</v>
      </c>
      <c r="G216" s="285">
        <v>4219570</v>
      </c>
      <c r="H216" s="166" t="str">
        <f t="shared" si="3"/>
        <v>0801051004Г000</v>
      </c>
    </row>
    <row r="217" spans="1:8" ht="76.5">
      <c r="A217" s="291" t="s">
        <v>612</v>
      </c>
      <c r="B217" s="275" t="s">
        <v>306</v>
      </c>
      <c r="C217" s="275" t="s">
        <v>662</v>
      </c>
      <c r="D217" s="275" t="s">
        <v>1213</v>
      </c>
      <c r="E217" s="275" t="s">
        <v>613</v>
      </c>
      <c r="F217" s="285">
        <v>4219570</v>
      </c>
      <c r="G217" s="285">
        <v>4219570</v>
      </c>
      <c r="H217" s="166" t="str">
        <f t="shared" si="3"/>
        <v>0801051004Г000611</v>
      </c>
    </row>
    <row r="218" spans="1:8">
      <c r="A218" s="291" t="e">
        <v>#N/A</v>
      </c>
      <c r="B218" s="275" t="s">
        <v>306</v>
      </c>
      <c r="C218" s="275" t="s">
        <v>662</v>
      </c>
      <c r="D218" s="275" t="s">
        <v>1214</v>
      </c>
      <c r="E218" s="275"/>
      <c r="F218" s="285">
        <v>48325</v>
      </c>
      <c r="G218" s="285">
        <v>48325</v>
      </c>
      <c r="H218" s="166" t="str">
        <f t="shared" si="3"/>
        <v>080105100S4880</v>
      </c>
    </row>
    <row r="219" spans="1:8" ht="25.5">
      <c r="A219" s="291" t="s">
        <v>633</v>
      </c>
      <c r="B219" s="275" t="s">
        <v>306</v>
      </c>
      <c r="C219" s="275" t="s">
        <v>662</v>
      </c>
      <c r="D219" s="275" t="s">
        <v>1214</v>
      </c>
      <c r="E219" s="275" t="s">
        <v>634</v>
      </c>
      <c r="F219" s="285">
        <v>48325</v>
      </c>
      <c r="G219" s="285">
        <v>48325</v>
      </c>
      <c r="H219" s="166" t="str">
        <f t="shared" si="3"/>
        <v>080105100S4880612</v>
      </c>
    </row>
    <row r="220" spans="1:8" ht="63.75">
      <c r="A220" s="291" t="s">
        <v>671</v>
      </c>
      <c r="B220" s="275" t="s">
        <v>306</v>
      </c>
      <c r="C220" s="275" t="s">
        <v>662</v>
      </c>
      <c r="D220" s="275" t="s">
        <v>1215</v>
      </c>
      <c r="E220" s="275"/>
      <c r="F220" s="285">
        <v>1677480.82</v>
      </c>
      <c r="G220" s="285">
        <v>1677480.82</v>
      </c>
      <c r="H220" s="166" t="str">
        <f t="shared" si="3"/>
        <v>080105100Ч0040</v>
      </c>
    </row>
    <row r="221" spans="1:8" ht="76.5">
      <c r="A221" s="291" t="s">
        <v>612</v>
      </c>
      <c r="B221" s="275" t="s">
        <v>306</v>
      </c>
      <c r="C221" s="275" t="s">
        <v>662</v>
      </c>
      <c r="D221" s="275" t="s">
        <v>1215</v>
      </c>
      <c r="E221" s="275" t="s">
        <v>613</v>
      </c>
      <c r="F221" s="285">
        <v>1677480.82</v>
      </c>
      <c r="G221" s="285">
        <v>1677480.82</v>
      </c>
      <c r="H221" s="166" t="str">
        <f t="shared" si="3"/>
        <v>080105100Ч0040611</v>
      </c>
    </row>
    <row r="222" spans="1:8" ht="140.25">
      <c r="A222" s="291" t="s">
        <v>1046</v>
      </c>
      <c r="B222" s="275" t="s">
        <v>306</v>
      </c>
      <c r="C222" s="275" t="s">
        <v>662</v>
      </c>
      <c r="D222" s="275" t="s">
        <v>1216</v>
      </c>
      <c r="E222" s="275"/>
      <c r="F222" s="285">
        <v>48352</v>
      </c>
      <c r="G222" s="285">
        <v>48352</v>
      </c>
      <c r="H222" s="166" t="str">
        <f t="shared" si="3"/>
        <v>080105100Ч1040</v>
      </c>
    </row>
    <row r="223" spans="1:8" ht="25.5">
      <c r="A223" s="291" t="s">
        <v>633</v>
      </c>
      <c r="B223" s="275" t="s">
        <v>306</v>
      </c>
      <c r="C223" s="275" t="s">
        <v>662</v>
      </c>
      <c r="D223" s="275" t="s">
        <v>1216</v>
      </c>
      <c r="E223" s="275" t="s">
        <v>634</v>
      </c>
      <c r="F223" s="285">
        <v>48352</v>
      </c>
      <c r="G223" s="285">
        <v>48352</v>
      </c>
      <c r="H223" s="166" t="str">
        <f t="shared" si="3"/>
        <v>080105100Ч1040612</v>
      </c>
    </row>
    <row r="224" spans="1:8">
      <c r="A224" s="291" t="e">
        <v>#N/A</v>
      </c>
      <c r="B224" s="275" t="s">
        <v>306</v>
      </c>
      <c r="C224" s="275" t="s">
        <v>662</v>
      </c>
      <c r="D224" s="275" t="s">
        <v>1217</v>
      </c>
      <c r="E224" s="275"/>
      <c r="F224" s="285">
        <v>140000</v>
      </c>
      <c r="G224" s="285">
        <v>140000</v>
      </c>
      <c r="H224" s="166" t="str">
        <f t="shared" si="3"/>
        <v>080105100Ч7040</v>
      </c>
    </row>
    <row r="225" spans="1:8" ht="25.5">
      <c r="A225" s="291" t="s">
        <v>633</v>
      </c>
      <c r="B225" s="275" t="s">
        <v>306</v>
      </c>
      <c r="C225" s="275" t="s">
        <v>662</v>
      </c>
      <c r="D225" s="275" t="s">
        <v>1217</v>
      </c>
      <c r="E225" s="275" t="s">
        <v>634</v>
      </c>
      <c r="F225" s="285">
        <v>140000</v>
      </c>
      <c r="G225" s="285">
        <v>140000</v>
      </c>
      <c r="H225" s="166" t="str">
        <f t="shared" si="3"/>
        <v>080105100Ч7040612</v>
      </c>
    </row>
    <row r="226" spans="1:8">
      <c r="A226" s="291" t="e">
        <v>#N/A</v>
      </c>
      <c r="B226" s="275" t="s">
        <v>306</v>
      </c>
      <c r="C226" s="275" t="s">
        <v>662</v>
      </c>
      <c r="D226" s="275" t="s">
        <v>1218</v>
      </c>
      <c r="E226" s="275"/>
      <c r="F226" s="285">
        <v>67642.179999999993</v>
      </c>
      <c r="G226" s="285">
        <v>67642.179999999993</v>
      </c>
      <c r="H226" s="166" t="str">
        <f t="shared" si="3"/>
        <v>080105100ЧГ040</v>
      </c>
    </row>
    <row r="227" spans="1:8" ht="76.5">
      <c r="A227" s="291" t="s">
        <v>612</v>
      </c>
      <c r="B227" s="275" t="s">
        <v>306</v>
      </c>
      <c r="C227" s="275" t="s">
        <v>662</v>
      </c>
      <c r="D227" s="275" t="s">
        <v>1218</v>
      </c>
      <c r="E227" s="275" t="s">
        <v>613</v>
      </c>
      <c r="F227" s="285">
        <v>67642.179999999993</v>
      </c>
      <c r="G227" s="285">
        <v>67642.179999999993</v>
      </c>
      <c r="H227" s="166" t="str">
        <f t="shared" si="3"/>
        <v>080105100ЧГ040611</v>
      </c>
    </row>
    <row r="228" spans="1:8" ht="63.75">
      <c r="A228" s="291" t="s">
        <v>672</v>
      </c>
      <c r="B228" s="275" t="s">
        <v>306</v>
      </c>
      <c r="C228" s="275" t="s">
        <v>662</v>
      </c>
      <c r="D228" s="275" t="s">
        <v>1219</v>
      </c>
      <c r="E228" s="275"/>
      <c r="F228" s="285">
        <v>390000</v>
      </c>
      <c r="G228" s="285">
        <v>390000</v>
      </c>
      <c r="H228" s="166" t="str">
        <f t="shared" si="3"/>
        <v>08010510080520</v>
      </c>
    </row>
    <row r="229" spans="1:8" ht="25.5">
      <c r="A229" s="291" t="s">
        <v>633</v>
      </c>
      <c r="B229" s="275" t="s">
        <v>306</v>
      </c>
      <c r="C229" s="275" t="s">
        <v>662</v>
      </c>
      <c r="D229" s="275" t="s">
        <v>1219</v>
      </c>
      <c r="E229" s="275" t="s">
        <v>634</v>
      </c>
      <c r="F229" s="285">
        <v>390000</v>
      </c>
      <c r="G229" s="285">
        <v>390000</v>
      </c>
      <c r="H229" s="166" t="str">
        <f t="shared" si="3"/>
        <v>08010510080520612</v>
      </c>
    </row>
    <row r="230" spans="1:8">
      <c r="A230" s="291" t="e">
        <v>#N/A</v>
      </c>
      <c r="B230" s="275" t="s">
        <v>306</v>
      </c>
      <c r="C230" s="275" t="s">
        <v>662</v>
      </c>
      <c r="D230" s="275" t="s">
        <v>1220</v>
      </c>
      <c r="E230" s="275"/>
      <c r="F230" s="285">
        <v>100000</v>
      </c>
      <c r="G230" s="285">
        <v>100000</v>
      </c>
      <c r="H230" s="166" t="str">
        <f t="shared" si="3"/>
        <v>08010510080530</v>
      </c>
    </row>
    <row r="231" spans="1:8" ht="25.5">
      <c r="A231" s="291" t="s">
        <v>633</v>
      </c>
      <c r="B231" s="275" t="s">
        <v>306</v>
      </c>
      <c r="C231" s="275" t="s">
        <v>662</v>
      </c>
      <c r="D231" s="275" t="s">
        <v>1220</v>
      </c>
      <c r="E231" s="275" t="s">
        <v>634</v>
      </c>
      <c r="F231" s="285">
        <v>100000</v>
      </c>
      <c r="G231" s="285">
        <v>100000</v>
      </c>
      <c r="H231" s="166" t="str">
        <f t="shared" ref="H231:H294" si="4">CONCATENATE(C231,,D231,E231)</f>
        <v>08010510080530612</v>
      </c>
    </row>
    <row r="232" spans="1:8" ht="76.5">
      <c r="A232" s="291" t="s">
        <v>1023</v>
      </c>
      <c r="B232" s="275" t="s">
        <v>306</v>
      </c>
      <c r="C232" s="275" t="s">
        <v>662</v>
      </c>
      <c r="D232" s="275" t="s">
        <v>1221</v>
      </c>
      <c r="E232" s="275"/>
      <c r="F232" s="285">
        <v>269373</v>
      </c>
      <c r="G232" s="285">
        <v>269373</v>
      </c>
      <c r="H232" s="166" t="str">
        <f t="shared" si="4"/>
        <v>080105100Ф0000</v>
      </c>
    </row>
    <row r="233" spans="1:8" ht="25.5">
      <c r="A233" s="291" t="s">
        <v>633</v>
      </c>
      <c r="B233" s="275" t="s">
        <v>306</v>
      </c>
      <c r="C233" s="275" t="s">
        <v>662</v>
      </c>
      <c r="D233" s="275" t="s">
        <v>1221</v>
      </c>
      <c r="E233" s="275" t="s">
        <v>634</v>
      </c>
      <c r="F233" s="285">
        <v>269373</v>
      </c>
      <c r="G233" s="285">
        <v>269373</v>
      </c>
      <c r="H233" s="166" t="str">
        <f t="shared" si="4"/>
        <v>080105100Ф0000612</v>
      </c>
    </row>
    <row r="234" spans="1:8" ht="114.75">
      <c r="A234" s="291" t="s">
        <v>809</v>
      </c>
      <c r="B234" s="275" t="s">
        <v>306</v>
      </c>
      <c r="C234" s="275" t="s">
        <v>662</v>
      </c>
      <c r="D234" s="275" t="s">
        <v>1222</v>
      </c>
      <c r="E234" s="275"/>
      <c r="F234" s="285">
        <v>36455891</v>
      </c>
      <c r="G234" s="285">
        <v>36455891</v>
      </c>
      <c r="H234" s="166" t="str">
        <f t="shared" si="4"/>
        <v>08010520040000</v>
      </c>
    </row>
    <row r="235" spans="1:8" ht="76.5">
      <c r="A235" s="291" t="s">
        <v>612</v>
      </c>
      <c r="B235" s="275" t="s">
        <v>306</v>
      </c>
      <c r="C235" s="275" t="s">
        <v>662</v>
      </c>
      <c r="D235" s="275" t="s">
        <v>1222</v>
      </c>
      <c r="E235" s="275" t="s">
        <v>613</v>
      </c>
      <c r="F235" s="285">
        <v>36455891</v>
      </c>
      <c r="G235" s="285">
        <v>36455891</v>
      </c>
      <c r="H235" s="166" t="str">
        <f t="shared" si="4"/>
        <v>08010520040000611</v>
      </c>
    </row>
    <row r="236" spans="1:8" ht="165.75">
      <c r="A236" s="291" t="s">
        <v>810</v>
      </c>
      <c r="B236" s="275" t="s">
        <v>306</v>
      </c>
      <c r="C236" s="275" t="s">
        <v>662</v>
      </c>
      <c r="D236" s="275" t="s">
        <v>1223</v>
      </c>
      <c r="E236" s="275"/>
      <c r="F236" s="285">
        <v>7102964</v>
      </c>
      <c r="G236" s="285">
        <v>7102964</v>
      </c>
      <c r="H236" s="166" t="str">
        <f t="shared" si="4"/>
        <v>08010520041000</v>
      </c>
    </row>
    <row r="237" spans="1:8" ht="76.5">
      <c r="A237" s="291" t="s">
        <v>612</v>
      </c>
      <c r="B237" s="275" t="s">
        <v>306</v>
      </c>
      <c r="C237" s="275" t="s">
        <v>662</v>
      </c>
      <c r="D237" s="275" t="s">
        <v>1223</v>
      </c>
      <c r="E237" s="275" t="s">
        <v>613</v>
      </c>
      <c r="F237" s="285">
        <v>7102964</v>
      </c>
      <c r="G237" s="285">
        <v>7102964</v>
      </c>
      <c r="H237" s="166" t="str">
        <f t="shared" si="4"/>
        <v>08010520041000611</v>
      </c>
    </row>
    <row r="238" spans="1:8">
      <c r="A238" s="291" t="e">
        <v>#N/A</v>
      </c>
      <c r="B238" s="275" t="s">
        <v>306</v>
      </c>
      <c r="C238" s="275" t="s">
        <v>662</v>
      </c>
      <c r="D238" s="275" t="s">
        <v>1224</v>
      </c>
      <c r="E238" s="275"/>
      <c r="F238" s="285">
        <v>253838</v>
      </c>
      <c r="G238" s="285">
        <v>253838</v>
      </c>
      <c r="H238" s="166" t="str">
        <f t="shared" si="4"/>
        <v>08010520045000</v>
      </c>
    </row>
    <row r="239" spans="1:8" ht="76.5">
      <c r="A239" s="291" t="s">
        <v>612</v>
      </c>
      <c r="B239" s="275" t="s">
        <v>306</v>
      </c>
      <c r="C239" s="275" t="s">
        <v>662</v>
      </c>
      <c r="D239" s="275" t="s">
        <v>1224</v>
      </c>
      <c r="E239" s="275" t="s">
        <v>613</v>
      </c>
      <c r="F239" s="285">
        <v>253838</v>
      </c>
      <c r="G239" s="285">
        <v>253838</v>
      </c>
      <c r="H239" s="166" t="str">
        <f t="shared" si="4"/>
        <v>08010520045000611</v>
      </c>
    </row>
    <row r="240" spans="1:8">
      <c r="A240" s="291" t="e">
        <v>#N/A</v>
      </c>
      <c r="B240" s="275" t="s">
        <v>306</v>
      </c>
      <c r="C240" s="275" t="s">
        <v>662</v>
      </c>
      <c r="D240" s="275" t="s">
        <v>1225</v>
      </c>
      <c r="E240" s="275"/>
      <c r="F240" s="285">
        <v>650000</v>
      </c>
      <c r="G240" s="285">
        <v>650000</v>
      </c>
      <c r="H240" s="166" t="str">
        <f t="shared" si="4"/>
        <v>08010520047000</v>
      </c>
    </row>
    <row r="241" spans="1:8" ht="25.5">
      <c r="A241" s="291" t="s">
        <v>633</v>
      </c>
      <c r="B241" s="275" t="s">
        <v>306</v>
      </c>
      <c r="C241" s="275" t="s">
        <v>662</v>
      </c>
      <c r="D241" s="275" t="s">
        <v>1225</v>
      </c>
      <c r="E241" s="275" t="s">
        <v>634</v>
      </c>
      <c r="F241" s="285">
        <v>650000</v>
      </c>
      <c r="G241" s="285">
        <v>650000</v>
      </c>
      <c r="H241" s="166" t="str">
        <f t="shared" si="4"/>
        <v>08010520047000612</v>
      </c>
    </row>
    <row r="242" spans="1:8" ht="114.75">
      <c r="A242" s="291" t="s">
        <v>957</v>
      </c>
      <c r="B242" s="275" t="s">
        <v>306</v>
      </c>
      <c r="C242" s="275" t="s">
        <v>662</v>
      </c>
      <c r="D242" s="275" t="s">
        <v>1226</v>
      </c>
      <c r="E242" s="275"/>
      <c r="F242" s="285">
        <v>12517965</v>
      </c>
      <c r="G242" s="285">
        <v>12517965</v>
      </c>
      <c r="H242" s="166" t="str">
        <f t="shared" si="4"/>
        <v>0801052004Г000</v>
      </c>
    </row>
    <row r="243" spans="1:8" ht="76.5">
      <c r="A243" s="291" t="s">
        <v>612</v>
      </c>
      <c r="B243" s="275" t="s">
        <v>306</v>
      </c>
      <c r="C243" s="275" t="s">
        <v>662</v>
      </c>
      <c r="D243" s="275" t="s">
        <v>1226</v>
      </c>
      <c r="E243" s="275" t="s">
        <v>613</v>
      </c>
      <c r="F243" s="285">
        <v>12517965</v>
      </c>
      <c r="G243" s="285">
        <v>12517965</v>
      </c>
      <c r="H243" s="166" t="str">
        <f t="shared" si="4"/>
        <v>0801052004Г000611</v>
      </c>
    </row>
    <row r="244" spans="1:8" ht="89.25">
      <c r="A244" s="291" t="s">
        <v>813</v>
      </c>
      <c r="B244" s="275" t="s">
        <v>306</v>
      </c>
      <c r="C244" s="275" t="s">
        <v>662</v>
      </c>
      <c r="D244" s="275" t="s">
        <v>1227</v>
      </c>
      <c r="E244" s="275"/>
      <c r="F244" s="285">
        <v>15957915</v>
      </c>
      <c r="G244" s="285">
        <v>15957915</v>
      </c>
      <c r="H244" s="166" t="str">
        <f t="shared" si="4"/>
        <v>080105200Ч0030</v>
      </c>
    </row>
    <row r="245" spans="1:8" ht="76.5">
      <c r="A245" s="291" t="s">
        <v>612</v>
      </c>
      <c r="B245" s="275" t="s">
        <v>306</v>
      </c>
      <c r="C245" s="275" t="s">
        <v>662</v>
      </c>
      <c r="D245" s="275" t="s">
        <v>1227</v>
      </c>
      <c r="E245" s="275" t="s">
        <v>613</v>
      </c>
      <c r="F245" s="285">
        <v>15867935</v>
      </c>
      <c r="G245" s="285">
        <v>15867935</v>
      </c>
      <c r="H245" s="166" t="str">
        <f t="shared" si="4"/>
        <v>080105200Ч0030611</v>
      </c>
    </row>
    <row r="246" spans="1:8" ht="25.5">
      <c r="A246" s="291" t="s">
        <v>633</v>
      </c>
      <c r="B246" s="275" t="s">
        <v>306</v>
      </c>
      <c r="C246" s="275" t="s">
        <v>662</v>
      </c>
      <c r="D246" s="275" t="s">
        <v>1227</v>
      </c>
      <c r="E246" s="275" t="s">
        <v>634</v>
      </c>
      <c r="F246" s="285">
        <v>89980</v>
      </c>
      <c r="G246" s="285">
        <v>89980</v>
      </c>
      <c r="H246" s="166" t="str">
        <f t="shared" si="4"/>
        <v>080105200Ч0030612</v>
      </c>
    </row>
    <row r="247" spans="1:8" ht="165.75">
      <c r="A247" s="291" t="s">
        <v>814</v>
      </c>
      <c r="B247" s="275" t="s">
        <v>306</v>
      </c>
      <c r="C247" s="275" t="s">
        <v>662</v>
      </c>
      <c r="D247" s="275" t="s">
        <v>1228</v>
      </c>
      <c r="E247" s="275"/>
      <c r="F247" s="285">
        <v>3712921</v>
      </c>
      <c r="G247" s="285">
        <v>3712921</v>
      </c>
      <c r="H247" s="166" t="str">
        <f t="shared" si="4"/>
        <v>080105200Ч1030</v>
      </c>
    </row>
    <row r="248" spans="1:8" ht="76.5">
      <c r="A248" s="291" t="s">
        <v>612</v>
      </c>
      <c r="B248" s="275" t="s">
        <v>306</v>
      </c>
      <c r="C248" s="275" t="s">
        <v>662</v>
      </c>
      <c r="D248" s="275" t="s">
        <v>1228</v>
      </c>
      <c r="E248" s="275" t="s">
        <v>613</v>
      </c>
      <c r="F248" s="285">
        <v>3712921</v>
      </c>
      <c r="G248" s="285">
        <v>3712921</v>
      </c>
      <c r="H248" s="166" t="str">
        <f t="shared" si="4"/>
        <v>080105200Ч1030611</v>
      </c>
    </row>
    <row r="249" spans="1:8">
      <c r="A249" s="291" t="e">
        <v>#N/A</v>
      </c>
      <c r="B249" s="275" t="s">
        <v>306</v>
      </c>
      <c r="C249" s="275" t="s">
        <v>662</v>
      </c>
      <c r="D249" s="275" t="s">
        <v>1229</v>
      </c>
      <c r="E249" s="275"/>
      <c r="F249" s="285">
        <v>91775</v>
      </c>
      <c r="G249" s="285">
        <v>91775</v>
      </c>
      <c r="H249" s="166" t="str">
        <f t="shared" si="4"/>
        <v>080105200Ч5030</v>
      </c>
    </row>
    <row r="250" spans="1:8" ht="76.5">
      <c r="A250" s="291" t="s">
        <v>612</v>
      </c>
      <c r="B250" s="275" t="s">
        <v>306</v>
      </c>
      <c r="C250" s="275" t="s">
        <v>662</v>
      </c>
      <c r="D250" s="275" t="s">
        <v>1229</v>
      </c>
      <c r="E250" s="275" t="s">
        <v>613</v>
      </c>
      <c r="F250" s="285">
        <v>91775</v>
      </c>
      <c r="G250" s="285">
        <v>91775</v>
      </c>
      <c r="H250" s="166" t="str">
        <f t="shared" si="4"/>
        <v>080105200Ч5030611</v>
      </c>
    </row>
    <row r="251" spans="1:8">
      <c r="A251" s="291" t="e">
        <v>#N/A</v>
      </c>
      <c r="B251" s="275" t="s">
        <v>306</v>
      </c>
      <c r="C251" s="275" t="s">
        <v>662</v>
      </c>
      <c r="D251" s="275" t="s">
        <v>1230</v>
      </c>
      <c r="E251" s="275"/>
      <c r="F251" s="285">
        <v>935000</v>
      </c>
      <c r="G251" s="285">
        <v>935000</v>
      </c>
      <c r="H251" s="166" t="str">
        <f t="shared" si="4"/>
        <v>080105200Ч7030</v>
      </c>
    </row>
    <row r="252" spans="1:8" ht="25.5">
      <c r="A252" s="291" t="s">
        <v>633</v>
      </c>
      <c r="B252" s="275" t="s">
        <v>306</v>
      </c>
      <c r="C252" s="275" t="s">
        <v>662</v>
      </c>
      <c r="D252" s="275" t="s">
        <v>1230</v>
      </c>
      <c r="E252" s="275" t="s">
        <v>634</v>
      </c>
      <c r="F252" s="285">
        <v>935000</v>
      </c>
      <c r="G252" s="285">
        <v>935000</v>
      </c>
      <c r="H252" s="166" t="str">
        <f t="shared" si="4"/>
        <v>080105200Ч7030612</v>
      </c>
    </row>
    <row r="253" spans="1:8">
      <c r="A253" s="291" t="e">
        <v>#N/A</v>
      </c>
      <c r="B253" s="275" t="s">
        <v>306</v>
      </c>
      <c r="C253" s="275" t="s">
        <v>662</v>
      </c>
      <c r="D253" s="275" t="s">
        <v>1231</v>
      </c>
      <c r="E253" s="275"/>
      <c r="F253" s="285">
        <v>4298024</v>
      </c>
      <c r="G253" s="285">
        <v>4298024</v>
      </c>
      <c r="H253" s="166" t="str">
        <f t="shared" si="4"/>
        <v>080105200ЧГ030</v>
      </c>
    </row>
    <row r="254" spans="1:8" ht="76.5">
      <c r="A254" s="291" t="s">
        <v>612</v>
      </c>
      <c r="B254" s="275" t="s">
        <v>306</v>
      </c>
      <c r="C254" s="275" t="s">
        <v>662</v>
      </c>
      <c r="D254" s="275" t="s">
        <v>1231</v>
      </c>
      <c r="E254" s="275" t="s">
        <v>613</v>
      </c>
      <c r="F254" s="285">
        <v>4298024</v>
      </c>
      <c r="G254" s="285">
        <v>4298024</v>
      </c>
      <c r="H254" s="166" t="str">
        <f t="shared" si="4"/>
        <v>080105200ЧГ030611</v>
      </c>
    </row>
    <row r="255" spans="1:8" ht="63.75">
      <c r="A255" s="291" t="s">
        <v>801</v>
      </c>
      <c r="B255" s="275" t="s">
        <v>306</v>
      </c>
      <c r="C255" s="275" t="s">
        <v>662</v>
      </c>
      <c r="D255" s="275" t="s">
        <v>1204</v>
      </c>
      <c r="E255" s="275"/>
      <c r="F255" s="285">
        <v>2330000</v>
      </c>
      <c r="G255" s="285">
        <v>2330000</v>
      </c>
      <c r="H255" s="166" t="str">
        <f t="shared" si="4"/>
        <v>08010520080520</v>
      </c>
    </row>
    <row r="256" spans="1:8" ht="25.5">
      <c r="A256" s="291" t="s">
        <v>633</v>
      </c>
      <c r="B256" s="275" t="s">
        <v>306</v>
      </c>
      <c r="C256" s="275" t="s">
        <v>662</v>
      </c>
      <c r="D256" s="275" t="s">
        <v>1204</v>
      </c>
      <c r="E256" s="275" t="s">
        <v>634</v>
      </c>
      <c r="F256" s="285">
        <v>2330000</v>
      </c>
      <c r="G256" s="285">
        <v>2330000</v>
      </c>
      <c r="H256" s="166" t="str">
        <f t="shared" si="4"/>
        <v>08010520080520612</v>
      </c>
    </row>
    <row r="257" spans="1:8">
      <c r="A257" s="291" t="e">
        <v>#N/A</v>
      </c>
      <c r="B257" s="275" t="s">
        <v>306</v>
      </c>
      <c r="C257" s="275" t="s">
        <v>662</v>
      </c>
      <c r="D257" s="275" t="s">
        <v>1232</v>
      </c>
      <c r="E257" s="275"/>
      <c r="F257" s="285">
        <v>210</v>
      </c>
      <c r="G257" s="285">
        <v>210</v>
      </c>
      <c r="H257" s="166" t="str">
        <f t="shared" si="4"/>
        <v>080105300L1440</v>
      </c>
    </row>
    <row r="258" spans="1:8" ht="25.5">
      <c r="A258" s="291" t="s">
        <v>633</v>
      </c>
      <c r="B258" s="275" t="s">
        <v>306</v>
      </c>
      <c r="C258" s="275" t="s">
        <v>662</v>
      </c>
      <c r="D258" s="275" t="s">
        <v>1232</v>
      </c>
      <c r="E258" s="275" t="s">
        <v>634</v>
      </c>
      <c r="F258" s="285">
        <v>210</v>
      </c>
      <c r="G258" s="285">
        <v>210</v>
      </c>
      <c r="H258" s="166" t="str">
        <f t="shared" si="4"/>
        <v>080105300L1440612</v>
      </c>
    </row>
    <row r="259" spans="1:8" ht="89.25">
      <c r="A259" s="291" t="s">
        <v>805</v>
      </c>
      <c r="B259" s="275" t="s">
        <v>306</v>
      </c>
      <c r="C259" s="275" t="s">
        <v>662</v>
      </c>
      <c r="D259" s="275" t="s">
        <v>1233</v>
      </c>
      <c r="E259" s="275"/>
      <c r="F259" s="285">
        <v>250000</v>
      </c>
      <c r="G259" s="285">
        <v>250000</v>
      </c>
      <c r="H259" s="166" t="str">
        <f t="shared" si="4"/>
        <v>080105300Ф0000</v>
      </c>
    </row>
    <row r="260" spans="1:8" ht="25.5">
      <c r="A260" s="291" t="s">
        <v>633</v>
      </c>
      <c r="B260" s="275" t="s">
        <v>306</v>
      </c>
      <c r="C260" s="275" t="s">
        <v>662</v>
      </c>
      <c r="D260" s="275" t="s">
        <v>1233</v>
      </c>
      <c r="E260" s="275" t="s">
        <v>634</v>
      </c>
      <c r="F260" s="285">
        <v>250000</v>
      </c>
      <c r="G260" s="285">
        <v>250000</v>
      </c>
      <c r="H260" s="166" t="str">
        <f t="shared" si="4"/>
        <v>080105300Ф0000612</v>
      </c>
    </row>
    <row r="261" spans="1:8" ht="114.75">
      <c r="A261" s="291" t="s">
        <v>818</v>
      </c>
      <c r="B261" s="275" t="s">
        <v>306</v>
      </c>
      <c r="C261" s="275" t="s">
        <v>662</v>
      </c>
      <c r="D261" s="275" t="s">
        <v>1234</v>
      </c>
      <c r="E261" s="275"/>
      <c r="F261" s="285">
        <v>800000</v>
      </c>
      <c r="G261" s="285">
        <v>800000</v>
      </c>
      <c r="H261" s="166" t="str">
        <f t="shared" si="4"/>
        <v>080105300Ц0000</v>
      </c>
    </row>
    <row r="262" spans="1:8" ht="25.5">
      <c r="A262" s="291" t="s">
        <v>633</v>
      </c>
      <c r="B262" s="275" t="s">
        <v>306</v>
      </c>
      <c r="C262" s="275" t="s">
        <v>662</v>
      </c>
      <c r="D262" s="275" t="s">
        <v>1234</v>
      </c>
      <c r="E262" s="275" t="s">
        <v>634</v>
      </c>
      <c r="F262" s="285">
        <v>800000</v>
      </c>
      <c r="G262" s="285">
        <v>800000</v>
      </c>
      <c r="H262" s="166" t="str">
        <f t="shared" si="4"/>
        <v>080105300Ц0000612</v>
      </c>
    </row>
    <row r="263" spans="1:8" ht="102">
      <c r="A263" s="291" t="s">
        <v>819</v>
      </c>
      <c r="B263" s="275" t="s">
        <v>306</v>
      </c>
      <c r="C263" s="275" t="s">
        <v>662</v>
      </c>
      <c r="D263" s="275" t="s">
        <v>1235</v>
      </c>
      <c r="E263" s="275"/>
      <c r="F263" s="285">
        <v>20900</v>
      </c>
      <c r="G263" s="285">
        <v>0</v>
      </c>
      <c r="H263" s="166" t="str">
        <f t="shared" si="4"/>
        <v>08010530051440</v>
      </c>
    </row>
    <row r="264" spans="1:8" ht="25.5">
      <c r="A264" s="291" t="s">
        <v>633</v>
      </c>
      <c r="B264" s="275" t="s">
        <v>306</v>
      </c>
      <c r="C264" s="275" t="s">
        <v>662</v>
      </c>
      <c r="D264" s="275" t="s">
        <v>1235</v>
      </c>
      <c r="E264" s="275" t="s">
        <v>634</v>
      </c>
      <c r="F264" s="285">
        <v>20900</v>
      </c>
      <c r="G264" s="285">
        <v>0</v>
      </c>
      <c r="H264" s="166" t="str">
        <f t="shared" si="4"/>
        <v>08010530051440612</v>
      </c>
    </row>
    <row r="265" spans="1:8" ht="25.5">
      <c r="A265" s="291" t="s">
        <v>0</v>
      </c>
      <c r="B265" s="275" t="s">
        <v>306</v>
      </c>
      <c r="C265" s="275" t="s">
        <v>674</v>
      </c>
      <c r="D265" s="275"/>
      <c r="E265" s="275"/>
      <c r="F265" s="285">
        <v>14280000</v>
      </c>
      <c r="G265" s="285">
        <v>14280000</v>
      </c>
      <c r="H265" s="166" t="str">
        <f t="shared" si="4"/>
        <v>0804</v>
      </c>
    </row>
    <row r="266" spans="1:8" ht="127.5">
      <c r="A266" s="291" t="s">
        <v>802</v>
      </c>
      <c r="B266" s="275" t="s">
        <v>306</v>
      </c>
      <c r="C266" s="275" t="s">
        <v>674</v>
      </c>
      <c r="D266" s="275" t="s">
        <v>1205</v>
      </c>
      <c r="E266" s="275"/>
      <c r="F266" s="285">
        <v>13393474.6</v>
      </c>
      <c r="G266" s="285">
        <v>13393474.6</v>
      </c>
      <c r="H266" s="166" t="str">
        <f t="shared" si="4"/>
        <v>08040530040000</v>
      </c>
    </row>
    <row r="267" spans="1:8" ht="38.25">
      <c r="A267" s="291" t="s">
        <v>604</v>
      </c>
      <c r="B267" s="275" t="s">
        <v>306</v>
      </c>
      <c r="C267" s="275" t="s">
        <v>674</v>
      </c>
      <c r="D267" s="275" t="s">
        <v>1205</v>
      </c>
      <c r="E267" s="275" t="s">
        <v>605</v>
      </c>
      <c r="F267" s="285">
        <v>11036300</v>
      </c>
      <c r="G267" s="285">
        <v>11036300</v>
      </c>
      <c r="H267" s="166" t="str">
        <f t="shared" si="4"/>
        <v>08040530040000111</v>
      </c>
    </row>
    <row r="268" spans="1:8" ht="38.25">
      <c r="A268" s="291" t="s">
        <v>660</v>
      </c>
      <c r="B268" s="275" t="s">
        <v>306</v>
      </c>
      <c r="C268" s="275" t="s">
        <v>674</v>
      </c>
      <c r="D268" s="275" t="s">
        <v>1205</v>
      </c>
      <c r="E268" s="275" t="s">
        <v>661</v>
      </c>
      <c r="F268" s="285">
        <v>576676.6</v>
      </c>
      <c r="G268" s="285">
        <v>576676.6</v>
      </c>
      <c r="H268" s="166" t="str">
        <f t="shared" si="4"/>
        <v>08040530040000112</v>
      </c>
    </row>
    <row r="269" spans="1:8" ht="38.25">
      <c r="A269" s="291" t="s">
        <v>589</v>
      </c>
      <c r="B269" s="275" t="s">
        <v>306</v>
      </c>
      <c r="C269" s="275" t="s">
        <v>674</v>
      </c>
      <c r="D269" s="275" t="s">
        <v>1205</v>
      </c>
      <c r="E269" s="275" t="s">
        <v>590</v>
      </c>
      <c r="F269" s="285">
        <v>1780498</v>
      </c>
      <c r="G269" s="285">
        <v>1780498</v>
      </c>
      <c r="H269" s="166" t="str">
        <f t="shared" si="4"/>
        <v>08040530040000244</v>
      </c>
    </row>
    <row r="270" spans="1:8" ht="127.5">
      <c r="A270" s="291" t="s">
        <v>804</v>
      </c>
      <c r="B270" s="275" t="s">
        <v>306</v>
      </c>
      <c r="C270" s="275" t="s">
        <v>674</v>
      </c>
      <c r="D270" s="275" t="s">
        <v>1208</v>
      </c>
      <c r="E270" s="275"/>
      <c r="F270" s="285">
        <v>179800</v>
      </c>
      <c r="G270" s="285">
        <v>179800</v>
      </c>
      <c r="H270" s="166" t="str">
        <f t="shared" si="4"/>
        <v>08040530047000</v>
      </c>
    </row>
    <row r="271" spans="1:8" ht="38.25">
      <c r="A271" s="291" t="s">
        <v>660</v>
      </c>
      <c r="B271" s="275" t="s">
        <v>306</v>
      </c>
      <c r="C271" s="275" t="s">
        <v>674</v>
      </c>
      <c r="D271" s="275" t="s">
        <v>1208</v>
      </c>
      <c r="E271" s="275" t="s">
        <v>661</v>
      </c>
      <c r="F271" s="285">
        <v>179800</v>
      </c>
      <c r="G271" s="285">
        <v>179800</v>
      </c>
      <c r="H271" s="166" t="str">
        <f t="shared" si="4"/>
        <v>08040530047000112</v>
      </c>
    </row>
    <row r="272" spans="1:8" ht="165.75">
      <c r="A272" s="291" t="s">
        <v>803</v>
      </c>
      <c r="B272" s="275" t="s">
        <v>306</v>
      </c>
      <c r="C272" s="275" t="s">
        <v>674</v>
      </c>
      <c r="D272" s="275" t="s">
        <v>1206</v>
      </c>
      <c r="E272" s="275"/>
      <c r="F272" s="285">
        <v>380000</v>
      </c>
      <c r="G272" s="285">
        <v>380000</v>
      </c>
      <c r="H272" s="166" t="str">
        <f t="shared" si="4"/>
        <v>08040530041000</v>
      </c>
    </row>
    <row r="273" spans="1:8" ht="38.25">
      <c r="A273" s="291" t="s">
        <v>604</v>
      </c>
      <c r="B273" s="275" t="s">
        <v>306</v>
      </c>
      <c r="C273" s="275" t="s">
        <v>674</v>
      </c>
      <c r="D273" s="275" t="s">
        <v>1206</v>
      </c>
      <c r="E273" s="275" t="s">
        <v>605</v>
      </c>
      <c r="F273" s="285">
        <v>380000</v>
      </c>
      <c r="G273" s="285">
        <v>380000</v>
      </c>
      <c r="H273" s="166" t="str">
        <f t="shared" si="4"/>
        <v>08040530041000111</v>
      </c>
    </row>
    <row r="274" spans="1:8" ht="127.5">
      <c r="A274" s="291" t="s">
        <v>954</v>
      </c>
      <c r="B274" s="275" t="s">
        <v>306</v>
      </c>
      <c r="C274" s="275" t="s">
        <v>674</v>
      </c>
      <c r="D274" s="275" t="s">
        <v>1209</v>
      </c>
      <c r="E274" s="275"/>
      <c r="F274" s="285">
        <v>326725.40000000002</v>
      </c>
      <c r="G274" s="285">
        <v>326725.40000000002</v>
      </c>
      <c r="H274" s="166" t="str">
        <f t="shared" si="4"/>
        <v>0804053004Г000</v>
      </c>
    </row>
    <row r="275" spans="1:8" ht="38.25">
      <c r="A275" s="291" t="s">
        <v>589</v>
      </c>
      <c r="B275" s="275" t="s">
        <v>306</v>
      </c>
      <c r="C275" s="275" t="s">
        <v>674</v>
      </c>
      <c r="D275" s="275" t="s">
        <v>1209</v>
      </c>
      <c r="E275" s="275" t="s">
        <v>590</v>
      </c>
      <c r="F275" s="285">
        <v>326725.40000000002</v>
      </c>
      <c r="G275" s="285">
        <v>326725.40000000002</v>
      </c>
      <c r="H275" s="166" t="str">
        <f t="shared" si="4"/>
        <v>0804053004Г000244</v>
      </c>
    </row>
    <row r="276" spans="1:8" ht="25.5">
      <c r="A276" s="291" t="s">
        <v>256</v>
      </c>
      <c r="B276" s="275" t="s">
        <v>99</v>
      </c>
      <c r="C276" s="275"/>
      <c r="D276" s="275"/>
      <c r="E276" s="275"/>
      <c r="F276" s="285">
        <v>4569840</v>
      </c>
      <c r="G276" s="285">
        <v>5069840</v>
      </c>
      <c r="H276" s="166" t="str">
        <f t="shared" si="4"/>
        <v/>
      </c>
    </row>
    <row r="277" spans="1:8">
      <c r="A277" s="291" t="s">
        <v>311</v>
      </c>
      <c r="B277" s="275" t="s">
        <v>99</v>
      </c>
      <c r="C277" s="275" t="s">
        <v>183</v>
      </c>
      <c r="D277" s="275"/>
      <c r="E277" s="275"/>
      <c r="F277" s="285">
        <v>1775900</v>
      </c>
      <c r="G277" s="285">
        <v>1775900</v>
      </c>
      <c r="H277" s="166" t="str">
        <f t="shared" si="4"/>
        <v>01</v>
      </c>
    </row>
    <row r="278" spans="1:8">
      <c r="A278" s="291" t="s">
        <v>293</v>
      </c>
      <c r="B278" s="275" t="s">
        <v>99</v>
      </c>
      <c r="C278" s="275" t="s">
        <v>598</v>
      </c>
      <c r="D278" s="275"/>
      <c r="E278" s="275"/>
      <c r="F278" s="285">
        <v>1775900</v>
      </c>
      <c r="G278" s="285">
        <v>1775900</v>
      </c>
      <c r="H278" s="166" t="str">
        <f t="shared" si="4"/>
        <v>0113</v>
      </c>
    </row>
    <row r="279" spans="1:8" ht="63.75">
      <c r="A279" s="291" t="s">
        <v>820</v>
      </c>
      <c r="B279" s="275" t="s">
        <v>99</v>
      </c>
      <c r="C279" s="275" t="s">
        <v>598</v>
      </c>
      <c r="D279" s="275" t="s">
        <v>1236</v>
      </c>
      <c r="E279" s="275"/>
      <c r="F279" s="285">
        <v>1775900</v>
      </c>
      <c r="G279" s="285">
        <v>1775900</v>
      </c>
      <c r="H279" s="166" t="str">
        <f t="shared" si="4"/>
        <v>011390900Д0000</v>
      </c>
    </row>
    <row r="280" spans="1:8" ht="38.25">
      <c r="A280" s="291" t="s">
        <v>589</v>
      </c>
      <c r="B280" s="275" t="s">
        <v>99</v>
      </c>
      <c r="C280" s="275" t="s">
        <v>598</v>
      </c>
      <c r="D280" s="275" t="s">
        <v>1236</v>
      </c>
      <c r="E280" s="275" t="s">
        <v>590</v>
      </c>
      <c r="F280" s="285">
        <v>1775900</v>
      </c>
      <c r="G280" s="285">
        <v>1775900</v>
      </c>
      <c r="H280" s="166" t="str">
        <f t="shared" si="4"/>
        <v>011390900Д0000244</v>
      </c>
    </row>
    <row r="281" spans="1:8">
      <c r="A281" s="291" t="s">
        <v>247</v>
      </c>
      <c r="B281" s="275" t="s">
        <v>99</v>
      </c>
      <c r="C281" s="275" t="s">
        <v>314</v>
      </c>
      <c r="D281" s="275"/>
      <c r="E281" s="275"/>
      <c r="F281" s="285">
        <v>520799.99999999994</v>
      </c>
      <c r="G281" s="285">
        <v>520799.99999999994</v>
      </c>
      <c r="H281" s="166" t="str">
        <f t="shared" si="4"/>
        <v>04</v>
      </c>
    </row>
    <row r="282" spans="1:8" ht="25.5">
      <c r="A282" s="291" t="s">
        <v>203</v>
      </c>
      <c r="B282" s="275" t="s">
        <v>99</v>
      </c>
      <c r="C282" s="275" t="s">
        <v>627</v>
      </c>
      <c r="D282" s="275"/>
      <c r="E282" s="275"/>
      <c r="F282" s="285">
        <v>520799.99999999994</v>
      </c>
      <c r="G282" s="285">
        <v>520799.99999999994</v>
      </c>
      <c r="H282" s="166" t="str">
        <f t="shared" si="4"/>
        <v>0412</v>
      </c>
    </row>
    <row r="283" spans="1:8">
      <c r="A283" s="291" t="e">
        <v>#N/A</v>
      </c>
      <c r="B283" s="275" t="s">
        <v>99</v>
      </c>
      <c r="C283" s="275" t="s">
        <v>627</v>
      </c>
      <c r="D283" s="275" t="s">
        <v>1237</v>
      </c>
      <c r="E283" s="275"/>
      <c r="F283" s="285">
        <v>520799.99999999994</v>
      </c>
      <c r="G283" s="285">
        <v>520799.99999999994</v>
      </c>
      <c r="H283" s="166" t="str">
        <f t="shared" si="4"/>
        <v>041290900Ж0000</v>
      </c>
    </row>
    <row r="284" spans="1:8" ht="38.25">
      <c r="A284" s="291" t="s">
        <v>589</v>
      </c>
      <c r="B284" s="275" t="s">
        <v>99</v>
      </c>
      <c r="C284" s="275" t="s">
        <v>627</v>
      </c>
      <c r="D284" s="275" t="s">
        <v>1237</v>
      </c>
      <c r="E284" s="275" t="s">
        <v>590</v>
      </c>
      <c r="F284" s="285">
        <v>520799.99999999994</v>
      </c>
      <c r="G284" s="285">
        <v>520799.99999999994</v>
      </c>
      <c r="H284" s="166" t="str">
        <f t="shared" si="4"/>
        <v>041290900Ж0000244</v>
      </c>
    </row>
    <row r="285" spans="1:8" ht="25.5">
      <c r="A285" s="291" t="s">
        <v>317</v>
      </c>
      <c r="B285" s="275" t="s">
        <v>99</v>
      </c>
      <c r="C285" s="275" t="s">
        <v>303</v>
      </c>
      <c r="D285" s="275"/>
      <c r="E285" s="275"/>
      <c r="F285" s="285">
        <v>1052100</v>
      </c>
      <c r="G285" s="285">
        <v>1552100</v>
      </c>
      <c r="H285" s="166" t="str">
        <f t="shared" si="4"/>
        <v>05</v>
      </c>
    </row>
    <row r="286" spans="1:8">
      <c r="A286" s="291" t="s">
        <v>3</v>
      </c>
      <c r="B286" s="275" t="s">
        <v>99</v>
      </c>
      <c r="C286" s="275" t="s">
        <v>655</v>
      </c>
      <c r="D286" s="275"/>
      <c r="E286" s="275"/>
      <c r="F286" s="285">
        <v>1052100</v>
      </c>
      <c r="G286" s="285">
        <v>1052100</v>
      </c>
      <c r="H286" s="166" t="str">
        <f t="shared" si="4"/>
        <v>0501</v>
      </c>
    </row>
    <row r="287" spans="1:8" ht="89.25">
      <c r="A287" s="291" t="s">
        <v>821</v>
      </c>
      <c r="B287" s="275" t="s">
        <v>99</v>
      </c>
      <c r="C287" s="275" t="s">
        <v>655</v>
      </c>
      <c r="D287" s="275" t="s">
        <v>1238</v>
      </c>
      <c r="E287" s="275"/>
      <c r="F287" s="285">
        <v>1000000</v>
      </c>
      <c r="G287" s="285">
        <v>1000000</v>
      </c>
      <c r="H287" s="166" t="str">
        <f t="shared" si="4"/>
        <v>05011050080000</v>
      </c>
    </row>
    <row r="288" spans="1:8" ht="51">
      <c r="A288" s="291" t="s">
        <v>676</v>
      </c>
      <c r="B288" s="275" t="s">
        <v>99</v>
      </c>
      <c r="C288" s="275" t="s">
        <v>655</v>
      </c>
      <c r="D288" s="275" t="s">
        <v>1238</v>
      </c>
      <c r="E288" s="275" t="s">
        <v>677</v>
      </c>
      <c r="F288" s="285">
        <v>1000000</v>
      </c>
      <c r="G288" s="285">
        <v>1000000</v>
      </c>
      <c r="H288" s="166" t="str">
        <f t="shared" si="4"/>
        <v>05011050080000412</v>
      </c>
    </row>
    <row r="289" spans="1:8" ht="127.5">
      <c r="A289" s="291" t="s">
        <v>822</v>
      </c>
      <c r="B289" s="275" t="s">
        <v>99</v>
      </c>
      <c r="C289" s="275" t="s">
        <v>655</v>
      </c>
      <c r="D289" s="275" t="s">
        <v>1239</v>
      </c>
      <c r="E289" s="275"/>
      <c r="F289" s="285">
        <v>52100</v>
      </c>
      <c r="G289" s="285">
        <v>52100</v>
      </c>
      <c r="H289" s="166" t="str">
        <f t="shared" si="4"/>
        <v>05010330080000</v>
      </c>
    </row>
    <row r="290" spans="1:8" ht="38.25">
      <c r="A290" s="291" t="s">
        <v>589</v>
      </c>
      <c r="B290" s="275" t="s">
        <v>99</v>
      </c>
      <c r="C290" s="275" t="s">
        <v>655</v>
      </c>
      <c r="D290" s="275" t="s">
        <v>1239</v>
      </c>
      <c r="E290" s="275" t="s">
        <v>590</v>
      </c>
      <c r="F290" s="285">
        <v>52100</v>
      </c>
      <c r="G290" s="285">
        <v>52100</v>
      </c>
      <c r="H290" s="166" t="str">
        <f t="shared" si="4"/>
        <v>05010330080000244</v>
      </c>
    </row>
    <row r="291" spans="1:8">
      <c r="A291" s="291" t="s">
        <v>53</v>
      </c>
      <c r="B291" s="275" t="s">
        <v>99</v>
      </c>
      <c r="C291" s="275" t="s">
        <v>657</v>
      </c>
      <c r="D291" s="275"/>
      <c r="E291" s="275"/>
      <c r="F291" s="285">
        <v>0</v>
      </c>
      <c r="G291" s="285">
        <v>500000</v>
      </c>
      <c r="H291" s="166" t="str">
        <f t="shared" si="4"/>
        <v>0503</v>
      </c>
    </row>
    <row r="292" spans="1:8">
      <c r="A292" s="291" t="e">
        <v>#N/A</v>
      </c>
      <c r="B292" s="275" t="s">
        <v>99</v>
      </c>
      <c r="C292" s="275" t="s">
        <v>657</v>
      </c>
      <c r="D292" s="275" t="s">
        <v>1310</v>
      </c>
      <c r="E292" s="275"/>
      <c r="F292" s="285">
        <v>0</v>
      </c>
      <c r="G292" s="285">
        <v>500000</v>
      </c>
      <c r="H292" s="166" t="str">
        <f t="shared" si="4"/>
        <v>05030360080000</v>
      </c>
    </row>
    <row r="293" spans="1:8" ht="38.25">
      <c r="A293" s="291" t="s">
        <v>589</v>
      </c>
      <c r="B293" s="275" t="s">
        <v>99</v>
      </c>
      <c r="C293" s="275" t="s">
        <v>657</v>
      </c>
      <c r="D293" s="275" t="s">
        <v>1310</v>
      </c>
      <c r="E293" s="275" t="s">
        <v>590</v>
      </c>
      <c r="F293" s="285">
        <v>0</v>
      </c>
      <c r="G293" s="285">
        <v>500000</v>
      </c>
      <c r="H293" s="166" t="str">
        <f t="shared" si="4"/>
        <v>05030360080000244</v>
      </c>
    </row>
    <row r="294" spans="1:8">
      <c r="A294" s="291" t="s">
        <v>194</v>
      </c>
      <c r="B294" s="275" t="s">
        <v>99</v>
      </c>
      <c r="C294" s="275" t="s">
        <v>262</v>
      </c>
      <c r="D294" s="275"/>
      <c r="E294" s="275"/>
      <c r="F294" s="285">
        <v>1221040</v>
      </c>
      <c r="G294" s="285">
        <v>1221040</v>
      </c>
      <c r="H294" s="166" t="str">
        <f t="shared" si="4"/>
        <v>10</v>
      </c>
    </row>
    <row r="295" spans="1:8">
      <c r="A295" s="291" t="s">
        <v>143</v>
      </c>
      <c r="B295" s="275" t="s">
        <v>99</v>
      </c>
      <c r="C295" s="275" t="s">
        <v>646</v>
      </c>
      <c r="D295" s="275"/>
      <c r="E295" s="275"/>
      <c r="F295" s="285">
        <v>1221040</v>
      </c>
      <c r="G295" s="285">
        <v>1221040</v>
      </c>
      <c r="H295" s="166" t="str">
        <f t="shared" ref="H295:H351" si="5">CONCATENATE(C295,,D295,E295)</f>
        <v>1003</v>
      </c>
    </row>
    <row r="296" spans="1:8">
      <c r="A296" s="291" t="e">
        <v>#N/A</v>
      </c>
      <c r="B296" s="275" t="s">
        <v>99</v>
      </c>
      <c r="C296" s="275" t="s">
        <v>646</v>
      </c>
      <c r="D296" s="275" t="s">
        <v>1240</v>
      </c>
      <c r="E296" s="275"/>
      <c r="F296" s="285">
        <v>1221040</v>
      </c>
      <c r="G296" s="285">
        <v>1221040</v>
      </c>
      <c r="H296" s="166" t="str">
        <f t="shared" si="5"/>
        <v>100306300S4580</v>
      </c>
    </row>
    <row r="297" spans="1:8" ht="25.5">
      <c r="A297" s="291" t="s">
        <v>991</v>
      </c>
      <c r="B297" s="275" t="s">
        <v>99</v>
      </c>
      <c r="C297" s="275" t="s">
        <v>646</v>
      </c>
      <c r="D297" s="275" t="s">
        <v>1240</v>
      </c>
      <c r="E297" s="275" t="s">
        <v>990</v>
      </c>
      <c r="F297" s="285">
        <v>1221040</v>
      </c>
      <c r="G297" s="285">
        <v>1221040</v>
      </c>
      <c r="H297" s="166" t="str">
        <f t="shared" si="5"/>
        <v>100306300S4580322</v>
      </c>
    </row>
    <row r="298" spans="1:8" ht="25.5">
      <c r="A298" s="291" t="s">
        <v>339</v>
      </c>
      <c r="B298" s="275" t="s">
        <v>279</v>
      </c>
      <c r="C298" s="275"/>
      <c r="D298" s="275"/>
      <c r="E298" s="275"/>
      <c r="F298" s="285">
        <v>1045310600</v>
      </c>
      <c r="G298" s="285">
        <v>1045310600</v>
      </c>
      <c r="H298" s="166" t="str">
        <f t="shared" si="5"/>
        <v/>
      </c>
    </row>
    <row r="299" spans="1:8">
      <c r="A299" s="291" t="s">
        <v>193</v>
      </c>
      <c r="B299" s="275" t="s">
        <v>279</v>
      </c>
      <c r="C299" s="275" t="s">
        <v>34</v>
      </c>
      <c r="D299" s="275"/>
      <c r="E299" s="275"/>
      <c r="F299" s="285">
        <v>998885400</v>
      </c>
      <c r="G299" s="285">
        <v>998885400</v>
      </c>
      <c r="H299" s="166" t="str">
        <f t="shared" si="5"/>
        <v>07</v>
      </c>
    </row>
    <row r="300" spans="1:8">
      <c r="A300" s="291" t="s">
        <v>210</v>
      </c>
      <c r="B300" s="275" t="s">
        <v>279</v>
      </c>
      <c r="C300" s="275" t="s">
        <v>680</v>
      </c>
      <c r="D300" s="275"/>
      <c r="E300" s="275"/>
      <c r="F300" s="285">
        <v>293194432</v>
      </c>
      <c r="G300" s="285">
        <v>293194432</v>
      </c>
      <c r="H300" s="166" t="str">
        <f t="shared" si="5"/>
        <v>0701</v>
      </c>
    </row>
    <row r="301" spans="1:8" ht="191.25">
      <c r="A301" s="291" t="s">
        <v>681</v>
      </c>
      <c r="B301" s="275" t="s">
        <v>279</v>
      </c>
      <c r="C301" s="275" t="s">
        <v>680</v>
      </c>
      <c r="D301" s="275" t="s">
        <v>1241</v>
      </c>
      <c r="E301" s="275"/>
      <c r="F301" s="285">
        <v>118442400</v>
      </c>
      <c r="G301" s="285">
        <v>118442400</v>
      </c>
      <c r="H301" s="166" t="str">
        <f t="shared" si="5"/>
        <v>07010110075880</v>
      </c>
    </row>
    <row r="302" spans="1:8" ht="38.25">
      <c r="A302" s="291" t="s">
        <v>604</v>
      </c>
      <c r="B302" s="275" t="s">
        <v>279</v>
      </c>
      <c r="C302" s="275" t="s">
        <v>680</v>
      </c>
      <c r="D302" s="275" t="s">
        <v>1241</v>
      </c>
      <c r="E302" s="275" t="s">
        <v>605</v>
      </c>
      <c r="F302" s="285">
        <v>103349675.67</v>
      </c>
      <c r="G302" s="285">
        <v>103349675.67</v>
      </c>
      <c r="H302" s="166" t="str">
        <f t="shared" si="5"/>
        <v>07010110075880111</v>
      </c>
    </row>
    <row r="303" spans="1:8" ht="38.25">
      <c r="A303" s="291" t="s">
        <v>660</v>
      </c>
      <c r="B303" s="275" t="s">
        <v>279</v>
      </c>
      <c r="C303" s="275" t="s">
        <v>680</v>
      </c>
      <c r="D303" s="275" t="s">
        <v>1241</v>
      </c>
      <c r="E303" s="275" t="s">
        <v>661</v>
      </c>
      <c r="F303" s="285">
        <v>500530</v>
      </c>
      <c r="G303" s="285">
        <v>500530</v>
      </c>
      <c r="H303" s="166" t="str">
        <f t="shared" si="5"/>
        <v>07010110075880112</v>
      </c>
    </row>
    <row r="304" spans="1:8" ht="38.25">
      <c r="A304" s="291" t="s">
        <v>589</v>
      </c>
      <c r="B304" s="275" t="s">
        <v>279</v>
      </c>
      <c r="C304" s="275" t="s">
        <v>680</v>
      </c>
      <c r="D304" s="275" t="s">
        <v>1241</v>
      </c>
      <c r="E304" s="275" t="s">
        <v>590</v>
      </c>
      <c r="F304" s="285">
        <v>14592194.33</v>
      </c>
      <c r="G304" s="285">
        <v>14592194.33</v>
      </c>
      <c r="H304" s="166" t="str">
        <f t="shared" si="5"/>
        <v>07010110075880244</v>
      </c>
    </row>
    <row r="305" spans="1:8">
      <c r="A305" s="291" t="e">
        <v>#N/A</v>
      </c>
      <c r="B305" s="275" t="s">
        <v>279</v>
      </c>
      <c r="C305" s="275" t="s">
        <v>680</v>
      </c>
      <c r="D305" s="275" t="s">
        <v>1243</v>
      </c>
      <c r="E305" s="275"/>
      <c r="F305" s="285">
        <v>42114500</v>
      </c>
      <c r="G305" s="285">
        <v>42114500</v>
      </c>
      <c r="H305" s="166" t="str">
        <f t="shared" si="5"/>
        <v>07010110074080</v>
      </c>
    </row>
    <row r="306" spans="1:8" ht="38.25">
      <c r="A306" s="291" t="s">
        <v>604</v>
      </c>
      <c r="B306" s="275" t="s">
        <v>279</v>
      </c>
      <c r="C306" s="275" t="s">
        <v>680</v>
      </c>
      <c r="D306" s="275" t="s">
        <v>1243</v>
      </c>
      <c r="E306" s="275" t="s">
        <v>605</v>
      </c>
      <c r="F306" s="285">
        <v>38814500</v>
      </c>
      <c r="G306" s="285">
        <v>38814500</v>
      </c>
      <c r="H306" s="166" t="str">
        <f t="shared" si="5"/>
        <v>07010110074080111</v>
      </c>
    </row>
    <row r="307" spans="1:8" ht="38.25">
      <c r="A307" s="291" t="s">
        <v>660</v>
      </c>
      <c r="B307" s="275" t="s">
        <v>279</v>
      </c>
      <c r="C307" s="275" t="s">
        <v>680</v>
      </c>
      <c r="D307" s="275" t="s">
        <v>1243</v>
      </c>
      <c r="E307" s="275" t="s">
        <v>661</v>
      </c>
      <c r="F307" s="285">
        <v>300000</v>
      </c>
      <c r="G307" s="285">
        <v>300000</v>
      </c>
      <c r="H307" s="166" t="str">
        <f t="shared" si="5"/>
        <v>07010110074080112</v>
      </c>
    </row>
    <row r="308" spans="1:8" ht="38.25">
      <c r="A308" s="291" t="s">
        <v>589</v>
      </c>
      <c r="B308" s="275" t="s">
        <v>279</v>
      </c>
      <c r="C308" s="275" t="s">
        <v>680</v>
      </c>
      <c r="D308" s="275" t="s">
        <v>1243</v>
      </c>
      <c r="E308" s="275" t="s">
        <v>590</v>
      </c>
      <c r="F308" s="285">
        <v>3000000</v>
      </c>
      <c r="G308" s="285">
        <v>3000000</v>
      </c>
      <c r="H308" s="166" t="str">
        <f t="shared" si="5"/>
        <v>07010110074080244</v>
      </c>
    </row>
    <row r="309" spans="1:8" ht="140.25">
      <c r="A309" s="291" t="s">
        <v>682</v>
      </c>
      <c r="B309" s="275" t="s">
        <v>279</v>
      </c>
      <c r="C309" s="275" t="s">
        <v>680</v>
      </c>
      <c r="D309" s="275" t="s">
        <v>1244</v>
      </c>
      <c r="E309" s="275"/>
      <c r="F309" s="285">
        <v>43440505</v>
      </c>
      <c r="G309" s="285">
        <v>43440505</v>
      </c>
      <c r="H309" s="166" t="str">
        <f t="shared" si="5"/>
        <v>07010110040010</v>
      </c>
    </row>
    <row r="310" spans="1:8" ht="38.25">
      <c r="A310" s="291" t="s">
        <v>604</v>
      </c>
      <c r="B310" s="275" t="s">
        <v>279</v>
      </c>
      <c r="C310" s="275" t="s">
        <v>680</v>
      </c>
      <c r="D310" s="275" t="s">
        <v>1244</v>
      </c>
      <c r="E310" s="275" t="s">
        <v>605</v>
      </c>
      <c r="F310" s="285">
        <v>30644325</v>
      </c>
      <c r="G310" s="285">
        <v>30644325</v>
      </c>
      <c r="H310" s="166" t="str">
        <f t="shared" si="5"/>
        <v>07010110040010111</v>
      </c>
    </row>
    <row r="311" spans="1:8" ht="38.25">
      <c r="A311" s="291" t="s">
        <v>589</v>
      </c>
      <c r="B311" s="275" t="s">
        <v>279</v>
      </c>
      <c r="C311" s="275" t="s">
        <v>680</v>
      </c>
      <c r="D311" s="275" t="s">
        <v>1244</v>
      </c>
      <c r="E311" s="275" t="s">
        <v>590</v>
      </c>
      <c r="F311" s="285">
        <v>12796180</v>
      </c>
      <c r="G311" s="285">
        <v>12796180</v>
      </c>
      <c r="H311" s="166" t="str">
        <f t="shared" si="5"/>
        <v>07010110040010244</v>
      </c>
    </row>
    <row r="312" spans="1:8" ht="191.25">
      <c r="A312" s="291" t="s">
        <v>959</v>
      </c>
      <c r="B312" s="275" t="s">
        <v>279</v>
      </c>
      <c r="C312" s="275" t="s">
        <v>680</v>
      </c>
      <c r="D312" s="275" t="s">
        <v>1245</v>
      </c>
      <c r="E312" s="275"/>
      <c r="F312" s="285">
        <v>29670200</v>
      </c>
      <c r="G312" s="285">
        <v>29670200</v>
      </c>
      <c r="H312" s="166" t="str">
        <f t="shared" si="5"/>
        <v>07010110041010</v>
      </c>
    </row>
    <row r="313" spans="1:8" ht="38.25">
      <c r="A313" s="291" t="s">
        <v>604</v>
      </c>
      <c r="B313" s="275" t="s">
        <v>279</v>
      </c>
      <c r="C313" s="275" t="s">
        <v>680</v>
      </c>
      <c r="D313" s="275" t="s">
        <v>1245</v>
      </c>
      <c r="E313" s="275" t="s">
        <v>605</v>
      </c>
      <c r="F313" s="285">
        <v>29670200</v>
      </c>
      <c r="G313" s="285">
        <v>29670200</v>
      </c>
      <c r="H313" s="166" t="str">
        <f t="shared" si="5"/>
        <v>07010110041010111</v>
      </c>
    </row>
    <row r="314" spans="1:8" ht="140.25">
      <c r="A314" s="291" t="s">
        <v>960</v>
      </c>
      <c r="B314" s="275" t="s">
        <v>279</v>
      </c>
      <c r="C314" s="275" t="s">
        <v>680</v>
      </c>
      <c r="D314" s="275" t="s">
        <v>1246</v>
      </c>
      <c r="E314" s="275"/>
      <c r="F314" s="285">
        <v>1732100</v>
      </c>
      <c r="G314" s="285">
        <v>1732100</v>
      </c>
      <c r="H314" s="166" t="str">
        <f t="shared" si="5"/>
        <v>07010110047010</v>
      </c>
    </row>
    <row r="315" spans="1:8" ht="38.25">
      <c r="A315" s="291" t="s">
        <v>660</v>
      </c>
      <c r="B315" s="275" t="s">
        <v>279</v>
      </c>
      <c r="C315" s="275" t="s">
        <v>680</v>
      </c>
      <c r="D315" s="275" t="s">
        <v>1246</v>
      </c>
      <c r="E315" s="275" t="s">
        <v>661</v>
      </c>
      <c r="F315" s="285">
        <v>1732100</v>
      </c>
      <c r="G315" s="285">
        <v>1732100</v>
      </c>
      <c r="H315" s="166" t="str">
        <f t="shared" si="5"/>
        <v>07010110047010112</v>
      </c>
    </row>
    <row r="316" spans="1:8" ht="153">
      <c r="A316" s="291" t="s">
        <v>961</v>
      </c>
      <c r="B316" s="275" t="s">
        <v>279</v>
      </c>
      <c r="C316" s="275" t="s">
        <v>680</v>
      </c>
      <c r="D316" s="275" t="s">
        <v>1247</v>
      </c>
      <c r="E316" s="275"/>
      <c r="F316" s="285">
        <v>27983658</v>
      </c>
      <c r="G316" s="285">
        <v>27983658</v>
      </c>
      <c r="H316" s="166" t="str">
        <f t="shared" si="5"/>
        <v>0701011004Г010</v>
      </c>
    </row>
    <row r="317" spans="1:8" ht="38.25">
      <c r="A317" s="291" t="s">
        <v>589</v>
      </c>
      <c r="B317" s="275" t="s">
        <v>279</v>
      </c>
      <c r="C317" s="275" t="s">
        <v>680</v>
      </c>
      <c r="D317" s="275" t="s">
        <v>1247</v>
      </c>
      <c r="E317" s="275" t="s">
        <v>590</v>
      </c>
      <c r="F317" s="285">
        <v>27983658</v>
      </c>
      <c r="G317" s="285">
        <v>27983658</v>
      </c>
      <c r="H317" s="166" t="str">
        <f t="shared" si="5"/>
        <v>0701011004Г010244</v>
      </c>
    </row>
    <row r="318" spans="1:8" ht="127.5">
      <c r="A318" s="291" t="s">
        <v>962</v>
      </c>
      <c r="B318" s="275" t="s">
        <v>279</v>
      </c>
      <c r="C318" s="275" t="s">
        <v>680</v>
      </c>
      <c r="D318" s="275" t="s">
        <v>1248</v>
      </c>
      <c r="E318" s="275"/>
      <c r="F318" s="285">
        <v>29811069</v>
      </c>
      <c r="G318" s="285">
        <v>29811069</v>
      </c>
      <c r="H318" s="166" t="str">
        <f t="shared" si="5"/>
        <v>0701011004П010</v>
      </c>
    </row>
    <row r="319" spans="1:8" ht="38.25">
      <c r="A319" s="291" t="s">
        <v>589</v>
      </c>
      <c r="B319" s="275" t="s">
        <v>279</v>
      </c>
      <c r="C319" s="275" t="s">
        <v>680</v>
      </c>
      <c r="D319" s="275" t="s">
        <v>1248</v>
      </c>
      <c r="E319" s="275" t="s">
        <v>590</v>
      </c>
      <c r="F319" s="285">
        <v>29811069</v>
      </c>
      <c r="G319" s="285">
        <v>29811069</v>
      </c>
      <c r="H319" s="166" t="str">
        <f t="shared" si="5"/>
        <v>0701011004П010244</v>
      </c>
    </row>
    <row r="320" spans="1:8">
      <c r="A320" s="291" t="s">
        <v>211</v>
      </c>
      <c r="B320" s="275" t="s">
        <v>279</v>
      </c>
      <c r="C320" s="275" t="s">
        <v>667</v>
      </c>
      <c r="D320" s="275"/>
      <c r="E320" s="275"/>
      <c r="F320" s="285">
        <v>658239206</v>
      </c>
      <c r="G320" s="285">
        <v>658239206</v>
      </c>
      <c r="H320" s="166" t="str">
        <f t="shared" si="5"/>
        <v>0702</v>
      </c>
    </row>
    <row r="321" spans="1:8" ht="204">
      <c r="A321" s="291" t="s">
        <v>684</v>
      </c>
      <c r="B321" s="275" t="s">
        <v>279</v>
      </c>
      <c r="C321" s="275" t="s">
        <v>667</v>
      </c>
      <c r="D321" s="275" t="s">
        <v>1249</v>
      </c>
      <c r="E321" s="275"/>
      <c r="F321" s="285">
        <v>352770000</v>
      </c>
      <c r="G321" s="285">
        <v>352770000</v>
      </c>
      <c r="H321" s="166" t="str">
        <f t="shared" si="5"/>
        <v>07020110075640</v>
      </c>
    </row>
    <row r="322" spans="1:8" ht="38.25">
      <c r="A322" s="291" t="s">
        <v>604</v>
      </c>
      <c r="B322" s="275" t="s">
        <v>279</v>
      </c>
      <c r="C322" s="275" t="s">
        <v>667</v>
      </c>
      <c r="D322" s="275" t="s">
        <v>1249</v>
      </c>
      <c r="E322" s="275" t="s">
        <v>605</v>
      </c>
      <c r="F322" s="285">
        <v>313552146</v>
      </c>
      <c r="G322" s="285">
        <v>313552146</v>
      </c>
      <c r="H322" s="166" t="str">
        <f t="shared" si="5"/>
        <v>07020110075640111</v>
      </c>
    </row>
    <row r="323" spans="1:8" ht="38.25">
      <c r="A323" s="291" t="s">
        <v>660</v>
      </c>
      <c r="B323" s="275" t="s">
        <v>279</v>
      </c>
      <c r="C323" s="275" t="s">
        <v>667</v>
      </c>
      <c r="D323" s="275" t="s">
        <v>1249</v>
      </c>
      <c r="E323" s="275" t="s">
        <v>661</v>
      </c>
      <c r="F323" s="285">
        <v>1711100</v>
      </c>
      <c r="G323" s="285">
        <v>1711100</v>
      </c>
      <c r="H323" s="166" t="str">
        <f t="shared" si="5"/>
        <v>07020110075640112</v>
      </c>
    </row>
    <row r="324" spans="1:8" ht="38.25">
      <c r="A324" s="291" t="s">
        <v>589</v>
      </c>
      <c r="B324" s="275" t="s">
        <v>279</v>
      </c>
      <c r="C324" s="275" t="s">
        <v>667</v>
      </c>
      <c r="D324" s="275" t="s">
        <v>1249</v>
      </c>
      <c r="E324" s="275" t="s">
        <v>590</v>
      </c>
      <c r="F324" s="285">
        <v>18383575</v>
      </c>
      <c r="G324" s="285">
        <v>18383575</v>
      </c>
      <c r="H324" s="166" t="str">
        <f t="shared" si="5"/>
        <v>07020110075640244</v>
      </c>
    </row>
    <row r="325" spans="1:8" ht="76.5">
      <c r="A325" s="291" t="s">
        <v>612</v>
      </c>
      <c r="B325" s="275" t="s">
        <v>279</v>
      </c>
      <c r="C325" s="275" t="s">
        <v>667</v>
      </c>
      <c r="D325" s="275" t="s">
        <v>1249</v>
      </c>
      <c r="E325" s="275" t="s">
        <v>613</v>
      </c>
      <c r="F325" s="285">
        <v>18580979</v>
      </c>
      <c r="G325" s="285">
        <v>18580979</v>
      </c>
      <c r="H325" s="166" t="str">
        <f t="shared" si="5"/>
        <v>07020110075640611</v>
      </c>
    </row>
    <row r="326" spans="1:8" ht="25.5">
      <c r="A326" s="291" t="s">
        <v>633</v>
      </c>
      <c r="B326" s="275" t="s">
        <v>279</v>
      </c>
      <c r="C326" s="275" t="s">
        <v>667</v>
      </c>
      <c r="D326" s="275" t="s">
        <v>1249</v>
      </c>
      <c r="E326" s="275" t="s">
        <v>634</v>
      </c>
      <c r="F326" s="285">
        <v>542200</v>
      </c>
      <c r="G326" s="285">
        <v>542200</v>
      </c>
      <c r="H326" s="166" t="str">
        <f t="shared" si="5"/>
        <v>07020110075640612</v>
      </c>
    </row>
    <row r="327" spans="1:8">
      <c r="A327" s="291" t="e">
        <v>#N/A</v>
      </c>
      <c r="B327" s="275" t="s">
        <v>279</v>
      </c>
      <c r="C327" s="275" t="s">
        <v>667</v>
      </c>
      <c r="D327" s="275" t="s">
        <v>1251</v>
      </c>
      <c r="E327" s="275"/>
      <c r="F327" s="285">
        <v>67149000</v>
      </c>
      <c r="G327" s="285">
        <v>67149000</v>
      </c>
      <c r="H327" s="166" t="str">
        <f t="shared" si="5"/>
        <v>07020110074090</v>
      </c>
    </row>
    <row r="328" spans="1:8" ht="38.25">
      <c r="A328" s="291" t="s">
        <v>604</v>
      </c>
      <c r="B328" s="275" t="s">
        <v>279</v>
      </c>
      <c r="C328" s="275" t="s">
        <v>667</v>
      </c>
      <c r="D328" s="275" t="s">
        <v>1251</v>
      </c>
      <c r="E328" s="275" t="s">
        <v>605</v>
      </c>
      <c r="F328" s="285">
        <v>60994679</v>
      </c>
      <c r="G328" s="285">
        <v>60994679</v>
      </c>
      <c r="H328" s="166" t="str">
        <f t="shared" si="5"/>
        <v>07020110074090111</v>
      </c>
    </row>
    <row r="329" spans="1:8" ht="38.25">
      <c r="A329" s="291" t="s">
        <v>660</v>
      </c>
      <c r="B329" s="275" t="s">
        <v>279</v>
      </c>
      <c r="C329" s="275" t="s">
        <v>667</v>
      </c>
      <c r="D329" s="275" t="s">
        <v>1251</v>
      </c>
      <c r="E329" s="275" t="s">
        <v>661</v>
      </c>
      <c r="F329" s="285">
        <v>280000</v>
      </c>
      <c r="G329" s="285">
        <v>280000</v>
      </c>
      <c r="H329" s="166" t="str">
        <f t="shared" si="5"/>
        <v>07020110074090112</v>
      </c>
    </row>
    <row r="330" spans="1:8" ht="38.25">
      <c r="A330" s="291" t="s">
        <v>589</v>
      </c>
      <c r="B330" s="275" t="s">
        <v>279</v>
      </c>
      <c r="C330" s="275" t="s">
        <v>667</v>
      </c>
      <c r="D330" s="275" t="s">
        <v>1251</v>
      </c>
      <c r="E330" s="275" t="s">
        <v>590</v>
      </c>
      <c r="F330" s="285">
        <v>3600000</v>
      </c>
      <c r="G330" s="285">
        <v>3600000</v>
      </c>
      <c r="H330" s="166" t="str">
        <f t="shared" si="5"/>
        <v>07020110074090244</v>
      </c>
    </row>
    <row r="331" spans="1:8" ht="76.5">
      <c r="A331" s="291" t="s">
        <v>612</v>
      </c>
      <c r="B331" s="275" t="s">
        <v>279</v>
      </c>
      <c r="C331" s="275" t="s">
        <v>667</v>
      </c>
      <c r="D331" s="275" t="s">
        <v>1251</v>
      </c>
      <c r="E331" s="275" t="s">
        <v>613</v>
      </c>
      <c r="F331" s="285">
        <v>2274321</v>
      </c>
      <c r="G331" s="285">
        <v>2274321</v>
      </c>
      <c r="H331" s="166" t="str">
        <f t="shared" si="5"/>
        <v>07020110074090611</v>
      </c>
    </row>
    <row r="332" spans="1:8" ht="153">
      <c r="A332" s="291" t="s">
        <v>685</v>
      </c>
      <c r="B332" s="275" t="s">
        <v>279</v>
      </c>
      <c r="C332" s="275" t="s">
        <v>667</v>
      </c>
      <c r="D332" s="275" t="s">
        <v>1252</v>
      </c>
      <c r="E332" s="275"/>
      <c r="F332" s="285">
        <v>74086535</v>
      </c>
      <c r="G332" s="285">
        <v>74086535</v>
      </c>
      <c r="H332" s="166" t="str">
        <f t="shared" si="5"/>
        <v>07020110040020</v>
      </c>
    </row>
    <row r="333" spans="1:8" ht="38.25">
      <c r="A333" s="291" t="s">
        <v>604</v>
      </c>
      <c r="B333" s="275" t="s">
        <v>279</v>
      </c>
      <c r="C333" s="275" t="s">
        <v>667</v>
      </c>
      <c r="D333" s="275" t="s">
        <v>1252</v>
      </c>
      <c r="E333" s="275" t="s">
        <v>605</v>
      </c>
      <c r="F333" s="285">
        <v>48868275</v>
      </c>
      <c r="G333" s="285">
        <v>48868275</v>
      </c>
      <c r="H333" s="166" t="str">
        <f t="shared" si="5"/>
        <v>07020110040020111</v>
      </c>
    </row>
    <row r="334" spans="1:8" ht="38.25">
      <c r="A334" s="277" t="s">
        <v>660</v>
      </c>
      <c r="B334" s="155" t="s">
        <v>279</v>
      </c>
      <c r="C334" s="155" t="s">
        <v>667</v>
      </c>
      <c r="D334" s="155" t="s">
        <v>1252</v>
      </c>
      <c r="E334" s="155" t="s">
        <v>661</v>
      </c>
      <c r="F334" s="286">
        <v>1957000</v>
      </c>
      <c r="G334" s="286">
        <v>1957000</v>
      </c>
      <c r="H334" s="166" t="str">
        <f t="shared" si="5"/>
        <v>07020110040020112</v>
      </c>
    </row>
    <row r="335" spans="1:8" ht="38.25">
      <c r="A335" s="277" t="s">
        <v>589</v>
      </c>
      <c r="B335" s="155" t="s">
        <v>279</v>
      </c>
      <c r="C335" s="155" t="s">
        <v>667</v>
      </c>
      <c r="D335" s="155" t="s">
        <v>1252</v>
      </c>
      <c r="E335" s="155" t="s">
        <v>590</v>
      </c>
      <c r="F335" s="286">
        <v>19950416</v>
      </c>
      <c r="G335" s="286">
        <v>19950416</v>
      </c>
      <c r="H335" s="166" t="str">
        <f t="shared" si="5"/>
        <v>07020110040020244</v>
      </c>
    </row>
    <row r="336" spans="1:8" ht="76.5">
      <c r="A336" s="277" t="s">
        <v>612</v>
      </c>
      <c r="B336" s="155" t="s">
        <v>279</v>
      </c>
      <c r="C336" s="155" t="s">
        <v>667</v>
      </c>
      <c r="D336" s="155" t="s">
        <v>1252</v>
      </c>
      <c r="E336" s="155" t="s">
        <v>613</v>
      </c>
      <c r="F336" s="286">
        <v>3310844</v>
      </c>
      <c r="G336" s="286">
        <v>3310844</v>
      </c>
      <c r="H336" s="166" t="str">
        <f t="shared" si="5"/>
        <v>07020110040020611</v>
      </c>
    </row>
    <row r="337" spans="1:8" ht="204">
      <c r="A337" s="277" t="s">
        <v>687</v>
      </c>
      <c r="B337" s="155" t="s">
        <v>279</v>
      </c>
      <c r="C337" s="155" t="s">
        <v>667</v>
      </c>
      <c r="D337" s="155" t="s">
        <v>1253</v>
      </c>
      <c r="E337" s="155"/>
      <c r="F337" s="286">
        <v>42999200</v>
      </c>
      <c r="G337" s="286">
        <v>42999200</v>
      </c>
      <c r="H337" s="166" t="str">
        <f t="shared" si="5"/>
        <v>07020110041020</v>
      </c>
    </row>
    <row r="338" spans="1:8" ht="38.25">
      <c r="A338" s="277" t="s">
        <v>604</v>
      </c>
      <c r="B338" s="155" t="s">
        <v>279</v>
      </c>
      <c r="C338" s="155" t="s">
        <v>667</v>
      </c>
      <c r="D338" s="155" t="s">
        <v>1253</v>
      </c>
      <c r="E338" s="155" t="s">
        <v>605</v>
      </c>
      <c r="F338" s="286">
        <v>42999200</v>
      </c>
      <c r="G338" s="286">
        <v>42999200</v>
      </c>
      <c r="H338" s="166" t="str">
        <f t="shared" si="5"/>
        <v>07020110041020111</v>
      </c>
    </row>
    <row r="339" spans="1:8" ht="153">
      <c r="A339" s="277" t="s">
        <v>965</v>
      </c>
      <c r="B339" s="155" t="s">
        <v>279</v>
      </c>
      <c r="C339" s="155" t="s">
        <v>667</v>
      </c>
      <c r="D339" s="155" t="s">
        <v>1254</v>
      </c>
      <c r="E339" s="155"/>
      <c r="F339" s="286">
        <v>190000</v>
      </c>
      <c r="G339" s="286">
        <v>190000</v>
      </c>
      <c r="H339" s="166" t="str">
        <f t="shared" si="5"/>
        <v>07020110047020</v>
      </c>
    </row>
    <row r="340" spans="1:8" ht="25.5">
      <c r="A340" s="277" t="s">
        <v>633</v>
      </c>
      <c r="B340" s="155" t="s">
        <v>279</v>
      </c>
      <c r="C340" s="155" t="s">
        <v>667</v>
      </c>
      <c r="D340" s="155" t="s">
        <v>1254</v>
      </c>
      <c r="E340" s="155" t="s">
        <v>634</v>
      </c>
      <c r="F340" s="286">
        <v>190000</v>
      </c>
      <c r="G340" s="286">
        <v>190000</v>
      </c>
      <c r="H340" s="166" t="str">
        <f t="shared" si="5"/>
        <v>07020110047020612</v>
      </c>
    </row>
    <row r="341" spans="1:8" ht="165.75">
      <c r="A341" s="277" t="s">
        <v>967</v>
      </c>
      <c r="B341" s="155" t="s">
        <v>279</v>
      </c>
      <c r="C341" s="155" t="s">
        <v>667</v>
      </c>
      <c r="D341" s="155" t="s">
        <v>1255</v>
      </c>
      <c r="E341" s="155"/>
      <c r="F341" s="286">
        <v>72377916</v>
      </c>
      <c r="G341" s="286">
        <v>72377916</v>
      </c>
      <c r="H341" s="166" t="str">
        <f t="shared" si="5"/>
        <v>0702011004Г020</v>
      </c>
    </row>
    <row r="342" spans="1:8" ht="38.25">
      <c r="A342" s="277" t="s">
        <v>589</v>
      </c>
      <c r="B342" s="155" t="s">
        <v>279</v>
      </c>
      <c r="C342" s="155" t="s">
        <v>667</v>
      </c>
      <c r="D342" s="155" t="s">
        <v>1255</v>
      </c>
      <c r="E342" s="155" t="s">
        <v>590</v>
      </c>
      <c r="F342" s="286">
        <v>69814427</v>
      </c>
      <c r="G342" s="286">
        <v>69814427</v>
      </c>
      <c r="H342" s="166" t="str">
        <f t="shared" si="5"/>
        <v>0702011004Г020244</v>
      </c>
    </row>
    <row r="343" spans="1:8" ht="76.5">
      <c r="A343" s="277" t="s">
        <v>612</v>
      </c>
      <c r="B343" s="155" t="s">
        <v>279</v>
      </c>
      <c r="C343" s="155" t="s">
        <v>667</v>
      </c>
      <c r="D343" s="155" t="s">
        <v>1255</v>
      </c>
      <c r="E343" s="155" t="s">
        <v>613</v>
      </c>
      <c r="F343" s="286">
        <v>2563489</v>
      </c>
      <c r="G343" s="286">
        <v>2563489</v>
      </c>
      <c r="H343" s="166" t="str">
        <f t="shared" si="5"/>
        <v>0702011004Г020611</v>
      </c>
    </row>
    <row r="344" spans="1:8" ht="140.25">
      <c r="A344" s="277" t="s">
        <v>686</v>
      </c>
      <c r="B344" s="155" t="s">
        <v>279</v>
      </c>
      <c r="C344" s="155" t="s">
        <v>667</v>
      </c>
      <c r="D344" s="155" t="s">
        <v>1256</v>
      </c>
      <c r="E344" s="155"/>
      <c r="F344" s="286">
        <v>30540759</v>
      </c>
      <c r="G344" s="286">
        <v>30540759</v>
      </c>
      <c r="H344" s="166" t="str">
        <f t="shared" si="5"/>
        <v>07020110040030</v>
      </c>
    </row>
    <row r="345" spans="1:8" ht="38.25">
      <c r="A345" s="277" t="s">
        <v>604</v>
      </c>
      <c r="B345" s="155" t="s">
        <v>279</v>
      </c>
      <c r="C345" s="155" t="s">
        <v>667</v>
      </c>
      <c r="D345" s="155" t="s">
        <v>1256</v>
      </c>
      <c r="E345" s="155" t="s">
        <v>605</v>
      </c>
      <c r="F345" s="286">
        <v>27862590</v>
      </c>
      <c r="G345" s="286">
        <v>27862590</v>
      </c>
      <c r="H345" s="166" t="str">
        <f t="shared" si="5"/>
        <v>07020110040030111</v>
      </c>
    </row>
    <row r="346" spans="1:8" ht="38.25">
      <c r="A346" s="277" t="s">
        <v>660</v>
      </c>
      <c r="B346" s="155" t="s">
        <v>279</v>
      </c>
      <c r="C346" s="155" t="s">
        <v>667</v>
      </c>
      <c r="D346" s="155" t="s">
        <v>1256</v>
      </c>
      <c r="E346" s="155" t="s">
        <v>661</v>
      </c>
      <c r="F346" s="286">
        <v>312600</v>
      </c>
      <c r="G346" s="286">
        <v>312600</v>
      </c>
      <c r="H346" s="166" t="str">
        <f t="shared" si="5"/>
        <v>07020110040030112</v>
      </c>
    </row>
    <row r="347" spans="1:8" ht="38.25">
      <c r="A347" s="277" t="s">
        <v>589</v>
      </c>
      <c r="B347" s="155" t="s">
        <v>279</v>
      </c>
      <c r="C347" s="155" t="s">
        <v>667</v>
      </c>
      <c r="D347" s="155" t="s">
        <v>1256</v>
      </c>
      <c r="E347" s="155" t="s">
        <v>590</v>
      </c>
      <c r="F347" s="286">
        <v>2365569</v>
      </c>
      <c r="G347" s="286">
        <v>2365569</v>
      </c>
      <c r="H347" s="166" t="str">
        <f t="shared" si="5"/>
        <v>07020110040030244</v>
      </c>
    </row>
    <row r="348" spans="1:8" ht="191.25">
      <c r="A348" s="277" t="s">
        <v>963</v>
      </c>
      <c r="B348" s="155" t="s">
        <v>279</v>
      </c>
      <c r="C348" s="155" t="s">
        <v>667</v>
      </c>
      <c r="D348" s="155" t="s">
        <v>1257</v>
      </c>
      <c r="E348" s="155"/>
      <c r="F348" s="286">
        <v>4190300</v>
      </c>
      <c r="G348" s="286">
        <v>4190300</v>
      </c>
      <c r="H348" s="166" t="str">
        <f t="shared" si="5"/>
        <v>07020110041030</v>
      </c>
    </row>
    <row r="349" spans="1:8" ht="38.25">
      <c r="A349" s="277" t="s">
        <v>604</v>
      </c>
      <c r="B349" s="155" t="s">
        <v>279</v>
      </c>
      <c r="C349" s="155" t="s">
        <v>667</v>
      </c>
      <c r="D349" s="155" t="s">
        <v>1257</v>
      </c>
      <c r="E349" s="155" t="s">
        <v>605</v>
      </c>
      <c r="F349" s="286">
        <v>4190300</v>
      </c>
      <c r="G349" s="286">
        <v>4190300</v>
      </c>
      <c r="H349" s="166" t="str">
        <f t="shared" si="5"/>
        <v>07020110041030111</v>
      </c>
    </row>
    <row r="350" spans="1:8" ht="153">
      <c r="A350" s="277" t="s">
        <v>964</v>
      </c>
      <c r="B350" s="155" t="s">
        <v>279</v>
      </c>
      <c r="C350" s="155" t="s">
        <v>667</v>
      </c>
      <c r="D350" s="155" t="s">
        <v>1258</v>
      </c>
      <c r="E350" s="155"/>
      <c r="F350" s="286">
        <v>52080</v>
      </c>
      <c r="G350" s="286">
        <v>52080</v>
      </c>
      <c r="H350" s="166" t="str">
        <f t="shared" si="5"/>
        <v>07020110045030</v>
      </c>
    </row>
    <row r="351" spans="1:8" ht="38.25">
      <c r="A351" s="277" t="s">
        <v>604</v>
      </c>
      <c r="B351" s="155" t="s">
        <v>279</v>
      </c>
      <c r="C351" s="155" t="s">
        <v>667</v>
      </c>
      <c r="D351" s="155" t="s">
        <v>1258</v>
      </c>
      <c r="E351" s="155" t="s">
        <v>605</v>
      </c>
      <c r="F351" s="286">
        <v>52080</v>
      </c>
      <c r="G351" s="286">
        <v>52080</v>
      </c>
      <c r="H351" s="166" t="str">
        <f t="shared" si="5"/>
        <v>07020110045030111</v>
      </c>
    </row>
    <row r="352" spans="1:8" ht="204">
      <c r="A352" s="277" t="s">
        <v>687</v>
      </c>
      <c r="B352" s="155" t="s">
        <v>279</v>
      </c>
      <c r="C352" s="155" t="s">
        <v>667</v>
      </c>
      <c r="D352" s="155" t="s">
        <v>1253</v>
      </c>
      <c r="E352" s="155"/>
      <c r="F352" s="286">
        <v>1950000</v>
      </c>
      <c r="G352" s="286">
        <v>1950000</v>
      </c>
      <c r="H352" s="166" t="str">
        <f t="shared" ref="H352:H396" si="6">CONCATENATE(C352,,D352,E352)</f>
        <v>07020110041020</v>
      </c>
    </row>
    <row r="353" spans="1:8" ht="76.5">
      <c r="A353" s="277" t="s">
        <v>612</v>
      </c>
      <c r="B353" s="155" t="s">
        <v>279</v>
      </c>
      <c r="C353" s="155" t="s">
        <v>667</v>
      </c>
      <c r="D353" s="155" t="s">
        <v>1253</v>
      </c>
      <c r="E353" s="155" t="s">
        <v>613</v>
      </c>
      <c r="F353" s="286">
        <v>1950000</v>
      </c>
      <c r="G353" s="286">
        <v>1950000</v>
      </c>
      <c r="H353" s="166" t="str">
        <f t="shared" si="6"/>
        <v>07020110041020611</v>
      </c>
    </row>
    <row r="354" spans="1:8" ht="178.5">
      <c r="A354" s="277" t="s">
        <v>823</v>
      </c>
      <c r="B354" s="155" t="s">
        <v>279</v>
      </c>
      <c r="C354" s="155" t="s">
        <v>667</v>
      </c>
      <c r="D354" s="155" t="s">
        <v>1259</v>
      </c>
      <c r="E354" s="155"/>
      <c r="F354" s="286">
        <v>1800000</v>
      </c>
      <c r="G354" s="286">
        <v>1800000</v>
      </c>
      <c r="H354" s="166" t="str">
        <f t="shared" si="6"/>
        <v>07020110043020</v>
      </c>
    </row>
    <row r="355" spans="1:8" ht="38.25">
      <c r="A355" s="277" t="s">
        <v>660</v>
      </c>
      <c r="B355" s="155" t="s">
        <v>279</v>
      </c>
      <c r="C355" s="155" t="s">
        <v>667</v>
      </c>
      <c r="D355" s="155" t="s">
        <v>1259</v>
      </c>
      <c r="E355" s="155" t="s">
        <v>661</v>
      </c>
      <c r="F355" s="286">
        <v>200000</v>
      </c>
      <c r="G355" s="286">
        <v>200000</v>
      </c>
      <c r="H355" s="166" t="str">
        <f t="shared" si="6"/>
        <v>07020110043020112</v>
      </c>
    </row>
    <row r="356" spans="1:8">
      <c r="A356" s="277" t="s">
        <v>824</v>
      </c>
      <c r="B356" s="155" t="s">
        <v>279</v>
      </c>
      <c r="C356" s="155" t="s">
        <v>667</v>
      </c>
      <c r="D356" s="155" t="s">
        <v>1259</v>
      </c>
      <c r="E356" s="155" t="s">
        <v>825</v>
      </c>
      <c r="F356" s="286">
        <v>440000</v>
      </c>
      <c r="G356" s="286">
        <v>440000</v>
      </c>
      <c r="H356" s="166" t="str">
        <f t="shared" si="6"/>
        <v>07020110043020360</v>
      </c>
    </row>
    <row r="357" spans="1:8" ht="38.25">
      <c r="A357" s="277" t="s">
        <v>589</v>
      </c>
      <c r="B357" s="155" t="s">
        <v>279</v>
      </c>
      <c r="C357" s="155" t="s">
        <v>667</v>
      </c>
      <c r="D357" s="155" t="s">
        <v>1259</v>
      </c>
      <c r="E357" s="155" t="s">
        <v>590</v>
      </c>
      <c r="F357" s="286">
        <v>1160000</v>
      </c>
      <c r="G357" s="286">
        <v>1160000</v>
      </c>
      <c r="H357" s="166" t="str">
        <f t="shared" si="6"/>
        <v>07020110043020244</v>
      </c>
    </row>
    <row r="358" spans="1:8" ht="140.25">
      <c r="A358" s="277" t="s">
        <v>969</v>
      </c>
      <c r="B358" s="155" t="s">
        <v>279</v>
      </c>
      <c r="C358" s="155" t="s">
        <v>667</v>
      </c>
      <c r="D358" s="155" t="s">
        <v>1260</v>
      </c>
      <c r="E358" s="155"/>
      <c r="F358" s="286">
        <v>6351087</v>
      </c>
      <c r="G358" s="286">
        <v>6351087</v>
      </c>
      <c r="H358" s="166" t="str">
        <f t="shared" si="6"/>
        <v>0702011004П020</v>
      </c>
    </row>
    <row r="359" spans="1:8" ht="38.25">
      <c r="A359" s="277" t="s">
        <v>589</v>
      </c>
      <c r="B359" s="155" t="s">
        <v>279</v>
      </c>
      <c r="C359" s="155" t="s">
        <v>667</v>
      </c>
      <c r="D359" s="155" t="s">
        <v>1260</v>
      </c>
      <c r="E359" s="155" t="s">
        <v>590</v>
      </c>
      <c r="F359" s="286">
        <v>6057686</v>
      </c>
      <c r="G359" s="286">
        <v>6057686</v>
      </c>
      <c r="H359" s="166" t="str">
        <f t="shared" si="6"/>
        <v>0702011004П020244</v>
      </c>
    </row>
    <row r="360" spans="1:8" ht="76.5">
      <c r="A360" s="277" t="s">
        <v>612</v>
      </c>
      <c r="B360" s="155" t="s">
        <v>279</v>
      </c>
      <c r="C360" s="155" t="s">
        <v>667</v>
      </c>
      <c r="D360" s="155" t="s">
        <v>1260</v>
      </c>
      <c r="E360" s="155" t="s">
        <v>613</v>
      </c>
      <c r="F360" s="286">
        <v>293401</v>
      </c>
      <c r="G360" s="286">
        <v>293401</v>
      </c>
      <c r="H360" s="166" t="str">
        <f t="shared" si="6"/>
        <v>0702011004П020611</v>
      </c>
    </row>
    <row r="361" spans="1:8" ht="140.25">
      <c r="A361" s="277" t="s">
        <v>966</v>
      </c>
      <c r="B361" s="155" t="s">
        <v>279</v>
      </c>
      <c r="C361" s="155" t="s">
        <v>667</v>
      </c>
      <c r="D361" s="155" t="s">
        <v>1261</v>
      </c>
      <c r="E361" s="155"/>
      <c r="F361" s="286">
        <v>280000</v>
      </c>
      <c r="G361" s="286">
        <v>280000</v>
      </c>
      <c r="H361" s="166" t="str">
        <f t="shared" si="6"/>
        <v>07020110047030</v>
      </c>
    </row>
    <row r="362" spans="1:8" ht="38.25">
      <c r="A362" s="277" t="s">
        <v>660</v>
      </c>
      <c r="B362" s="155" t="s">
        <v>279</v>
      </c>
      <c r="C362" s="155" t="s">
        <v>667</v>
      </c>
      <c r="D362" s="155" t="s">
        <v>1261</v>
      </c>
      <c r="E362" s="155" t="s">
        <v>661</v>
      </c>
      <c r="F362" s="286">
        <v>280000</v>
      </c>
      <c r="G362" s="286">
        <v>280000</v>
      </c>
      <c r="H362" s="166" t="str">
        <f t="shared" si="6"/>
        <v>07020110047030112</v>
      </c>
    </row>
    <row r="363" spans="1:8" ht="153">
      <c r="A363" s="277" t="s">
        <v>968</v>
      </c>
      <c r="B363" s="155" t="s">
        <v>279</v>
      </c>
      <c r="C363" s="155" t="s">
        <v>667</v>
      </c>
      <c r="D363" s="155" t="s">
        <v>1262</v>
      </c>
      <c r="E363" s="155"/>
      <c r="F363" s="286">
        <v>2226543</v>
      </c>
      <c r="G363" s="286">
        <v>2226543</v>
      </c>
      <c r="H363" s="166" t="str">
        <f t="shared" si="6"/>
        <v>0702011004Г030</v>
      </c>
    </row>
    <row r="364" spans="1:8" ht="38.25">
      <c r="A364" s="277" t="s">
        <v>589</v>
      </c>
      <c r="B364" s="155" t="s">
        <v>279</v>
      </c>
      <c r="C364" s="155" t="s">
        <v>667</v>
      </c>
      <c r="D364" s="155" t="s">
        <v>1262</v>
      </c>
      <c r="E364" s="155" t="s">
        <v>590</v>
      </c>
      <c r="F364" s="286">
        <v>2226543</v>
      </c>
      <c r="G364" s="286">
        <v>2226543</v>
      </c>
      <c r="H364" s="166" t="str">
        <f t="shared" si="6"/>
        <v>0702011004Г030244</v>
      </c>
    </row>
    <row r="365" spans="1:8" ht="89.25">
      <c r="A365" s="277" t="s">
        <v>683</v>
      </c>
      <c r="B365" s="155" t="s">
        <v>279</v>
      </c>
      <c r="C365" s="155" t="s">
        <v>667</v>
      </c>
      <c r="D365" s="155" t="s">
        <v>1263</v>
      </c>
      <c r="E365" s="155"/>
      <c r="F365" s="286">
        <v>815500</v>
      </c>
      <c r="G365" s="286">
        <v>815500</v>
      </c>
      <c r="H365" s="166" t="str">
        <f t="shared" si="6"/>
        <v>07020110080020</v>
      </c>
    </row>
    <row r="366" spans="1:8" ht="38.25">
      <c r="A366" s="277" t="s">
        <v>589</v>
      </c>
      <c r="B366" s="155" t="s">
        <v>279</v>
      </c>
      <c r="C366" s="155" t="s">
        <v>667</v>
      </c>
      <c r="D366" s="155" t="s">
        <v>1263</v>
      </c>
      <c r="E366" s="155" t="s">
        <v>590</v>
      </c>
      <c r="F366" s="286">
        <v>710500</v>
      </c>
      <c r="G366" s="286">
        <v>710500</v>
      </c>
      <c r="H366" s="166" t="str">
        <f t="shared" si="6"/>
        <v>07020110080020244</v>
      </c>
    </row>
    <row r="367" spans="1:8">
      <c r="A367" s="277" t="s">
        <v>824</v>
      </c>
      <c r="B367" s="155" t="s">
        <v>279</v>
      </c>
      <c r="C367" s="155" t="s">
        <v>667</v>
      </c>
      <c r="D367" s="155" t="s">
        <v>1263</v>
      </c>
      <c r="E367" s="155" t="s">
        <v>825</v>
      </c>
      <c r="F367" s="286">
        <v>105000</v>
      </c>
      <c r="G367" s="286">
        <v>105000</v>
      </c>
      <c r="H367" s="166" t="str">
        <f t="shared" si="6"/>
        <v>07020110080020360</v>
      </c>
    </row>
    <row r="368" spans="1:8">
      <c r="A368" s="277" t="e">
        <v>#N/A</v>
      </c>
      <c r="B368" s="155" t="s">
        <v>279</v>
      </c>
      <c r="C368" s="155" t="s">
        <v>667</v>
      </c>
      <c r="D368" s="155" t="s">
        <v>1264</v>
      </c>
      <c r="E368" s="155"/>
      <c r="F368" s="286">
        <v>200000</v>
      </c>
      <c r="G368" s="286">
        <v>200000</v>
      </c>
      <c r="H368" s="166" t="str">
        <f t="shared" si="6"/>
        <v>0702011008Ж020</v>
      </c>
    </row>
    <row r="369" spans="1:8" ht="38.25">
      <c r="A369" s="277" t="s">
        <v>589</v>
      </c>
      <c r="B369" s="155" t="s">
        <v>279</v>
      </c>
      <c r="C369" s="155" t="s">
        <v>667</v>
      </c>
      <c r="D369" s="155" t="s">
        <v>1264</v>
      </c>
      <c r="E369" s="155" t="s">
        <v>590</v>
      </c>
      <c r="F369" s="286">
        <v>200000</v>
      </c>
      <c r="G369" s="286">
        <v>200000</v>
      </c>
      <c r="H369" s="166" t="str">
        <f t="shared" si="6"/>
        <v>0702011008Ж020244</v>
      </c>
    </row>
    <row r="370" spans="1:8" ht="76.5">
      <c r="A370" s="277" t="s">
        <v>971</v>
      </c>
      <c r="B370" s="155" t="s">
        <v>279</v>
      </c>
      <c r="C370" s="155" t="s">
        <v>667</v>
      </c>
      <c r="D370" s="155" t="s">
        <v>1265</v>
      </c>
      <c r="E370" s="155"/>
      <c r="F370" s="286">
        <v>31500</v>
      </c>
      <c r="G370" s="286">
        <v>31500</v>
      </c>
      <c r="H370" s="166" t="str">
        <f t="shared" si="6"/>
        <v>0702011008П020</v>
      </c>
    </row>
    <row r="371" spans="1:8" ht="38.25">
      <c r="A371" s="277" t="s">
        <v>589</v>
      </c>
      <c r="B371" s="155" t="s">
        <v>279</v>
      </c>
      <c r="C371" s="155" t="s">
        <v>667</v>
      </c>
      <c r="D371" s="155" t="s">
        <v>1265</v>
      </c>
      <c r="E371" s="155" t="s">
        <v>590</v>
      </c>
      <c r="F371" s="286">
        <v>31500</v>
      </c>
      <c r="G371" s="286">
        <v>31500</v>
      </c>
      <c r="H371" s="166" t="str">
        <f t="shared" si="6"/>
        <v>0702011008П020244</v>
      </c>
    </row>
    <row r="372" spans="1:8">
      <c r="A372" s="277" t="e">
        <v>#N/A</v>
      </c>
      <c r="B372" s="155" t="s">
        <v>279</v>
      </c>
      <c r="C372" s="155" t="s">
        <v>667</v>
      </c>
      <c r="D372" s="155" t="s">
        <v>1266</v>
      </c>
      <c r="E372" s="155"/>
      <c r="F372" s="286">
        <v>172000</v>
      </c>
      <c r="G372" s="286">
        <v>172000</v>
      </c>
      <c r="H372" s="166" t="str">
        <f t="shared" si="6"/>
        <v>07020110080040</v>
      </c>
    </row>
    <row r="373" spans="1:8" ht="25.5">
      <c r="A373" s="277" t="s">
        <v>600</v>
      </c>
      <c r="B373" s="155" t="s">
        <v>279</v>
      </c>
      <c r="C373" s="155" t="s">
        <v>667</v>
      </c>
      <c r="D373" s="155" t="s">
        <v>1266</v>
      </c>
      <c r="E373" s="155" t="s">
        <v>601</v>
      </c>
      <c r="F373" s="286">
        <v>172000</v>
      </c>
      <c r="G373" s="286">
        <v>172000</v>
      </c>
      <c r="H373" s="166" t="str">
        <f t="shared" si="6"/>
        <v>07020110080040330</v>
      </c>
    </row>
    <row r="374" spans="1:8" ht="76.5">
      <c r="A374" s="277" t="s">
        <v>679</v>
      </c>
      <c r="B374" s="155" t="s">
        <v>279</v>
      </c>
      <c r="C374" s="155" t="s">
        <v>667</v>
      </c>
      <c r="D374" s="155" t="s">
        <v>1268</v>
      </c>
      <c r="E374" s="155"/>
      <c r="F374" s="286">
        <v>56786</v>
      </c>
      <c r="G374" s="286">
        <v>56786</v>
      </c>
      <c r="H374" s="166" t="str">
        <f t="shared" si="6"/>
        <v>07020930080010</v>
      </c>
    </row>
    <row r="375" spans="1:8" ht="38.25">
      <c r="A375" s="277" t="s">
        <v>660</v>
      </c>
      <c r="B375" s="155" t="s">
        <v>279</v>
      </c>
      <c r="C375" s="155" t="s">
        <v>667</v>
      </c>
      <c r="D375" s="155" t="s">
        <v>1268</v>
      </c>
      <c r="E375" s="155" t="s">
        <v>661</v>
      </c>
      <c r="F375" s="286">
        <v>12000</v>
      </c>
      <c r="G375" s="286">
        <v>12000</v>
      </c>
      <c r="H375" s="166" t="str">
        <f t="shared" si="6"/>
        <v>07020930080010112</v>
      </c>
    </row>
    <row r="376" spans="1:8" ht="38.25">
      <c r="A376" s="277" t="s">
        <v>589</v>
      </c>
      <c r="B376" s="155" t="s">
        <v>279</v>
      </c>
      <c r="C376" s="155" t="s">
        <v>667</v>
      </c>
      <c r="D376" s="155" t="s">
        <v>1268</v>
      </c>
      <c r="E376" s="155" t="s">
        <v>590</v>
      </c>
      <c r="F376" s="286">
        <v>44786</v>
      </c>
      <c r="G376" s="286">
        <v>44786</v>
      </c>
      <c r="H376" s="166" t="str">
        <f t="shared" si="6"/>
        <v>07020930080010244</v>
      </c>
    </row>
    <row r="377" spans="1:8" ht="25.5">
      <c r="A377" s="277" t="s">
        <v>54</v>
      </c>
      <c r="B377" s="155" t="s">
        <v>279</v>
      </c>
      <c r="C377" s="155" t="s">
        <v>632</v>
      </c>
      <c r="D377" s="155"/>
      <c r="E377" s="155"/>
      <c r="F377" s="286">
        <v>3619466</v>
      </c>
      <c r="G377" s="286">
        <v>3619466</v>
      </c>
      <c r="H377" s="166" t="str">
        <f t="shared" si="6"/>
        <v>0707</v>
      </c>
    </row>
    <row r="378" spans="1:8" ht="140.25">
      <c r="A378" s="277" t="s">
        <v>689</v>
      </c>
      <c r="B378" s="155" t="s">
        <v>279</v>
      </c>
      <c r="C378" s="155" t="s">
        <v>632</v>
      </c>
      <c r="D378" s="155" t="s">
        <v>1269</v>
      </c>
      <c r="E378" s="155"/>
      <c r="F378" s="286">
        <v>1036964.9999999999</v>
      </c>
      <c r="G378" s="286">
        <v>1036964.9999999999</v>
      </c>
      <c r="H378" s="166" t="str">
        <f t="shared" si="6"/>
        <v>07070110040040</v>
      </c>
    </row>
    <row r="379" spans="1:8" ht="76.5">
      <c r="A379" s="277" t="s">
        <v>612</v>
      </c>
      <c r="B379" s="155" t="s">
        <v>279</v>
      </c>
      <c r="C379" s="155" t="s">
        <v>632</v>
      </c>
      <c r="D379" s="155" t="s">
        <v>1269</v>
      </c>
      <c r="E379" s="155" t="s">
        <v>613</v>
      </c>
      <c r="F379" s="286">
        <v>1036964.9999999999</v>
      </c>
      <c r="G379" s="286">
        <v>1036964.9999999999</v>
      </c>
      <c r="H379" s="166" t="str">
        <f t="shared" si="6"/>
        <v>07070110040040611</v>
      </c>
    </row>
    <row r="380" spans="1:8" ht="191.25">
      <c r="A380" s="277" t="s">
        <v>690</v>
      </c>
      <c r="B380" s="155" t="s">
        <v>279</v>
      </c>
      <c r="C380" s="155" t="s">
        <v>632</v>
      </c>
      <c r="D380" s="155" t="s">
        <v>1270</v>
      </c>
      <c r="E380" s="155"/>
      <c r="F380" s="286">
        <v>622500</v>
      </c>
      <c r="G380" s="286">
        <v>622500</v>
      </c>
      <c r="H380" s="166" t="str">
        <f t="shared" si="6"/>
        <v>07070110041040</v>
      </c>
    </row>
    <row r="381" spans="1:8" ht="76.5">
      <c r="A381" s="277" t="s">
        <v>612</v>
      </c>
      <c r="B381" s="155" t="s">
        <v>279</v>
      </c>
      <c r="C381" s="155" t="s">
        <v>632</v>
      </c>
      <c r="D381" s="155" t="s">
        <v>1270</v>
      </c>
      <c r="E381" s="155" t="s">
        <v>613</v>
      </c>
      <c r="F381" s="286">
        <v>622500</v>
      </c>
      <c r="G381" s="286">
        <v>622500</v>
      </c>
      <c r="H381" s="166" t="str">
        <f t="shared" si="6"/>
        <v>07070110041040611</v>
      </c>
    </row>
    <row r="382" spans="1:8" ht="153">
      <c r="A382" s="277" t="s">
        <v>1271</v>
      </c>
      <c r="B382" s="155" t="s">
        <v>279</v>
      </c>
      <c r="C382" s="155" t="s">
        <v>632</v>
      </c>
      <c r="D382" s="155" t="s">
        <v>1272</v>
      </c>
      <c r="E382" s="155"/>
      <c r="F382" s="286">
        <v>30000</v>
      </c>
      <c r="G382" s="286">
        <v>30000</v>
      </c>
      <c r="H382" s="166" t="str">
        <f t="shared" si="6"/>
        <v>07070110047040</v>
      </c>
    </row>
    <row r="383" spans="1:8" ht="25.5">
      <c r="A383" s="277" t="s">
        <v>633</v>
      </c>
      <c r="B383" s="155" t="s">
        <v>279</v>
      </c>
      <c r="C383" s="155" t="s">
        <v>632</v>
      </c>
      <c r="D383" s="155" t="s">
        <v>1272</v>
      </c>
      <c r="E383" s="155" t="s">
        <v>634</v>
      </c>
      <c r="F383" s="286">
        <v>30000</v>
      </c>
      <c r="G383" s="286">
        <v>30000</v>
      </c>
      <c r="H383" s="166" t="str">
        <f t="shared" si="6"/>
        <v>07070110047040612</v>
      </c>
    </row>
    <row r="384" spans="1:8" ht="114.75">
      <c r="A384" s="277" t="s">
        <v>691</v>
      </c>
      <c r="B384" s="155" t="s">
        <v>279</v>
      </c>
      <c r="C384" s="155" t="s">
        <v>632</v>
      </c>
      <c r="D384" s="155" t="s">
        <v>1273</v>
      </c>
      <c r="E384" s="155"/>
      <c r="F384" s="286">
        <v>120000</v>
      </c>
      <c r="G384" s="286">
        <v>120000</v>
      </c>
      <c r="H384" s="166" t="str">
        <f t="shared" si="6"/>
        <v>070701100Ф0030</v>
      </c>
    </row>
    <row r="385" spans="1:8" ht="25.5">
      <c r="A385" s="277" t="s">
        <v>633</v>
      </c>
      <c r="B385" s="155" t="s">
        <v>279</v>
      </c>
      <c r="C385" s="155" t="s">
        <v>632</v>
      </c>
      <c r="D385" s="155" t="s">
        <v>1273</v>
      </c>
      <c r="E385" s="155" t="s">
        <v>634</v>
      </c>
      <c r="F385" s="173">
        <v>120000</v>
      </c>
      <c r="G385" s="173">
        <v>120000</v>
      </c>
      <c r="H385" s="166" t="str">
        <f t="shared" si="6"/>
        <v>070701100Ф0030612</v>
      </c>
    </row>
    <row r="386" spans="1:8" ht="127.5">
      <c r="A386" s="277" t="s">
        <v>688</v>
      </c>
      <c r="B386" s="155" t="s">
        <v>279</v>
      </c>
      <c r="C386" s="155" t="s">
        <v>632</v>
      </c>
      <c r="D386" s="155" t="s">
        <v>1274</v>
      </c>
      <c r="E386" s="155"/>
      <c r="F386" s="61">
        <v>150000</v>
      </c>
      <c r="G386" s="61">
        <v>150000</v>
      </c>
      <c r="H386" s="166" t="str">
        <f t="shared" si="6"/>
        <v>070701100Ц0010</v>
      </c>
    </row>
    <row r="387" spans="1:8" ht="25.5">
      <c r="A387" s="277" t="s">
        <v>633</v>
      </c>
      <c r="B387" s="155" t="s">
        <v>279</v>
      </c>
      <c r="C387" s="155" t="s">
        <v>632</v>
      </c>
      <c r="D387" s="155" t="s">
        <v>1274</v>
      </c>
      <c r="E387" s="155" t="s">
        <v>634</v>
      </c>
      <c r="F387" s="61">
        <v>150000</v>
      </c>
      <c r="G387" s="61">
        <v>150000</v>
      </c>
      <c r="H387" s="166" t="str">
        <f t="shared" si="6"/>
        <v>070701100Ц0010612</v>
      </c>
    </row>
    <row r="388" spans="1:8">
      <c r="A388" s="277" t="e">
        <v>#N/A</v>
      </c>
      <c r="B388" s="155" t="s">
        <v>279</v>
      </c>
      <c r="C388" s="155" t="s">
        <v>632</v>
      </c>
      <c r="D388" s="155" t="s">
        <v>1276</v>
      </c>
      <c r="E388" s="155"/>
      <c r="F388" s="61">
        <v>977770</v>
      </c>
      <c r="G388" s="61">
        <v>977770</v>
      </c>
      <c r="H388" s="166" t="str">
        <f t="shared" si="6"/>
        <v>070701100S3970</v>
      </c>
    </row>
    <row r="389" spans="1:8" ht="76.5">
      <c r="A389" s="277" t="s">
        <v>612</v>
      </c>
      <c r="B389" s="155" t="s">
        <v>279</v>
      </c>
      <c r="C389" s="155" t="s">
        <v>632</v>
      </c>
      <c r="D389" s="155" t="s">
        <v>1276</v>
      </c>
      <c r="E389" s="155" t="s">
        <v>613</v>
      </c>
      <c r="F389" s="61">
        <v>727770</v>
      </c>
      <c r="G389" s="61">
        <v>727770</v>
      </c>
      <c r="H389" s="166" t="str">
        <f t="shared" si="6"/>
        <v>070701100S3970611</v>
      </c>
    </row>
    <row r="390" spans="1:8" ht="25.5">
      <c r="A390" s="277" t="s">
        <v>633</v>
      </c>
      <c r="B390" s="155" t="s">
        <v>279</v>
      </c>
      <c r="C390" s="155" t="s">
        <v>632</v>
      </c>
      <c r="D390" s="155" t="s">
        <v>1276</v>
      </c>
      <c r="E390" s="155" t="s">
        <v>634</v>
      </c>
      <c r="F390" s="61">
        <v>250000</v>
      </c>
      <c r="G390" s="61">
        <v>250000</v>
      </c>
      <c r="H390" s="166" t="str">
        <f t="shared" si="6"/>
        <v>070701100S3970612</v>
      </c>
    </row>
    <row r="391" spans="1:8" ht="89.25">
      <c r="A391" s="277" t="s">
        <v>1011</v>
      </c>
      <c r="B391" s="155" t="s">
        <v>279</v>
      </c>
      <c r="C391" s="155" t="s">
        <v>632</v>
      </c>
      <c r="D391" s="155" t="s">
        <v>1277</v>
      </c>
      <c r="E391" s="155"/>
      <c r="F391" s="61">
        <v>59000</v>
      </c>
      <c r="G391" s="61">
        <v>59000</v>
      </c>
      <c r="H391" s="166" t="str">
        <f t="shared" si="6"/>
        <v>07070140080000</v>
      </c>
    </row>
    <row r="392" spans="1:8" ht="38.25">
      <c r="A392" s="277" t="s">
        <v>604</v>
      </c>
      <c r="B392" s="155" t="s">
        <v>279</v>
      </c>
      <c r="C392" s="155" t="s">
        <v>632</v>
      </c>
      <c r="D392" s="155" t="s">
        <v>1277</v>
      </c>
      <c r="E392" s="155" t="s">
        <v>605</v>
      </c>
      <c r="F392" s="61">
        <v>59000</v>
      </c>
      <c r="G392" s="61">
        <v>59000</v>
      </c>
      <c r="H392" s="166" t="str">
        <f t="shared" si="6"/>
        <v>07070140080000111</v>
      </c>
    </row>
    <row r="393" spans="1:8" ht="89.25">
      <c r="A393" s="277" t="s">
        <v>1011</v>
      </c>
      <c r="B393" s="155" t="s">
        <v>279</v>
      </c>
      <c r="C393" s="155" t="s">
        <v>632</v>
      </c>
      <c r="D393" s="155" t="s">
        <v>1277</v>
      </c>
      <c r="E393" s="155"/>
      <c r="F393" s="61">
        <v>197800</v>
      </c>
      <c r="G393" s="61">
        <v>197800</v>
      </c>
      <c r="H393" s="166" t="str">
        <f t="shared" si="6"/>
        <v>07070140080000</v>
      </c>
    </row>
    <row r="394" spans="1:8" ht="38.25">
      <c r="A394" s="277" t="s">
        <v>589</v>
      </c>
      <c r="B394" s="155" t="s">
        <v>279</v>
      </c>
      <c r="C394" s="155" t="s">
        <v>632</v>
      </c>
      <c r="D394" s="155" t="s">
        <v>1277</v>
      </c>
      <c r="E394" s="155" t="s">
        <v>590</v>
      </c>
      <c r="F394" s="61">
        <v>197800</v>
      </c>
      <c r="G394" s="61">
        <v>197800</v>
      </c>
      <c r="H394" s="166" t="str">
        <f t="shared" si="6"/>
        <v>07070140080000244</v>
      </c>
    </row>
    <row r="395" spans="1:8" ht="89.25">
      <c r="A395" s="277" t="s">
        <v>664</v>
      </c>
      <c r="B395" s="155" t="s">
        <v>279</v>
      </c>
      <c r="C395" s="155" t="s">
        <v>632</v>
      </c>
      <c r="D395" s="155" t="s">
        <v>1278</v>
      </c>
      <c r="E395" s="155"/>
      <c r="F395" s="61">
        <v>425431</v>
      </c>
      <c r="G395" s="61">
        <v>425431</v>
      </c>
      <c r="H395" s="166" t="str">
        <f t="shared" si="6"/>
        <v>07070110080030</v>
      </c>
    </row>
    <row r="396" spans="1:8" ht="76.5">
      <c r="A396" s="277" t="s">
        <v>612</v>
      </c>
      <c r="B396" s="155" t="s">
        <v>279</v>
      </c>
      <c r="C396" s="155" t="s">
        <v>632</v>
      </c>
      <c r="D396" s="155" t="s">
        <v>1278</v>
      </c>
      <c r="E396" s="155" t="s">
        <v>613</v>
      </c>
      <c r="F396" s="61">
        <v>425431</v>
      </c>
      <c r="G396" s="61">
        <v>425431</v>
      </c>
      <c r="H396" s="166" t="str">
        <f t="shared" si="6"/>
        <v>07070110080030611</v>
      </c>
    </row>
    <row r="397" spans="1:8">
      <c r="A397" s="277" t="s">
        <v>4</v>
      </c>
      <c r="B397" s="155" t="s">
        <v>279</v>
      </c>
      <c r="C397" s="155" t="s">
        <v>692</v>
      </c>
      <c r="D397" s="155"/>
      <c r="E397" s="155"/>
      <c r="F397" s="287">
        <v>43832296</v>
      </c>
      <c r="G397" s="287">
        <v>43832296</v>
      </c>
      <c r="H397" s="106"/>
    </row>
    <row r="398" spans="1:8" ht="89.25">
      <c r="A398" s="277" t="s">
        <v>683</v>
      </c>
      <c r="B398" s="155" t="s">
        <v>279</v>
      </c>
      <c r="C398" s="155" t="s">
        <v>692</v>
      </c>
      <c r="D398" s="155" t="s">
        <v>1263</v>
      </c>
      <c r="E398" s="155"/>
      <c r="F398" s="287">
        <v>220000</v>
      </c>
      <c r="G398" s="287">
        <v>220000</v>
      </c>
      <c r="H398" s="106"/>
    </row>
    <row r="399" spans="1:8" ht="38.25">
      <c r="A399" s="277" t="s">
        <v>589</v>
      </c>
      <c r="B399" s="155" t="s">
        <v>279</v>
      </c>
      <c r="C399" s="155" t="s">
        <v>692</v>
      </c>
      <c r="D399" s="155" t="s">
        <v>1263</v>
      </c>
      <c r="E399" s="155" t="s">
        <v>590</v>
      </c>
      <c r="F399" s="287">
        <v>220000</v>
      </c>
      <c r="G399" s="287">
        <v>220000</v>
      </c>
      <c r="H399" s="106"/>
    </row>
    <row r="400" spans="1:8" ht="127.5">
      <c r="A400" s="277" t="s">
        <v>693</v>
      </c>
      <c r="B400" s="155" t="s">
        <v>279</v>
      </c>
      <c r="C400" s="155" t="s">
        <v>692</v>
      </c>
      <c r="D400" s="155" t="s">
        <v>1279</v>
      </c>
      <c r="E400" s="155"/>
      <c r="F400" s="287">
        <v>1362700</v>
      </c>
      <c r="G400" s="287">
        <v>1362700</v>
      </c>
      <c r="H400" s="106"/>
    </row>
    <row r="401" spans="1:8" ht="38.25">
      <c r="A401" s="277" t="s">
        <v>583</v>
      </c>
      <c r="B401" s="155" t="s">
        <v>279</v>
      </c>
      <c r="C401" s="155" t="s">
        <v>692</v>
      </c>
      <c r="D401" s="155" t="s">
        <v>1279</v>
      </c>
      <c r="E401" s="155" t="s">
        <v>584</v>
      </c>
      <c r="F401" s="287">
        <v>965990</v>
      </c>
      <c r="G401" s="287">
        <v>965990</v>
      </c>
      <c r="H401" s="106"/>
    </row>
    <row r="402" spans="1:8" ht="51">
      <c r="A402" s="277" t="s">
        <v>585</v>
      </c>
      <c r="B402" s="155" t="s">
        <v>279</v>
      </c>
      <c r="C402" s="155" t="s">
        <v>692</v>
      </c>
      <c r="D402" s="155" t="s">
        <v>1279</v>
      </c>
      <c r="E402" s="155" t="s">
        <v>586</v>
      </c>
      <c r="F402" s="287">
        <v>145000</v>
      </c>
      <c r="G402" s="287">
        <v>145000</v>
      </c>
      <c r="H402" s="106"/>
    </row>
    <row r="403" spans="1:8" ht="38.25">
      <c r="A403" s="277" t="s">
        <v>589</v>
      </c>
      <c r="B403" s="155" t="s">
        <v>279</v>
      </c>
      <c r="C403" s="155" t="s">
        <v>692</v>
      </c>
      <c r="D403" s="155" t="s">
        <v>1279</v>
      </c>
      <c r="E403" s="155" t="s">
        <v>590</v>
      </c>
      <c r="F403" s="287">
        <v>251710.00000000003</v>
      </c>
      <c r="G403" s="287">
        <v>251710.00000000003</v>
      </c>
      <c r="H403" s="106"/>
    </row>
    <row r="404" spans="1:8" ht="102">
      <c r="A404" s="277" t="s">
        <v>1013</v>
      </c>
      <c r="B404" s="155" t="s">
        <v>279</v>
      </c>
      <c r="C404" s="155" t="s">
        <v>692</v>
      </c>
      <c r="D404" s="155" t="s">
        <v>1280</v>
      </c>
      <c r="E404" s="155"/>
      <c r="F404" s="287">
        <v>35453248</v>
      </c>
      <c r="G404" s="287">
        <v>35453248</v>
      </c>
      <c r="H404" s="106"/>
    </row>
    <row r="405" spans="1:8" ht="38.25">
      <c r="A405" s="277" t="s">
        <v>604</v>
      </c>
      <c r="B405" s="155" t="s">
        <v>279</v>
      </c>
      <c r="C405" s="155" t="s">
        <v>692</v>
      </c>
      <c r="D405" s="155" t="s">
        <v>1280</v>
      </c>
      <c r="E405" s="155" t="s">
        <v>605</v>
      </c>
      <c r="F405" s="287">
        <v>28160700</v>
      </c>
      <c r="G405" s="287">
        <v>28160700</v>
      </c>
      <c r="H405" s="106"/>
    </row>
    <row r="406" spans="1:8" ht="38.25">
      <c r="A406" s="277" t="s">
        <v>660</v>
      </c>
      <c r="B406" s="155" t="s">
        <v>279</v>
      </c>
      <c r="C406" s="155" t="s">
        <v>692</v>
      </c>
      <c r="D406" s="155" t="s">
        <v>1280</v>
      </c>
      <c r="E406" s="155" t="s">
        <v>661</v>
      </c>
      <c r="F406" s="287">
        <v>325000</v>
      </c>
      <c r="G406" s="287">
        <v>325000</v>
      </c>
      <c r="H406" s="106"/>
    </row>
    <row r="407" spans="1:8" ht="38.25">
      <c r="A407" s="277" t="s">
        <v>589</v>
      </c>
      <c r="B407" s="155" t="s">
        <v>279</v>
      </c>
      <c r="C407" s="155" t="s">
        <v>692</v>
      </c>
      <c r="D407" s="155" t="s">
        <v>1280</v>
      </c>
      <c r="E407" s="155" t="s">
        <v>590</v>
      </c>
      <c r="F407" s="287">
        <v>6967548</v>
      </c>
      <c r="G407" s="287">
        <v>6967548</v>
      </c>
      <c r="H407" s="106"/>
    </row>
    <row r="408" spans="1:8" ht="140.25">
      <c r="A408" s="277" t="s">
        <v>1030</v>
      </c>
      <c r="B408" s="155" t="s">
        <v>279</v>
      </c>
      <c r="C408" s="155" t="s">
        <v>692</v>
      </c>
      <c r="D408" s="155" t="s">
        <v>1281</v>
      </c>
      <c r="E408" s="155"/>
      <c r="F408" s="287">
        <v>1060000</v>
      </c>
      <c r="G408" s="287">
        <v>1060000</v>
      </c>
      <c r="H408" s="106"/>
    </row>
    <row r="409" spans="1:8" ht="38.25">
      <c r="A409" s="277" t="s">
        <v>604</v>
      </c>
      <c r="B409" s="155" t="s">
        <v>279</v>
      </c>
      <c r="C409" s="155" t="s">
        <v>692</v>
      </c>
      <c r="D409" s="155" t="s">
        <v>1281</v>
      </c>
      <c r="E409" s="155" t="s">
        <v>605</v>
      </c>
      <c r="F409" s="290">
        <v>1060000</v>
      </c>
      <c r="G409" s="290">
        <v>1060000</v>
      </c>
      <c r="H409" s="106"/>
    </row>
    <row r="410" spans="1:8">
      <c r="A410" s="277" t="e">
        <v>#N/A</v>
      </c>
      <c r="B410" s="155" t="s">
        <v>279</v>
      </c>
      <c r="C410" s="155" t="s">
        <v>692</v>
      </c>
      <c r="D410" s="155" t="s">
        <v>1282</v>
      </c>
      <c r="E410" s="155"/>
      <c r="F410" s="287">
        <v>245000</v>
      </c>
      <c r="G410" s="287">
        <v>245000</v>
      </c>
      <c r="H410" s="106"/>
    </row>
    <row r="411" spans="1:8" ht="38.25">
      <c r="A411" s="277" t="s">
        <v>660</v>
      </c>
      <c r="B411" s="155" t="s">
        <v>279</v>
      </c>
      <c r="C411" s="155" t="s">
        <v>692</v>
      </c>
      <c r="D411" s="155" t="s">
        <v>1282</v>
      </c>
      <c r="E411" s="155" t="s">
        <v>661</v>
      </c>
      <c r="F411" s="287">
        <v>245000</v>
      </c>
      <c r="G411" s="287">
        <v>245000</v>
      </c>
      <c r="H411" s="106"/>
    </row>
    <row r="412" spans="1:8">
      <c r="A412" s="277" t="e">
        <v>#N/A</v>
      </c>
      <c r="B412" s="155" t="s">
        <v>279</v>
      </c>
      <c r="C412" s="155" t="s">
        <v>692</v>
      </c>
      <c r="D412" s="155" t="s">
        <v>1283</v>
      </c>
      <c r="E412" s="155"/>
      <c r="F412" s="287">
        <v>283118</v>
      </c>
      <c r="G412" s="287">
        <v>283118</v>
      </c>
      <c r="H412" s="106"/>
    </row>
    <row r="413" spans="1:8" ht="38.25">
      <c r="A413" s="277" t="s">
        <v>589</v>
      </c>
      <c r="B413" s="155" t="s">
        <v>279</v>
      </c>
      <c r="C413" s="155" t="s">
        <v>692</v>
      </c>
      <c r="D413" s="155" t="s">
        <v>1283</v>
      </c>
      <c r="E413" s="155" t="s">
        <v>590</v>
      </c>
      <c r="F413" s="287">
        <v>283118</v>
      </c>
      <c r="G413" s="287">
        <v>283118</v>
      </c>
      <c r="H413" s="106"/>
    </row>
    <row r="414" spans="1:8">
      <c r="A414" s="277" t="e">
        <v>#N/A</v>
      </c>
      <c r="B414" s="155" t="s">
        <v>279</v>
      </c>
      <c r="C414" s="155" t="s">
        <v>692</v>
      </c>
      <c r="D414" s="155" t="s">
        <v>1284</v>
      </c>
      <c r="E414" s="155"/>
      <c r="F414" s="287">
        <v>4450930</v>
      </c>
      <c r="G414" s="287">
        <v>4450930</v>
      </c>
      <c r="H414" s="106"/>
    </row>
    <row r="415" spans="1:8" ht="38.25">
      <c r="A415" s="277" t="s">
        <v>583</v>
      </c>
      <c r="B415" s="155" t="s">
        <v>279</v>
      </c>
      <c r="C415" s="155" t="s">
        <v>692</v>
      </c>
      <c r="D415" s="155" t="s">
        <v>1284</v>
      </c>
      <c r="E415" s="155" t="s">
        <v>584</v>
      </c>
      <c r="F415" s="287">
        <v>4164330</v>
      </c>
      <c r="G415" s="287">
        <v>4164330</v>
      </c>
      <c r="H415" s="106"/>
    </row>
    <row r="416" spans="1:8" ht="51">
      <c r="A416" s="277" t="s">
        <v>585</v>
      </c>
      <c r="B416" s="155" t="s">
        <v>279</v>
      </c>
      <c r="C416" s="155" t="s">
        <v>692</v>
      </c>
      <c r="D416" s="155" t="s">
        <v>1284</v>
      </c>
      <c r="E416" s="155" t="s">
        <v>586</v>
      </c>
      <c r="F416" s="287">
        <v>140000</v>
      </c>
      <c r="G416" s="287">
        <v>140000</v>
      </c>
      <c r="H416" s="106"/>
    </row>
    <row r="417" spans="1:8" ht="38.25">
      <c r="A417" s="277" t="s">
        <v>589</v>
      </c>
      <c r="B417" s="155" t="s">
        <v>279</v>
      </c>
      <c r="C417" s="155" t="s">
        <v>692</v>
      </c>
      <c r="D417" s="155" t="s">
        <v>1284</v>
      </c>
      <c r="E417" s="155" t="s">
        <v>590</v>
      </c>
      <c r="F417" s="287">
        <v>146600</v>
      </c>
      <c r="G417" s="287">
        <v>146600</v>
      </c>
      <c r="H417" s="106"/>
    </row>
    <row r="418" spans="1:8">
      <c r="A418" s="277" t="e">
        <v>#N/A</v>
      </c>
      <c r="B418" s="155" t="s">
        <v>279</v>
      </c>
      <c r="C418" s="155" t="s">
        <v>692</v>
      </c>
      <c r="D418" s="155" t="s">
        <v>1285</v>
      </c>
      <c r="E418" s="155"/>
      <c r="F418" s="287">
        <v>207300</v>
      </c>
      <c r="G418" s="287">
        <v>207300</v>
      </c>
      <c r="H418" s="106"/>
    </row>
    <row r="419" spans="1:8" ht="51">
      <c r="A419" s="277" t="s">
        <v>585</v>
      </c>
      <c r="B419" s="155" t="s">
        <v>279</v>
      </c>
      <c r="C419" s="155" t="s">
        <v>692</v>
      </c>
      <c r="D419" s="155" t="s">
        <v>1285</v>
      </c>
      <c r="E419" s="155" t="s">
        <v>586</v>
      </c>
      <c r="F419" s="287">
        <v>207300</v>
      </c>
      <c r="G419" s="287">
        <v>207300</v>
      </c>
      <c r="H419" s="106"/>
    </row>
    <row r="420" spans="1:8">
      <c r="A420" s="277" t="e">
        <v>#N/A</v>
      </c>
      <c r="B420" s="155" t="s">
        <v>279</v>
      </c>
      <c r="C420" s="155" t="s">
        <v>692</v>
      </c>
      <c r="D420" s="155" t="s">
        <v>1286</v>
      </c>
      <c r="E420" s="155"/>
      <c r="F420" s="287">
        <v>550000</v>
      </c>
      <c r="G420" s="287">
        <v>550000</v>
      </c>
      <c r="H420" s="106"/>
    </row>
    <row r="421" spans="1:8" ht="38.25">
      <c r="A421" s="277" t="s">
        <v>604</v>
      </c>
      <c r="B421" s="155" t="s">
        <v>279</v>
      </c>
      <c r="C421" s="155" t="s">
        <v>692</v>
      </c>
      <c r="D421" s="155" t="s">
        <v>1286</v>
      </c>
      <c r="E421" s="155" t="s">
        <v>605</v>
      </c>
      <c r="F421" s="287">
        <v>550000</v>
      </c>
      <c r="G421" s="287">
        <v>550000</v>
      </c>
      <c r="H421" s="106"/>
    </row>
    <row r="422" spans="1:8">
      <c r="A422" s="277" t="s">
        <v>194</v>
      </c>
      <c r="B422" s="155" t="s">
        <v>279</v>
      </c>
      <c r="C422" s="155" t="s">
        <v>262</v>
      </c>
      <c r="D422" s="155"/>
      <c r="E422" s="155"/>
      <c r="F422" s="287">
        <v>46425200</v>
      </c>
      <c r="G422" s="287">
        <v>46425200</v>
      </c>
      <c r="H422" s="106"/>
    </row>
    <row r="423" spans="1:8">
      <c r="A423" s="277" t="s">
        <v>143</v>
      </c>
      <c r="B423" s="155" t="s">
        <v>279</v>
      </c>
      <c r="C423" s="155" t="s">
        <v>646</v>
      </c>
      <c r="D423" s="155"/>
      <c r="E423" s="155"/>
      <c r="F423" s="287">
        <v>31259500</v>
      </c>
      <c r="G423" s="287">
        <v>31259500</v>
      </c>
      <c r="H423" s="106"/>
    </row>
    <row r="424" spans="1:8" ht="204">
      <c r="A424" s="277" t="s">
        <v>827</v>
      </c>
      <c r="B424" s="155" t="s">
        <v>279</v>
      </c>
      <c r="C424" s="155" t="s">
        <v>646</v>
      </c>
      <c r="D424" s="155" t="s">
        <v>1287</v>
      </c>
      <c r="E424" s="155"/>
      <c r="F424" s="287">
        <v>981100</v>
      </c>
      <c r="G424" s="287">
        <v>981100</v>
      </c>
      <c r="H424" s="106"/>
    </row>
    <row r="425" spans="1:8" ht="38.25">
      <c r="A425" s="277" t="s">
        <v>589</v>
      </c>
      <c r="B425" s="155" t="s">
        <v>279</v>
      </c>
      <c r="C425" s="155" t="s">
        <v>646</v>
      </c>
      <c r="D425" s="155" t="s">
        <v>1287</v>
      </c>
      <c r="E425" s="155" t="s">
        <v>590</v>
      </c>
      <c r="F425" s="287">
        <v>981100</v>
      </c>
      <c r="G425" s="287">
        <v>981100</v>
      </c>
      <c r="H425" s="106"/>
    </row>
    <row r="426" spans="1:8" ht="140.25">
      <c r="A426" s="277" t="s">
        <v>694</v>
      </c>
      <c r="B426" s="155" t="s">
        <v>279</v>
      </c>
      <c r="C426" s="155" t="s">
        <v>646</v>
      </c>
      <c r="D426" s="155" t="s">
        <v>1288</v>
      </c>
      <c r="E426" s="155"/>
      <c r="F426" s="287">
        <v>30278400</v>
      </c>
      <c r="G426" s="287">
        <v>30278400</v>
      </c>
      <c r="H426" s="106"/>
    </row>
    <row r="427" spans="1:8" ht="38.25">
      <c r="A427" s="277" t="s">
        <v>589</v>
      </c>
      <c r="B427" s="155" t="s">
        <v>279</v>
      </c>
      <c r="C427" s="155" t="s">
        <v>646</v>
      </c>
      <c r="D427" s="155" t="s">
        <v>1288</v>
      </c>
      <c r="E427" s="155" t="s">
        <v>590</v>
      </c>
      <c r="F427" s="287">
        <v>29351190.23</v>
      </c>
      <c r="G427" s="287">
        <v>29351190.23</v>
      </c>
      <c r="H427" s="106"/>
    </row>
    <row r="428" spans="1:8" ht="25.5">
      <c r="A428" s="277" t="s">
        <v>633</v>
      </c>
      <c r="B428" s="155" t="s">
        <v>279</v>
      </c>
      <c r="C428" s="155" t="s">
        <v>646</v>
      </c>
      <c r="D428" s="155" t="s">
        <v>1288</v>
      </c>
      <c r="E428" s="155" t="s">
        <v>634</v>
      </c>
      <c r="F428" s="287">
        <v>927209.77</v>
      </c>
      <c r="G428" s="287">
        <v>927209.77</v>
      </c>
      <c r="H428" s="106"/>
    </row>
    <row r="429" spans="1:8">
      <c r="A429" s="277" t="s">
        <v>27</v>
      </c>
      <c r="B429" s="155" t="s">
        <v>279</v>
      </c>
      <c r="C429" s="155" t="s">
        <v>695</v>
      </c>
      <c r="D429" s="155"/>
      <c r="E429" s="155"/>
      <c r="F429" s="287">
        <v>15165700</v>
      </c>
      <c r="G429" s="287">
        <v>15165700</v>
      </c>
      <c r="H429" s="106"/>
    </row>
    <row r="430" spans="1:8" ht="140.25">
      <c r="A430" s="277" t="s">
        <v>696</v>
      </c>
      <c r="B430" s="155" t="s">
        <v>279</v>
      </c>
      <c r="C430" s="155" t="s">
        <v>695</v>
      </c>
      <c r="D430" s="155" t="s">
        <v>1289</v>
      </c>
      <c r="E430" s="155"/>
      <c r="F430" s="287">
        <v>15165700</v>
      </c>
      <c r="G430" s="287">
        <v>15165700</v>
      </c>
      <c r="H430" s="106"/>
    </row>
    <row r="431" spans="1:8" ht="38.25">
      <c r="A431" s="277" t="s">
        <v>647</v>
      </c>
      <c r="B431" s="155" t="s">
        <v>279</v>
      </c>
      <c r="C431" s="155" t="s">
        <v>695</v>
      </c>
      <c r="D431" s="155" t="s">
        <v>1289</v>
      </c>
      <c r="E431" s="155" t="s">
        <v>648</v>
      </c>
      <c r="F431" s="287">
        <v>15015700</v>
      </c>
      <c r="G431" s="287">
        <v>15015700</v>
      </c>
      <c r="H431" s="106"/>
    </row>
    <row r="432" spans="1:8" ht="38.25">
      <c r="A432" s="277" t="s">
        <v>589</v>
      </c>
      <c r="B432" s="155" t="s">
        <v>279</v>
      </c>
      <c r="C432" s="155" t="s">
        <v>695</v>
      </c>
      <c r="D432" s="155" t="s">
        <v>1289</v>
      </c>
      <c r="E432" s="155" t="s">
        <v>590</v>
      </c>
      <c r="F432" s="287">
        <v>150000</v>
      </c>
      <c r="G432" s="287">
        <v>150000</v>
      </c>
      <c r="H432" s="106"/>
    </row>
    <row r="433" spans="1:8" ht="25.5">
      <c r="A433" s="277" t="s">
        <v>51</v>
      </c>
      <c r="B433" s="155" t="s">
        <v>280</v>
      </c>
      <c r="C433" s="155"/>
      <c r="D433" s="155"/>
      <c r="E433" s="155"/>
      <c r="F433" s="287">
        <v>86000770</v>
      </c>
      <c r="G433" s="287">
        <v>61034670</v>
      </c>
      <c r="H433" s="106"/>
    </row>
    <row r="434" spans="1:8">
      <c r="A434" s="277" t="s">
        <v>311</v>
      </c>
      <c r="B434" s="155" t="s">
        <v>280</v>
      </c>
      <c r="C434" s="155" t="s">
        <v>183</v>
      </c>
      <c r="D434" s="155"/>
      <c r="E434" s="155"/>
      <c r="F434" s="287">
        <v>15787800</v>
      </c>
      <c r="G434" s="287">
        <v>15787800</v>
      </c>
      <c r="H434" s="106"/>
    </row>
    <row r="435" spans="1:8" ht="51">
      <c r="A435" s="277" t="s">
        <v>292</v>
      </c>
      <c r="B435" s="155" t="s">
        <v>280</v>
      </c>
      <c r="C435" s="155" t="s">
        <v>592</v>
      </c>
      <c r="D435" s="155"/>
      <c r="E435" s="155"/>
      <c r="F435" s="287">
        <v>13509600</v>
      </c>
      <c r="G435" s="287">
        <v>13509600</v>
      </c>
      <c r="H435" s="106"/>
    </row>
    <row r="436" spans="1:8" ht="89.25">
      <c r="A436" s="277" t="s">
        <v>697</v>
      </c>
      <c r="B436" s="155" t="s">
        <v>280</v>
      </c>
      <c r="C436" s="155" t="s">
        <v>592</v>
      </c>
      <c r="D436" s="155" t="s">
        <v>1290</v>
      </c>
      <c r="E436" s="155"/>
      <c r="F436" s="287">
        <v>12023222</v>
      </c>
      <c r="G436" s="287">
        <v>12023222</v>
      </c>
      <c r="H436" s="106"/>
    </row>
    <row r="437" spans="1:8" ht="38.25">
      <c r="A437" s="277" t="s">
        <v>583</v>
      </c>
      <c r="B437" s="155" t="s">
        <v>280</v>
      </c>
      <c r="C437" s="155" t="s">
        <v>592</v>
      </c>
      <c r="D437" s="155" t="s">
        <v>1290</v>
      </c>
      <c r="E437" s="155" t="s">
        <v>584</v>
      </c>
      <c r="F437" s="287">
        <v>9737424</v>
      </c>
      <c r="G437" s="287">
        <v>9737424</v>
      </c>
      <c r="H437" s="106"/>
    </row>
    <row r="438" spans="1:8" ht="51">
      <c r="A438" s="277" t="s">
        <v>585</v>
      </c>
      <c r="B438" s="155" t="s">
        <v>280</v>
      </c>
      <c r="C438" s="155" t="s">
        <v>592</v>
      </c>
      <c r="D438" s="155" t="s">
        <v>1290</v>
      </c>
      <c r="E438" s="155" t="s">
        <v>586</v>
      </c>
      <c r="F438" s="287">
        <v>65700</v>
      </c>
      <c r="G438" s="287">
        <v>65700</v>
      </c>
      <c r="H438" s="106"/>
    </row>
    <row r="439" spans="1:8" ht="38.25">
      <c r="A439" s="277" t="s">
        <v>589</v>
      </c>
      <c r="B439" s="155" t="s">
        <v>280</v>
      </c>
      <c r="C439" s="155" t="s">
        <v>592</v>
      </c>
      <c r="D439" s="155" t="s">
        <v>1290</v>
      </c>
      <c r="E439" s="155" t="s">
        <v>590</v>
      </c>
      <c r="F439" s="287">
        <v>2195098</v>
      </c>
      <c r="G439" s="287">
        <v>2195098</v>
      </c>
      <c r="H439" s="106"/>
    </row>
    <row r="440" spans="1:8" ht="25.5">
      <c r="A440" s="277" t="s">
        <v>787</v>
      </c>
      <c r="B440" s="155" t="s">
        <v>280</v>
      </c>
      <c r="C440" s="155" t="s">
        <v>592</v>
      </c>
      <c r="D440" s="155" t="s">
        <v>1290</v>
      </c>
      <c r="E440" s="155" t="s">
        <v>788</v>
      </c>
      <c r="F440" s="287">
        <v>25000</v>
      </c>
      <c r="G440" s="287">
        <v>25000</v>
      </c>
      <c r="H440" s="106"/>
    </row>
    <row r="441" spans="1:8" ht="127.5">
      <c r="A441" s="277" t="s">
        <v>828</v>
      </c>
      <c r="B441" s="155" t="s">
        <v>280</v>
      </c>
      <c r="C441" s="155" t="s">
        <v>592</v>
      </c>
      <c r="D441" s="155" t="s">
        <v>1291</v>
      </c>
      <c r="E441" s="155"/>
      <c r="F441" s="287">
        <v>284100</v>
      </c>
      <c r="G441" s="287">
        <v>284100</v>
      </c>
      <c r="H441" s="106"/>
    </row>
    <row r="442" spans="1:8" ht="38.25">
      <c r="A442" s="277" t="s">
        <v>583</v>
      </c>
      <c r="B442" s="155" t="s">
        <v>280</v>
      </c>
      <c r="C442" s="155" t="s">
        <v>592</v>
      </c>
      <c r="D442" s="155" t="s">
        <v>1291</v>
      </c>
      <c r="E442" s="155" t="s">
        <v>584</v>
      </c>
      <c r="F442" s="287">
        <v>284100</v>
      </c>
      <c r="G442" s="287">
        <v>284100</v>
      </c>
      <c r="H442" s="106"/>
    </row>
    <row r="443" spans="1:8" ht="114.75">
      <c r="A443" s="277" t="s">
        <v>972</v>
      </c>
      <c r="B443" s="155" t="s">
        <v>280</v>
      </c>
      <c r="C443" s="155" t="s">
        <v>592</v>
      </c>
      <c r="D443" s="155" t="s">
        <v>1292</v>
      </c>
      <c r="E443" s="155"/>
      <c r="F443" s="287">
        <v>510000</v>
      </c>
      <c r="G443" s="287">
        <v>510000</v>
      </c>
      <c r="H443" s="106"/>
    </row>
    <row r="444" spans="1:8" ht="51">
      <c r="A444" s="277" t="s">
        <v>585</v>
      </c>
      <c r="B444" s="155" t="s">
        <v>280</v>
      </c>
      <c r="C444" s="155" t="s">
        <v>592</v>
      </c>
      <c r="D444" s="155" t="s">
        <v>1292</v>
      </c>
      <c r="E444" s="155" t="s">
        <v>586</v>
      </c>
      <c r="F444" s="287">
        <v>510000</v>
      </c>
      <c r="G444" s="287">
        <v>510000</v>
      </c>
      <c r="H444" s="106"/>
    </row>
    <row r="445" spans="1:8" ht="76.5">
      <c r="A445" s="277" t="s">
        <v>973</v>
      </c>
      <c r="B445" s="155" t="s">
        <v>280</v>
      </c>
      <c r="C445" s="155" t="s">
        <v>592</v>
      </c>
      <c r="D445" s="155" t="s">
        <v>1293</v>
      </c>
      <c r="E445" s="155"/>
      <c r="F445" s="287">
        <v>423878</v>
      </c>
      <c r="G445" s="287">
        <v>423878</v>
      </c>
      <c r="H445" s="106"/>
    </row>
    <row r="446" spans="1:8" ht="38.25">
      <c r="A446" s="277" t="s">
        <v>589</v>
      </c>
      <c r="B446" s="155" t="s">
        <v>280</v>
      </c>
      <c r="C446" s="155" t="s">
        <v>592</v>
      </c>
      <c r="D446" s="155" t="s">
        <v>1293</v>
      </c>
      <c r="E446" s="155" t="s">
        <v>590</v>
      </c>
      <c r="F446" s="287">
        <v>423878</v>
      </c>
      <c r="G446" s="287">
        <v>423878</v>
      </c>
      <c r="H446" s="106"/>
    </row>
    <row r="447" spans="1:8" ht="89.25">
      <c r="A447" s="277" t="s">
        <v>829</v>
      </c>
      <c r="B447" s="155" t="s">
        <v>280</v>
      </c>
      <c r="C447" s="155" t="s">
        <v>592</v>
      </c>
      <c r="D447" s="155" t="s">
        <v>1294</v>
      </c>
      <c r="E447" s="155"/>
      <c r="F447" s="287">
        <v>268400</v>
      </c>
      <c r="G447" s="287">
        <v>268400</v>
      </c>
      <c r="H447" s="106"/>
    </row>
    <row r="448" spans="1:8" ht="38.25">
      <c r="A448" s="277" t="s">
        <v>583</v>
      </c>
      <c r="B448" s="155" t="s">
        <v>280</v>
      </c>
      <c r="C448" s="155" t="s">
        <v>592</v>
      </c>
      <c r="D448" s="155" t="s">
        <v>1294</v>
      </c>
      <c r="E448" s="155" t="s">
        <v>584</v>
      </c>
      <c r="F448" s="287">
        <v>268400</v>
      </c>
      <c r="G448" s="287">
        <v>268400</v>
      </c>
      <c r="H448" s="106"/>
    </row>
    <row r="449" spans="1:8">
      <c r="A449" s="277" t="s">
        <v>79</v>
      </c>
      <c r="B449" s="155" t="s">
        <v>280</v>
      </c>
      <c r="C449" s="155" t="s">
        <v>698</v>
      </c>
      <c r="D449" s="155"/>
      <c r="E449" s="155"/>
      <c r="F449" s="287">
        <v>2000000</v>
      </c>
      <c r="G449" s="287">
        <v>2000000</v>
      </c>
      <c r="H449" s="106"/>
    </row>
    <row r="450" spans="1:8" ht="51">
      <c r="A450" s="277" t="s">
        <v>699</v>
      </c>
      <c r="B450" s="155" t="s">
        <v>280</v>
      </c>
      <c r="C450" s="155" t="s">
        <v>698</v>
      </c>
      <c r="D450" s="155" t="s">
        <v>1295</v>
      </c>
      <c r="E450" s="155"/>
      <c r="F450" s="287">
        <v>2000000</v>
      </c>
      <c r="G450" s="287">
        <v>2000000</v>
      </c>
      <c r="H450" s="106"/>
    </row>
    <row r="451" spans="1:8">
      <c r="A451" s="277" t="s">
        <v>700</v>
      </c>
      <c r="B451" s="155" t="s">
        <v>280</v>
      </c>
      <c r="C451" s="155" t="s">
        <v>698</v>
      </c>
      <c r="D451" s="155" t="s">
        <v>1295</v>
      </c>
      <c r="E451" s="155" t="s">
        <v>701</v>
      </c>
      <c r="F451" s="287">
        <v>2000000</v>
      </c>
      <c r="G451" s="287">
        <v>2000000</v>
      </c>
      <c r="H451" s="106"/>
    </row>
    <row r="452" spans="1:8">
      <c r="A452" s="277" t="s">
        <v>293</v>
      </c>
      <c r="B452" s="155" t="s">
        <v>280</v>
      </c>
      <c r="C452" s="155" t="s">
        <v>598</v>
      </c>
      <c r="D452" s="155"/>
      <c r="E452" s="155"/>
      <c r="F452" s="287">
        <v>278200</v>
      </c>
      <c r="G452" s="287">
        <v>278200</v>
      </c>
      <c r="H452" s="106"/>
    </row>
    <row r="453" spans="1:8" ht="140.25">
      <c r="A453" s="277" t="s">
        <v>830</v>
      </c>
      <c r="B453" s="155" t="s">
        <v>280</v>
      </c>
      <c r="C453" s="155" t="s">
        <v>598</v>
      </c>
      <c r="D453" s="155" t="s">
        <v>1296</v>
      </c>
      <c r="E453" s="155"/>
      <c r="F453" s="287">
        <v>178200</v>
      </c>
      <c r="G453" s="287">
        <v>178200</v>
      </c>
      <c r="H453" s="106"/>
    </row>
    <row r="454" spans="1:8">
      <c r="A454" s="277" t="s">
        <v>106</v>
      </c>
      <c r="B454" s="155" t="s">
        <v>280</v>
      </c>
      <c r="C454" s="155" t="s">
        <v>598</v>
      </c>
      <c r="D454" s="155" t="s">
        <v>1296</v>
      </c>
      <c r="E454" s="155" t="s">
        <v>708</v>
      </c>
      <c r="F454" s="287">
        <v>178200</v>
      </c>
      <c r="G454" s="287">
        <v>178200</v>
      </c>
      <c r="H454" s="106"/>
    </row>
    <row r="455" spans="1:8" ht="38.25">
      <c r="A455" s="277" t="s">
        <v>703</v>
      </c>
      <c r="B455" s="155" t="s">
        <v>280</v>
      </c>
      <c r="C455" s="155" t="s">
        <v>598</v>
      </c>
      <c r="D455" s="155" t="s">
        <v>1297</v>
      </c>
      <c r="E455" s="155"/>
      <c r="F455" s="287">
        <v>100000</v>
      </c>
      <c r="G455" s="287">
        <v>100000</v>
      </c>
      <c r="H455" s="106"/>
    </row>
    <row r="456" spans="1:8" ht="127.5">
      <c r="A456" s="277" t="s">
        <v>704</v>
      </c>
      <c r="B456" s="155" t="s">
        <v>280</v>
      </c>
      <c r="C456" s="155" t="s">
        <v>598</v>
      </c>
      <c r="D456" s="155" t="s">
        <v>1297</v>
      </c>
      <c r="E456" s="155" t="s">
        <v>705</v>
      </c>
      <c r="F456" s="287">
        <v>100000</v>
      </c>
      <c r="G456" s="287">
        <v>100000</v>
      </c>
      <c r="H456" s="106"/>
    </row>
    <row r="457" spans="1:8">
      <c r="A457" s="277" t="s">
        <v>257</v>
      </c>
      <c r="B457" s="155" t="s">
        <v>280</v>
      </c>
      <c r="C457" s="155" t="s">
        <v>299</v>
      </c>
      <c r="D457" s="155"/>
      <c r="E457" s="155"/>
      <c r="F457" s="287">
        <v>4351900</v>
      </c>
      <c r="G457" s="287">
        <v>0</v>
      </c>
      <c r="H457" s="106"/>
    </row>
    <row r="458" spans="1:8" ht="25.5">
      <c r="A458" s="277" t="s">
        <v>258</v>
      </c>
      <c r="B458" s="155" t="s">
        <v>280</v>
      </c>
      <c r="C458" s="155" t="s">
        <v>706</v>
      </c>
      <c r="D458" s="155"/>
      <c r="E458" s="155"/>
      <c r="F458" s="287">
        <v>4351900</v>
      </c>
      <c r="G458" s="287">
        <v>0</v>
      </c>
      <c r="H458" s="106"/>
    </row>
    <row r="459" spans="1:8" ht="153">
      <c r="A459" s="277" t="s">
        <v>831</v>
      </c>
      <c r="B459" s="155" t="s">
        <v>280</v>
      </c>
      <c r="C459" s="155" t="s">
        <v>706</v>
      </c>
      <c r="D459" s="155" t="s">
        <v>1298</v>
      </c>
      <c r="E459" s="155"/>
      <c r="F459" s="287">
        <v>4351900</v>
      </c>
      <c r="G459" s="287">
        <v>0</v>
      </c>
      <c r="H459" s="106"/>
    </row>
    <row r="460" spans="1:8">
      <c r="A460" s="277" t="s">
        <v>707</v>
      </c>
      <c r="B460" s="155" t="s">
        <v>280</v>
      </c>
      <c r="C460" s="155" t="s">
        <v>706</v>
      </c>
      <c r="D460" s="155" t="s">
        <v>1298</v>
      </c>
      <c r="E460" s="155" t="s">
        <v>708</v>
      </c>
      <c r="F460" s="287">
        <v>4351900</v>
      </c>
      <c r="G460" s="287">
        <v>0</v>
      </c>
      <c r="H460" s="106"/>
    </row>
    <row r="461" spans="1:8">
      <c r="A461" s="277" t="s">
        <v>247</v>
      </c>
      <c r="B461" s="155" t="s">
        <v>280</v>
      </c>
      <c r="C461" s="155" t="s">
        <v>314</v>
      </c>
      <c r="D461" s="155"/>
      <c r="E461" s="155"/>
      <c r="F461" s="287">
        <v>9199990</v>
      </c>
      <c r="G461" s="287">
        <v>9199990</v>
      </c>
      <c r="H461" s="106"/>
    </row>
    <row r="462" spans="1:8">
      <c r="A462" s="277" t="s">
        <v>249</v>
      </c>
      <c r="B462" s="155" t="s">
        <v>280</v>
      </c>
      <c r="C462" s="155" t="s">
        <v>623</v>
      </c>
      <c r="D462" s="155"/>
      <c r="E462" s="155"/>
      <c r="F462" s="287">
        <v>9199990</v>
      </c>
      <c r="G462" s="287">
        <v>9199990</v>
      </c>
      <c r="H462" s="106"/>
    </row>
    <row r="463" spans="1:8" ht="102">
      <c r="A463" s="277" t="s">
        <v>1299</v>
      </c>
      <c r="B463" s="216" t="s">
        <v>280</v>
      </c>
      <c r="C463" s="216" t="s">
        <v>623</v>
      </c>
      <c r="D463" s="216" t="s">
        <v>1300</v>
      </c>
      <c r="E463" s="216"/>
      <c r="F463" s="287">
        <v>9199990</v>
      </c>
      <c r="G463" s="287">
        <v>9199990</v>
      </c>
      <c r="H463" s="106"/>
    </row>
    <row r="464" spans="1:8">
      <c r="A464" s="277" t="s">
        <v>106</v>
      </c>
      <c r="B464" s="216" t="s">
        <v>280</v>
      </c>
      <c r="C464" s="216" t="s">
        <v>623</v>
      </c>
      <c r="D464" s="216" t="s">
        <v>1300</v>
      </c>
      <c r="E464" s="216" t="s">
        <v>702</v>
      </c>
      <c r="F464" s="7">
        <v>9199990</v>
      </c>
      <c r="G464" s="7">
        <v>9199990</v>
      </c>
      <c r="H464" s="106"/>
    </row>
    <row r="465" spans="1:8">
      <c r="A465" s="277" t="s">
        <v>193</v>
      </c>
      <c r="B465" s="216" t="s">
        <v>280</v>
      </c>
      <c r="C465" s="216" t="s">
        <v>34</v>
      </c>
      <c r="D465" s="216"/>
      <c r="E465" s="216"/>
      <c r="F465" s="7">
        <v>674240</v>
      </c>
      <c r="G465" s="7">
        <v>674240</v>
      </c>
      <c r="H465" s="106"/>
    </row>
    <row r="466" spans="1:8" ht="25.5">
      <c r="A466" s="277" t="s">
        <v>54</v>
      </c>
      <c r="B466" s="216" t="s">
        <v>280</v>
      </c>
      <c r="C466" s="216" t="s">
        <v>632</v>
      </c>
      <c r="D466" s="216"/>
      <c r="E466" s="216"/>
      <c r="F466" s="7">
        <v>674240</v>
      </c>
      <c r="G466" s="7">
        <v>674240</v>
      </c>
      <c r="H466" s="106"/>
    </row>
    <row r="467" spans="1:8" ht="89.25">
      <c r="A467" s="277" t="s">
        <v>709</v>
      </c>
      <c r="B467" s="216" t="s">
        <v>280</v>
      </c>
      <c r="C467" s="216" t="s">
        <v>632</v>
      </c>
      <c r="D467" s="216" t="s">
        <v>1301</v>
      </c>
      <c r="E467" s="216"/>
      <c r="F467" s="7">
        <v>674240</v>
      </c>
      <c r="G467" s="7">
        <v>674240</v>
      </c>
      <c r="H467" s="106"/>
    </row>
    <row r="468" spans="1:8">
      <c r="A468" s="277" t="s">
        <v>106</v>
      </c>
      <c r="B468" s="216" t="s">
        <v>280</v>
      </c>
      <c r="C468" s="216" t="s">
        <v>632</v>
      </c>
      <c r="D468" s="216" t="s">
        <v>1301</v>
      </c>
      <c r="E468" s="216" t="s">
        <v>702</v>
      </c>
      <c r="F468" s="7">
        <v>674240</v>
      </c>
      <c r="G468" s="7">
        <v>674240</v>
      </c>
      <c r="H468" s="106"/>
    </row>
    <row r="469" spans="1:8">
      <c r="A469" s="277" t="s">
        <v>327</v>
      </c>
      <c r="B469" s="216">
        <v>890</v>
      </c>
      <c r="C469" s="216" t="s">
        <v>38</v>
      </c>
      <c r="D469" s="216"/>
      <c r="E469" s="216"/>
      <c r="F469" s="7">
        <v>64000</v>
      </c>
      <c r="G469" s="7">
        <v>64000</v>
      </c>
      <c r="H469" s="106"/>
    </row>
    <row r="470" spans="1:8" ht="25.5">
      <c r="A470" s="277" t="s">
        <v>640</v>
      </c>
      <c r="B470" s="216" t="s">
        <v>280</v>
      </c>
      <c r="C470" s="216" t="s">
        <v>641</v>
      </c>
      <c r="D470" s="216"/>
      <c r="E470" s="216"/>
      <c r="F470" s="7">
        <v>64000</v>
      </c>
      <c r="G470" s="7">
        <v>64000</v>
      </c>
      <c r="H470" s="106"/>
    </row>
    <row r="471" spans="1:8">
      <c r="A471" s="277" t="e">
        <v>#N/A</v>
      </c>
      <c r="B471" s="216" t="s">
        <v>280</v>
      </c>
      <c r="C471" s="216" t="s">
        <v>641</v>
      </c>
      <c r="D471" s="216" t="s">
        <v>1302</v>
      </c>
      <c r="E471" s="216"/>
      <c r="F471" s="7">
        <v>64000</v>
      </c>
      <c r="G471" s="7">
        <v>64000</v>
      </c>
      <c r="H471" s="106"/>
    </row>
    <row r="472" spans="1:8" ht="38.25">
      <c r="A472" s="277" t="s">
        <v>589</v>
      </c>
      <c r="B472" s="216" t="s">
        <v>280</v>
      </c>
      <c r="C472" s="216" t="s">
        <v>641</v>
      </c>
      <c r="D472" s="216" t="s">
        <v>1302</v>
      </c>
      <c r="E472" s="216" t="s">
        <v>590</v>
      </c>
      <c r="F472" s="7">
        <v>64000</v>
      </c>
      <c r="G472" s="7">
        <v>64000</v>
      </c>
      <c r="H472" s="106"/>
    </row>
    <row r="473" spans="1:8" ht="25.5">
      <c r="A473" s="277" t="s">
        <v>330</v>
      </c>
      <c r="B473" s="216" t="s">
        <v>280</v>
      </c>
      <c r="C473" s="216" t="s">
        <v>109</v>
      </c>
      <c r="D473" s="216"/>
      <c r="E473" s="216"/>
      <c r="F473" s="7">
        <v>22740</v>
      </c>
      <c r="G473" s="7">
        <v>2740</v>
      </c>
      <c r="H473" s="106"/>
    </row>
    <row r="474" spans="1:8" ht="25.5">
      <c r="A474" s="277" t="s">
        <v>331</v>
      </c>
      <c r="B474" s="216" t="s">
        <v>280</v>
      </c>
      <c r="C474" s="216" t="s">
        <v>711</v>
      </c>
      <c r="D474" s="216"/>
      <c r="E474" s="216"/>
      <c r="F474" s="7">
        <v>22740</v>
      </c>
      <c r="G474" s="7">
        <v>2740</v>
      </c>
      <c r="H474" s="106"/>
    </row>
    <row r="475" spans="1:8" ht="38.25">
      <c r="A475" s="277" t="s">
        <v>703</v>
      </c>
      <c r="B475" s="216" t="s">
        <v>280</v>
      </c>
      <c r="C475" s="216" t="s">
        <v>711</v>
      </c>
      <c r="D475" s="216" t="s">
        <v>1297</v>
      </c>
      <c r="E475" s="216"/>
      <c r="F475" s="7">
        <v>22740</v>
      </c>
      <c r="G475" s="7">
        <v>2740</v>
      </c>
      <c r="H475" s="106"/>
    </row>
    <row r="476" spans="1:8">
      <c r="A476" s="277" t="s">
        <v>712</v>
      </c>
      <c r="B476" s="216" t="s">
        <v>280</v>
      </c>
      <c r="C476" s="216" t="s">
        <v>711</v>
      </c>
      <c r="D476" s="216" t="s">
        <v>1297</v>
      </c>
      <c r="E476" s="216" t="s">
        <v>713</v>
      </c>
      <c r="F476" s="7">
        <v>22740</v>
      </c>
      <c r="G476" s="7">
        <v>2740</v>
      </c>
      <c r="H476" s="106"/>
    </row>
    <row r="477" spans="1:8" ht="63.75">
      <c r="A477" s="277" t="s">
        <v>332</v>
      </c>
      <c r="B477" s="216" t="s">
        <v>280</v>
      </c>
      <c r="C477" s="216" t="s">
        <v>112</v>
      </c>
      <c r="D477" s="216"/>
      <c r="E477" s="216"/>
      <c r="F477" s="7">
        <v>55900100</v>
      </c>
      <c r="G477" s="7">
        <v>35305900</v>
      </c>
      <c r="H477" s="106"/>
    </row>
    <row r="478" spans="1:8" ht="38.25">
      <c r="A478" s="277" t="s">
        <v>286</v>
      </c>
      <c r="B478" s="216" t="s">
        <v>280</v>
      </c>
      <c r="C478" s="216" t="s">
        <v>714</v>
      </c>
      <c r="D478" s="216"/>
      <c r="E478" s="216"/>
      <c r="F478" s="7">
        <v>35305900</v>
      </c>
      <c r="G478" s="7">
        <v>35305900</v>
      </c>
      <c r="H478" s="106"/>
    </row>
    <row r="479" spans="1:8">
      <c r="A479" s="277" t="e">
        <v>#N/A</v>
      </c>
      <c r="B479" s="216" t="s">
        <v>280</v>
      </c>
      <c r="C479" s="216" t="s">
        <v>714</v>
      </c>
      <c r="D479" s="216" t="s">
        <v>1303</v>
      </c>
      <c r="E479" s="216"/>
      <c r="F479" s="7">
        <v>19108200</v>
      </c>
      <c r="G479" s="7">
        <v>19108200</v>
      </c>
      <c r="H479" s="106"/>
    </row>
    <row r="480" spans="1:8" ht="25.5">
      <c r="A480" s="277" t="s">
        <v>715</v>
      </c>
      <c r="B480" s="216" t="s">
        <v>280</v>
      </c>
      <c r="C480" s="216" t="s">
        <v>714</v>
      </c>
      <c r="D480" s="216" t="s">
        <v>1303</v>
      </c>
      <c r="E480" s="216" t="s">
        <v>716</v>
      </c>
      <c r="F480" s="7">
        <v>19108200</v>
      </c>
      <c r="G480" s="7">
        <v>19108200</v>
      </c>
      <c r="H480" s="106"/>
    </row>
    <row r="481" spans="1:8">
      <c r="A481" s="277" t="e">
        <v>#N/A</v>
      </c>
      <c r="B481" s="216" t="s">
        <v>280</v>
      </c>
      <c r="C481" s="216" t="s">
        <v>714</v>
      </c>
      <c r="D481" s="216" t="s">
        <v>1304</v>
      </c>
      <c r="E481" s="216"/>
      <c r="F481" s="7">
        <v>16197700</v>
      </c>
      <c r="G481" s="7">
        <v>16197700</v>
      </c>
      <c r="H481" s="106"/>
    </row>
    <row r="482" spans="1:8" ht="25.5">
      <c r="A482" s="277" t="s">
        <v>715</v>
      </c>
      <c r="B482" s="216" t="s">
        <v>280</v>
      </c>
      <c r="C482" s="216" t="s">
        <v>714</v>
      </c>
      <c r="D482" s="216" t="s">
        <v>1304</v>
      </c>
      <c r="E482" s="216" t="s">
        <v>716</v>
      </c>
      <c r="F482" s="7">
        <v>16197700</v>
      </c>
      <c r="G482" s="7">
        <v>16197700</v>
      </c>
      <c r="H482" s="106"/>
    </row>
    <row r="483" spans="1:8" ht="25.5">
      <c r="A483" s="277" t="s">
        <v>333</v>
      </c>
      <c r="B483" s="216" t="s">
        <v>280</v>
      </c>
      <c r="C483" s="216" t="s">
        <v>717</v>
      </c>
      <c r="D483" s="216"/>
      <c r="E483" s="216"/>
      <c r="F483" s="7">
        <v>20594200</v>
      </c>
      <c r="G483" s="7">
        <v>0</v>
      </c>
      <c r="H483" s="106"/>
    </row>
    <row r="484" spans="1:8" ht="127.5">
      <c r="A484" s="277" t="s">
        <v>834</v>
      </c>
      <c r="B484" s="216" t="s">
        <v>280</v>
      </c>
      <c r="C484" s="216" t="s">
        <v>717</v>
      </c>
      <c r="D484" s="216" t="s">
        <v>1305</v>
      </c>
      <c r="E484" s="216"/>
      <c r="F484" s="7">
        <v>20594200</v>
      </c>
      <c r="G484" s="7">
        <v>0</v>
      </c>
      <c r="H484" s="106"/>
    </row>
    <row r="485" spans="1:8">
      <c r="A485" s="277" t="s">
        <v>106</v>
      </c>
      <c r="B485" s="216" t="s">
        <v>280</v>
      </c>
      <c r="C485" s="216" t="s">
        <v>717</v>
      </c>
      <c r="D485" s="216" t="s">
        <v>1305</v>
      </c>
      <c r="E485" s="216" t="s">
        <v>702</v>
      </c>
      <c r="F485" s="7">
        <v>20594200</v>
      </c>
      <c r="G485" s="7">
        <v>0</v>
      </c>
      <c r="H485" s="106"/>
    </row>
    <row r="486" spans="1:8">
      <c r="A486" s="277" t="s">
        <v>352</v>
      </c>
      <c r="B486" s="216"/>
      <c r="C486" s="216"/>
      <c r="D486" s="216"/>
      <c r="E486" s="216"/>
      <c r="F486" s="7">
        <v>18892000</v>
      </c>
      <c r="G486" s="7">
        <v>37814000</v>
      </c>
      <c r="H486" s="106"/>
    </row>
    <row r="487" spans="1:8">
      <c r="H487" s="106"/>
    </row>
    <row r="488" spans="1:8">
      <c r="H488" s="106"/>
    </row>
    <row r="489" spans="1:8">
      <c r="H489" s="106"/>
    </row>
    <row r="490" spans="1:8">
      <c r="H490" s="106"/>
    </row>
    <row r="491" spans="1:8">
      <c r="H491" s="106"/>
    </row>
    <row r="492" spans="1:8">
      <c r="H492" s="106"/>
    </row>
    <row r="493" spans="1:8">
      <c r="H493" s="106"/>
    </row>
    <row r="494" spans="1:8">
      <c r="H494" s="106"/>
    </row>
    <row r="495" spans="1:8">
      <c r="H495" s="106"/>
    </row>
    <row r="496" spans="1:8">
      <c r="H496" s="106"/>
    </row>
    <row r="497" spans="8:8">
      <c r="H497" s="106"/>
    </row>
    <row r="498" spans="8:8">
      <c r="H498" s="106"/>
    </row>
    <row r="499" spans="8:8">
      <c r="H499" s="106"/>
    </row>
    <row r="500" spans="8:8">
      <c r="H500" s="106"/>
    </row>
    <row r="501" spans="8:8">
      <c r="H501" s="106"/>
    </row>
    <row r="502" spans="8:8">
      <c r="H502" s="106"/>
    </row>
    <row r="503" spans="8:8">
      <c r="H503" s="106"/>
    </row>
    <row r="504" spans="8:8">
      <c r="H504" s="106"/>
    </row>
    <row r="505" spans="8:8">
      <c r="H505" s="106"/>
    </row>
    <row r="506" spans="8:8">
      <c r="H506" s="106"/>
    </row>
    <row r="507" spans="8:8">
      <c r="H507" s="106"/>
    </row>
    <row r="508" spans="8:8">
      <c r="H508" s="106"/>
    </row>
    <row r="509" spans="8:8">
      <c r="H509" s="106"/>
    </row>
    <row r="510" spans="8:8">
      <c r="H510" s="106"/>
    </row>
    <row r="511" spans="8:8">
      <c r="H511" s="106"/>
    </row>
    <row r="512" spans="8:8">
      <c r="H512" s="106"/>
    </row>
    <row r="513" spans="8:8">
      <c r="H513" s="106"/>
    </row>
    <row r="514" spans="8:8">
      <c r="H514" s="106"/>
    </row>
    <row r="515" spans="8:8">
      <c r="H515" s="106"/>
    </row>
    <row r="516" spans="8:8">
      <c r="H516" s="106"/>
    </row>
    <row r="517" spans="8:8">
      <c r="H517" s="106"/>
    </row>
    <row r="518" spans="8:8">
      <c r="H518" s="106"/>
    </row>
    <row r="519" spans="8:8">
      <c r="H519" s="106"/>
    </row>
    <row r="520" spans="8:8">
      <c r="H520" s="106"/>
    </row>
    <row r="521" spans="8:8">
      <c r="H521" s="106"/>
    </row>
    <row r="522" spans="8:8">
      <c r="H522" s="106"/>
    </row>
    <row r="523" spans="8:8">
      <c r="H523" s="106"/>
    </row>
    <row r="524" spans="8:8">
      <c r="H524" s="106"/>
    </row>
    <row r="525" spans="8:8">
      <c r="H525" s="106"/>
    </row>
    <row r="526" spans="8:8">
      <c r="H526" s="106"/>
    </row>
    <row r="527" spans="8:8">
      <c r="H527" s="106"/>
    </row>
    <row r="528" spans="8:8">
      <c r="H528" s="106"/>
    </row>
    <row r="529" spans="8:8">
      <c r="H529" s="106"/>
    </row>
    <row r="530" spans="8:8">
      <c r="H530" s="106"/>
    </row>
    <row r="531" spans="8:8">
      <c r="H531" s="106"/>
    </row>
    <row r="532" spans="8:8">
      <c r="H532" s="106"/>
    </row>
    <row r="533" spans="8:8">
      <c r="H533" s="106"/>
    </row>
    <row r="534" spans="8:8">
      <c r="H534" s="106"/>
    </row>
    <row r="535" spans="8:8">
      <c r="H535" s="106"/>
    </row>
    <row r="536" spans="8:8">
      <c r="H536" s="106"/>
    </row>
    <row r="537" spans="8:8">
      <c r="H537" s="106"/>
    </row>
    <row r="538" spans="8:8">
      <c r="H538" s="106"/>
    </row>
    <row r="539" spans="8:8">
      <c r="H539" s="106"/>
    </row>
    <row r="540" spans="8:8">
      <c r="H540" s="45"/>
    </row>
    <row r="541" spans="8:8">
      <c r="H541" s="45"/>
    </row>
    <row r="542" spans="8:8">
      <c r="H542" s="45"/>
    </row>
    <row r="543" spans="8:8">
      <c r="H543" s="45"/>
    </row>
    <row r="544" spans="8:8">
      <c r="H544" s="45"/>
    </row>
    <row r="545" spans="8:8">
      <c r="H545" s="45"/>
    </row>
    <row r="546" spans="8:8">
      <c r="H546" s="45"/>
    </row>
    <row r="547" spans="8:8">
      <c r="H547" s="45"/>
    </row>
    <row r="548" spans="8:8">
      <c r="H548" s="45"/>
    </row>
    <row r="549" spans="8:8">
      <c r="H549" s="45"/>
    </row>
    <row r="550" spans="8:8">
      <c r="H550" s="45"/>
    </row>
    <row r="551" spans="8:8">
      <c r="H551" s="45"/>
    </row>
    <row r="552" spans="8:8">
      <c r="H552" s="45"/>
    </row>
    <row r="553" spans="8:8">
      <c r="H553" s="45"/>
    </row>
    <row r="554" spans="8:8">
      <c r="H554" s="45"/>
    </row>
    <row r="555" spans="8:8">
      <c r="H555" s="45"/>
    </row>
    <row r="556" spans="8:8">
      <c r="H556" s="45"/>
    </row>
    <row r="557" spans="8:8">
      <c r="H557" s="45"/>
    </row>
    <row r="558" spans="8:8">
      <c r="H558" s="45"/>
    </row>
    <row r="559" spans="8:8">
      <c r="H559" s="45"/>
    </row>
    <row r="560" spans="8:8">
      <c r="H560" s="45"/>
    </row>
    <row r="561" spans="8:8">
      <c r="H561" s="45"/>
    </row>
    <row r="562" spans="8:8">
      <c r="H562" s="45"/>
    </row>
    <row r="563" spans="8:8">
      <c r="H563" s="45"/>
    </row>
    <row r="564" spans="8:8">
      <c r="H564" s="45"/>
    </row>
    <row r="565" spans="8:8">
      <c r="H565" s="45"/>
    </row>
    <row r="566" spans="8:8">
      <c r="H566" s="45"/>
    </row>
    <row r="567" spans="8:8">
      <c r="H567" s="45"/>
    </row>
    <row r="568" spans="8:8">
      <c r="H568" s="45"/>
    </row>
    <row r="569" spans="8:8">
      <c r="H569" s="45"/>
    </row>
    <row r="570" spans="8:8">
      <c r="H570" s="45"/>
    </row>
    <row r="571" spans="8:8">
      <c r="H571" s="45"/>
    </row>
    <row r="572" spans="8:8">
      <c r="H572" s="45"/>
    </row>
    <row r="573" spans="8:8">
      <c r="H573" s="45"/>
    </row>
    <row r="574" spans="8:8">
      <c r="H574" s="45"/>
    </row>
    <row r="575" spans="8:8">
      <c r="H575" s="45"/>
    </row>
    <row r="576" spans="8:8">
      <c r="H576" s="45"/>
    </row>
    <row r="577" spans="8:8">
      <c r="H577" s="45"/>
    </row>
    <row r="578" spans="8:8">
      <c r="H578" s="45"/>
    </row>
    <row r="579" spans="8:8">
      <c r="H579" s="45"/>
    </row>
    <row r="580" spans="8:8">
      <c r="H580" s="45"/>
    </row>
    <row r="581" spans="8:8">
      <c r="H581" s="45"/>
    </row>
    <row r="582" spans="8:8">
      <c r="H582" s="45"/>
    </row>
    <row r="583" spans="8:8">
      <c r="H583" s="45"/>
    </row>
    <row r="584" spans="8:8">
      <c r="H584" s="45"/>
    </row>
    <row r="585" spans="8:8">
      <c r="H585" s="45"/>
    </row>
    <row r="586" spans="8:8">
      <c r="H586" s="45"/>
    </row>
    <row r="587" spans="8:8">
      <c r="H587" s="45"/>
    </row>
    <row r="588" spans="8:8">
      <c r="H588" s="45"/>
    </row>
    <row r="589" spans="8:8">
      <c r="H589" s="45"/>
    </row>
    <row r="590" spans="8:8">
      <c r="H590" s="45"/>
    </row>
    <row r="591" spans="8:8">
      <c r="H591" s="45"/>
    </row>
    <row r="592" spans="8:8">
      <c r="H592" s="45"/>
    </row>
    <row r="593" spans="8:8">
      <c r="H593" s="45"/>
    </row>
    <row r="594" spans="8:8">
      <c r="H594" s="45"/>
    </row>
    <row r="595" spans="8:8">
      <c r="H595" s="45"/>
    </row>
    <row r="596" spans="8:8">
      <c r="H596" s="45"/>
    </row>
    <row r="597" spans="8:8">
      <c r="H597" s="45"/>
    </row>
    <row r="598" spans="8:8">
      <c r="H598" s="45"/>
    </row>
    <row r="599" spans="8:8">
      <c r="H599" s="45"/>
    </row>
    <row r="600" spans="8:8">
      <c r="H600" s="45"/>
    </row>
    <row r="601" spans="8:8">
      <c r="H601" s="45"/>
    </row>
    <row r="602" spans="8:8">
      <c r="H602" s="45"/>
    </row>
    <row r="603" spans="8:8">
      <c r="H603" s="45"/>
    </row>
    <row r="604" spans="8:8">
      <c r="H604" s="45"/>
    </row>
    <row r="605" spans="8:8">
      <c r="H605" s="45"/>
    </row>
    <row r="606" spans="8:8">
      <c r="H606" s="45"/>
    </row>
    <row r="607" spans="8:8">
      <c r="H607" s="45"/>
    </row>
    <row r="608" spans="8:8">
      <c r="H608" s="45"/>
    </row>
    <row r="609" spans="8:8">
      <c r="H609" s="45"/>
    </row>
    <row r="610" spans="8:8">
      <c r="H610" s="45"/>
    </row>
    <row r="611" spans="8:8">
      <c r="H611" s="45"/>
    </row>
    <row r="612" spans="8:8">
      <c r="H612" s="45"/>
    </row>
    <row r="613" spans="8:8">
      <c r="H613" s="45"/>
    </row>
    <row r="614" spans="8:8">
      <c r="H614" s="45"/>
    </row>
    <row r="615" spans="8:8">
      <c r="H615" s="45"/>
    </row>
    <row r="616" spans="8:8">
      <c r="H616" s="45"/>
    </row>
    <row r="617" spans="8:8">
      <c r="H617" s="45"/>
    </row>
    <row r="618" spans="8:8">
      <c r="H618" s="45"/>
    </row>
    <row r="619" spans="8:8">
      <c r="H619" s="45"/>
    </row>
    <row r="620" spans="8:8">
      <c r="H620" s="45"/>
    </row>
    <row r="621" spans="8:8">
      <c r="H621" s="45"/>
    </row>
    <row r="622" spans="8:8">
      <c r="H622" s="45"/>
    </row>
    <row r="623" spans="8:8">
      <c r="H623" s="45"/>
    </row>
    <row r="624" spans="8:8">
      <c r="H624" s="45"/>
    </row>
    <row r="625" spans="8:8">
      <c r="H625" s="45"/>
    </row>
    <row r="626" spans="8:8">
      <c r="H626" s="45"/>
    </row>
    <row r="627" spans="8:8">
      <c r="H627" s="45"/>
    </row>
    <row r="628" spans="8:8">
      <c r="H628" s="45"/>
    </row>
    <row r="629" spans="8:8">
      <c r="H629" s="45"/>
    </row>
    <row r="630" spans="8:8">
      <c r="H630" s="45"/>
    </row>
    <row r="631" spans="8:8">
      <c r="H631" s="45"/>
    </row>
    <row r="632" spans="8:8">
      <c r="H632" s="45"/>
    </row>
    <row r="633" spans="8:8">
      <c r="H633" s="45"/>
    </row>
    <row r="634" spans="8:8">
      <c r="H634" s="45"/>
    </row>
    <row r="635" spans="8:8">
      <c r="H635" s="45"/>
    </row>
    <row r="636" spans="8:8">
      <c r="H636" s="45"/>
    </row>
    <row r="637" spans="8:8">
      <c r="H637" s="45"/>
    </row>
    <row r="638" spans="8:8">
      <c r="H638" s="45"/>
    </row>
    <row r="639" spans="8:8">
      <c r="H639" s="45"/>
    </row>
    <row r="640" spans="8:8">
      <c r="H640" s="45"/>
    </row>
    <row r="641" spans="8:8">
      <c r="H641" s="45"/>
    </row>
    <row r="642" spans="8:8">
      <c r="H642" s="45"/>
    </row>
    <row r="643" spans="8:8">
      <c r="H643" s="45"/>
    </row>
    <row r="644" spans="8:8">
      <c r="H644" s="45"/>
    </row>
    <row r="645" spans="8:8">
      <c r="H645" s="45"/>
    </row>
    <row r="646" spans="8:8">
      <c r="H646" s="45"/>
    </row>
    <row r="647" spans="8:8">
      <c r="H647" s="45"/>
    </row>
    <row r="648" spans="8:8">
      <c r="H648" s="45"/>
    </row>
    <row r="649" spans="8:8">
      <c r="H649" s="45"/>
    </row>
    <row r="650" spans="8:8">
      <c r="H650" s="45"/>
    </row>
    <row r="651" spans="8:8">
      <c r="H651" s="45"/>
    </row>
    <row r="652" spans="8:8">
      <c r="H652" s="45"/>
    </row>
    <row r="653" spans="8:8">
      <c r="H653" s="45"/>
    </row>
    <row r="654" spans="8:8">
      <c r="H654" s="45"/>
    </row>
    <row r="655" spans="8:8">
      <c r="H655" s="45"/>
    </row>
    <row r="656" spans="8:8">
      <c r="H656" s="45"/>
    </row>
    <row r="657" spans="8:8">
      <c r="H657" s="45"/>
    </row>
    <row r="658" spans="8:8">
      <c r="H658" s="45"/>
    </row>
    <row r="659" spans="8:8">
      <c r="H659" s="45"/>
    </row>
    <row r="660" spans="8:8">
      <c r="H660" s="45"/>
    </row>
    <row r="661" spans="8:8">
      <c r="H661" s="45"/>
    </row>
    <row r="662" spans="8:8">
      <c r="H662" s="45"/>
    </row>
    <row r="663" spans="8:8">
      <c r="H663" s="45"/>
    </row>
    <row r="664" spans="8:8">
      <c r="H664" s="45"/>
    </row>
    <row r="665" spans="8:8">
      <c r="H665" s="45"/>
    </row>
    <row r="666" spans="8:8">
      <c r="H666" s="45"/>
    </row>
    <row r="667" spans="8:8">
      <c r="H667" s="45"/>
    </row>
    <row r="668" spans="8:8">
      <c r="H668" s="45"/>
    </row>
    <row r="669" spans="8:8">
      <c r="H669" s="45"/>
    </row>
    <row r="670" spans="8:8">
      <c r="H670" s="45"/>
    </row>
    <row r="671" spans="8:8">
      <c r="H671" s="45"/>
    </row>
    <row r="672" spans="8:8">
      <c r="H672" s="45"/>
    </row>
    <row r="673" spans="8:8">
      <c r="H673" s="45"/>
    </row>
    <row r="674" spans="8:8">
      <c r="H674" s="45"/>
    </row>
    <row r="675" spans="8:8">
      <c r="H675" s="45"/>
    </row>
    <row r="676" spans="8:8">
      <c r="H676" s="45"/>
    </row>
    <row r="677" spans="8:8">
      <c r="H677" s="45"/>
    </row>
    <row r="678" spans="8:8">
      <c r="H678" s="45"/>
    </row>
    <row r="679" spans="8:8">
      <c r="H679" s="45"/>
    </row>
    <row r="680" spans="8:8">
      <c r="H680" s="45"/>
    </row>
    <row r="681" spans="8:8">
      <c r="H681" s="45"/>
    </row>
    <row r="682" spans="8:8">
      <c r="H682" s="45"/>
    </row>
    <row r="683" spans="8:8">
      <c r="H683" s="45"/>
    </row>
    <row r="684" spans="8:8">
      <c r="H684" s="45"/>
    </row>
    <row r="685" spans="8:8">
      <c r="H685" s="45"/>
    </row>
    <row r="686" spans="8:8">
      <c r="H686" s="45"/>
    </row>
    <row r="687" spans="8:8">
      <c r="H687" s="45"/>
    </row>
    <row r="688" spans="8:8">
      <c r="H688" s="45"/>
    </row>
    <row r="689" spans="8:8">
      <c r="H689" s="45"/>
    </row>
    <row r="690" spans="8:8">
      <c r="H690" s="45"/>
    </row>
    <row r="691" spans="8:8">
      <c r="H691" s="45"/>
    </row>
    <row r="692" spans="8:8">
      <c r="H692" s="45"/>
    </row>
    <row r="693" spans="8:8">
      <c r="H693" s="45"/>
    </row>
    <row r="694" spans="8:8">
      <c r="H694" s="45"/>
    </row>
    <row r="695" spans="8:8">
      <c r="H695" s="45"/>
    </row>
    <row r="696" spans="8:8">
      <c r="H696" s="45"/>
    </row>
    <row r="697" spans="8:8">
      <c r="H697" s="45"/>
    </row>
    <row r="698" spans="8:8">
      <c r="H698" s="45"/>
    </row>
    <row r="699" spans="8:8">
      <c r="H699" s="45"/>
    </row>
    <row r="700" spans="8:8">
      <c r="H700" s="45"/>
    </row>
    <row r="701" spans="8:8">
      <c r="H701" s="45"/>
    </row>
  </sheetData>
  <autoFilter ref="A5:I486"/>
  <mergeCells count="7">
    <mergeCell ref="A1:G1"/>
    <mergeCell ref="A2:G2"/>
    <mergeCell ref="A6:E6"/>
    <mergeCell ref="G4:G5"/>
    <mergeCell ref="A4:A5"/>
    <mergeCell ref="B4:E4"/>
    <mergeCell ref="F4:F5"/>
  </mergeCells>
  <pageMargins left="0.70866141732283472" right="0.31496062992125984" top="0.74803149606299213" bottom="0.74803149606299213" header="0.31496062992125984" footer="0.31496062992125984"/>
  <pageSetup paperSize="9" scale="83" orientation="portrait" r:id="rId1"/>
</worksheet>
</file>

<file path=xl/worksheets/sheet7.xml><?xml version="1.0" encoding="utf-8"?>
<worksheet xmlns="http://schemas.openxmlformats.org/spreadsheetml/2006/main" xmlns:r="http://schemas.openxmlformats.org/officeDocument/2006/relationships">
  <sheetPr codeName="Лист6"/>
  <dimension ref="A1:E449"/>
  <sheetViews>
    <sheetView workbookViewId="0">
      <selection activeCell="D450" sqref="D450"/>
    </sheetView>
  </sheetViews>
  <sheetFormatPr defaultRowHeight="12.75"/>
  <cols>
    <col min="1" max="1" width="50.7109375" style="5" customWidth="1"/>
    <col min="2" max="2" width="6" style="5" customWidth="1"/>
    <col min="3" max="3" width="12.85546875" style="5" customWidth="1"/>
    <col min="4" max="4" width="9.5703125" style="5" customWidth="1"/>
    <col min="5" max="5" width="18.42578125" style="5" customWidth="1"/>
    <col min="6" max="16384" width="9.140625" style="5"/>
  </cols>
  <sheetData>
    <row r="1" spans="1:5" ht="47.25" customHeight="1">
      <c r="A1" s="298" t="str">
        <f>"Приложение №"&amp;Н1фун&amp;" к решению
Богучанского районного Совета депутатов
от "&amp;Р1дата&amp;" года №"&amp;Р1номер</f>
        <v>Приложение №7 к решению
Богучанского районного Совета депутатов
от "    "  ___________ 2015 г. года №</v>
      </c>
      <c r="B1" s="298"/>
      <c r="C1" s="298"/>
      <c r="D1" s="298"/>
      <c r="E1" s="298"/>
    </row>
    <row r="2" spans="1:5" ht="111.75" customHeight="1">
      <c r="A2" s="297" t="str">
        <f>"Распределение бюджетных ассигнований по разделам, подразделам, (муниципальным программам Богучанского района и непрограммным направлениям деятельности), группам, подгрупам видов  расходов классификации расходов районного бюджета на "&amp;год&amp;" год"</f>
        <v>Распределение бюджетных ассигнований по разделам, подразделам, (муниципальным программам Богучанского района и непрограммным направлениям деятельности), группам, подгрупам видов  расходов классификации расходов районного бюджета на 2016 год</v>
      </c>
      <c r="B2" s="297"/>
      <c r="C2" s="297"/>
      <c r="D2" s="297"/>
      <c r="E2" s="297"/>
    </row>
    <row r="4" spans="1:5" ht="12.75" customHeight="1">
      <c r="A4" s="328" t="s">
        <v>309</v>
      </c>
      <c r="B4" s="333" t="s">
        <v>239</v>
      </c>
      <c r="C4" s="333"/>
      <c r="D4" s="333"/>
      <c r="E4" s="328" t="s">
        <v>1327</v>
      </c>
    </row>
    <row r="5" spans="1:5" ht="25.5">
      <c r="A5" s="328"/>
      <c r="B5" s="273" t="s">
        <v>310</v>
      </c>
      <c r="C5" s="273" t="s">
        <v>240</v>
      </c>
      <c r="D5" s="273" t="s">
        <v>241</v>
      </c>
      <c r="E5" s="328"/>
    </row>
    <row r="6" spans="1:5" s="16" customFormat="1">
      <c r="A6" s="330" t="s">
        <v>1139</v>
      </c>
      <c r="B6" s="331"/>
      <c r="C6" s="331"/>
      <c r="D6" s="332"/>
      <c r="E6" s="63">
        <v>1902252851.4000001</v>
      </c>
    </row>
    <row r="7" spans="1:5">
      <c r="A7" s="61" t="s">
        <v>311</v>
      </c>
      <c r="B7" s="279" t="s">
        <v>183</v>
      </c>
      <c r="C7" s="279" t="s">
        <v>944</v>
      </c>
      <c r="D7" s="279"/>
      <c r="E7" s="280">
        <v>98850548.980000004</v>
      </c>
    </row>
    <row r="8" spans="1:5" ht="38.25">
      <c r="A8" s="61" t="s">
        <v>580</v>
      </c>
      <c r="B8" s="279" t="s">
        <v>581</v>
      </c>
      <c r="C8" s="279" t="s">
        <v>944</v>
      </c>
      <c r="D8" s="279"/>
      <c r="E8" s="280">
        <v>1262846</v>
      </c>
    </row>
    <row r="9" spans="1:5" ht="38.25">
      <c r="A9" s="61" t="s">
        <v>582</v>
      </c>
      <c r="B9" s="279" t="s">
        <v>581</v>
      </c>
      <c r="C9" s="279" t="s">
        <v>1146</v>
      </c>
      <c r="D9" s="279"/>
      <c r="E9" s="280">
        <v>1262846</v>
      </c>
    </row>
    <row r="10" spans="1:5" ht="38.25">
      <c r="A10" s="61" t="s">
        <v>583</v>
      </c>
      <c r="B10" s="279" t="s">
        <v>581</v>
      </c>
      <c r="C10" s="279" t="s">
        <v>1146</v>
      </c>
      <c r="D10" s="279" t="s">
        <v>584</v>
      </c>
      <c r="E10" s="280">
        <v>1232846</v>
      </c>
    </row>
    <row r="11" spans="1:5" ht="38.25">
      <c r="A11" s="60" t="s">
        <v>585</v>
      </c>
      <c r="B11" s="150" t="s">
        <v>581</v>
      </c>
      <c r="C11" s="150" t="s">
        <v>1146</v>
      </c>
      <c r="D11" s="150" t="s">
        <v>586</v>
      </c>
      <c r="E11" s="280">
        <v>30000</v>
      </c>
    </row>
    <row r="12" spans="1:5" ht="51">
      <c r="A12" s="61" t="s">
        <v>105</v>
      </c>
      <c r="B12" s="279" t="s">
        <v>587</v>
      </c>
      <c r="C12" s="279"/>
      <c r="D12" s="279"/>
      <c r="E12" s="280">
        <v>4208951</v>
      </c>
    </row>
    <row r="13" spans="1:5" ht="38.25">
      <c r="A13" s="61" t="s">
        <v>588</v>
      </c>
      <c r="B13" s="279" t="s">
        <v>587</v>
      </c>
      <c r="C13" s="279" t="s">
        <v>1140</v>
      </c>
      <c r="D13" s="278"/>
      <c r="E13" s="280">
        <v>2587254</v>
      </c>
    </row>
    <row r="14" spans="1:5" ht="38.25">
      <c r="A14" s="61" t="s">
        <v>583</v>
      </c>
      <c r="B14" s="279" t="s">
        <v>587</v>
      </c>
      <c r="C14" s="279" t="s">
        <v>1140</v>
      </c>
      <c r="D14" s="279" t="s">
        <v>584</v>
      </c>
      <c r="E14" s="280">
        <v>2082166.0000000002</v>
      </c>
    </row>
    <row r="15" spans="1:5" ht="38.25">
      <c r="A15" s="61" t="s">
        <v>585</v>
      </c>
      <c r="B15" s="279" t="s">
        <v>587</v>
      </c>
      <c r="C15" s="279" t="s">
        <v>1140</v>
      </c>
      <c r="D15" s="279" t="s">
        <v>586</v>
      </c>
      <c r="E15" s="280">
        <v>90000</v>
      </c>
    </row>
    <row r="16" spans="1:5" ht="25.5">
      <c r="A16" s="61" t="s">
        <v>589</v>
      </c>
      <c r="B16" s="279" t="s">
        <v>587</v>
      </c>
      <c r="C16" s="279" t="s">
        <v>1140</v>
      </c>
      <c r="D16" s="279" t="s">
        <v>590</v>
      </c>
      <c r="E16" s="280">
        <v>415088</v>
      </c>
    </row>
    <row r="17" spans="1:5" ht="63.75">
      <c r="A17" s="61" t="s">
        <v>945</v>
      </c>
      <c r="B17" s="279" t="s">
        <v>587</v>
      </c>
      <c r="C17" s="279" t="s">
        <v>1141</v>
      </c>
      <c r="D17" s="279"/>
      <c r="E17" s="280">
        <v>100000</v>
      </c>
    </row>
    <row r="18" spans="1:5" ht="38.25">
      <c r="A18" s="61" t="s">
        <v>585</v>
      </c>
      <c r="B18" s="279" t="s">
        <v>587</v>
      </c>
      <c r="C18" s="279" t="s">
        <v>1141</v>
      </c>
      <c r="D18" s="279" t="s">
        <v>586</v>
      </c>
      <c r="E18" s="280">
        <v>100000</v>
      </c>
    </row>
    <row r="19" spans="1:5" ht="51">
      <c r="A19" s="61" t="s">
        <v>591</v>
      </c>
      <c r="B19" s="279" t="s">
        <v>587</v>
      </c>
      <c r="C19" s="279" t="s">
        <v>1142</v>
      </c>
      <c r="D19" s="279"/>
      <c r="E19" s="280">
        <v>1509553</v>
      </c>
    </row>
    <row r="20" spans="1:5" ht="38.25">
      <c r="A20" s="61" t="s">
        <v>583</v>
      </c>
      <c r="B20" s="279" t="s">
        <v>587</v>
      </c>
      <c r="C20" s="279" t="s">
        <v>1142</v>
      </c>
      <c r="D20" s="279" t="s">
        <v>584</v>
      </c>
      <c r="E20" s="280">
        <v>1227001</v>
      </c>
    </row>
    <row r="21" spans="1:5" ht="38.25">
      <c r="A21" s="61" t="s">
        <v>585</v>
      </c>
      <c r="B21" s="279" t="s">
        <v>587</v>
      </c>
      <c r="C21" s="279" t="s">
        <v>1142</v>
      </c>
      <c r="D21" s="279" t="s">
        <v>586</v>
      </c>
      <c r="E21" s="280">
        <v>73752</v>
      </c>
    </row>
    <row r="22" spans="1:5" ht="51">
      <c r="A22" s="61" t="s">
        <v>786</v>
      </c>
      <c r="B22" s="279" t="s">
        <v>587</v>
      </c>
      <c r="C22" s="279" t="s">
        <v>1142</v>
      </c>
      <c r="D22" s="279" t="s">
        <v>782</v>
      </c>
      <c r="E22" s="280">
        <v>208800</v>
      </c>
    </row>
    <row r="23" spans="1:5" ht="51">
      <c r="A23" s="61" t="s">
        <v>591</v>
      </c>
      <c r="B23" s="279" t="s">
        <v>587</v>
      </c>
      <c r="C23" s="279" t="s">
        <v>1143</v>
      </c>
      <c r="D23" s="279"/>
      <c r="E23" s="280">
        <v>12144</v>
      </c>
    </row>
    <row r="24" spans="1:5" ht="38.25">
      <c r="A24" s="61" t="s">
        <v>585</v>
      </c>
      <c r="B24" s="279" t="s">
        <v>587</v>
      </c>
      <c r="C24" s="279" t="s">
        <v>1143</v>
      </c>
      <c r="D24" s="279" t="s">
        <v>586</v>
      </c>
      <c r="E24" s="280">
        <v>12144</v>
      </c>
    </row>
    <row r="25" spans="1:5" ht="51">
      <c r="A25" s="61" t="s">
        <v>313</v>
      </c>
      <c r="B25" s="279" t="s">
        <v>594</v>
      </c>
      <c r="C25" s="279"/>
      <c r="D25" s="278"/>
      <c r="E25" s="280">
        <v>43919926.600000001</v>
      </c>
    </row>
    <row r="26" spans="1:5" ht="76.5">
      <c r="A26" s="61" t="s">
        <v>595</v>
      </c>
      <c r="B26" s="279" t="s">
        <v>594</v>
      </c>
      <c r="C26" s="279" t="s">
        <v>1147</v>
      </c>
      <c r="D26" s="279"/>
      <c r="E26" s="280">
        <v>75000</v>
      </c>
    </row>
    <row r="27" spans="1:5" ht="25.5">
      <c r="A27" s="61" t="s">
        <v>589</v>
      </c>
      <c r="B27" s="279" t="s">
        <v>594</v>
      </c>
      <c r="C27" s="279" t="s">
        <v>1147</v>
      </c>
      <c r="D27" s="279" t="s">
        <v>590</v>
      </c>
      <c r="E27" s="280">
        <v>75000</v>
      </c>
    </row>
    <row r="28" spans="1:5" ht="38.25">
      <c r="A28" s="61" t="s">
        <v>588</v>
      </c>
      <c r="B28" s="279" t="s">
        <v>594</v>
      </c>
      <c r="C28" s="279" t="s">
        <v>1140</v>
      </c>
      <c r="D28" s="279"/>
      <c r="E28" s="280">
        <v>35349803.759999998</v>
      </c>
    </row>
    <row r="29" spans="1:5" ht="38.25">
      <c r="A29" s="61" t="s">
        <v>583</v>
      </c>
      <c r="B29" s="279" t="s">
        <v>594</v>
      </c>
      <c r="C29" s="279" t="s">
        <v>1140</v>
      </c>
      <c r="D29" s="279" t="s">
        <v>584</v>
      </c>
      <c r="E29" s="280">
        <v>26878717</v>
      </c>
    </row>
    <row r="30" spans="1:5" ht="38.25">
      <c r="A30" s="61" t="s">
        <v>585</v>
      </c>
      <c r="B30" s="279" t="s">
        <v>594</v>
      </c>
      <c r="C30" s="279" t="s">
        <v>1140</v>
      </c>
      <c r="D30" s="279" t="s">
        <v>586</v>
      </c>
      <c r="E30" s="280">
        <v>475000</v>
      </c>
    </row>
    <row r="31" spans="1:5" ht="25.5">
      <c r="A31" s="61" t="s">
        <v>589</v>
      </c>
      <c r="B31" s="279" t="s">
        <v>594</v>
      </c>
      <c r="C31" s="279" t="s">
        <v>1140</v>
      </c>
      <c r="D31" s="279" t="s">
        <v>590</v>
      </c>
      <c r="E31" s="280">
        <v>7846086.7599999998</v>
      </c>
    </row>
    <row r="32" spans="1:5">
      <c r="A32" s="61" t="s">
        <v>787</v>
      </c>
      <c r="B32" s="279" t="s">
        <v>594</v>
      </c>
      <c r="C32" s="279" t="s">
        <v>1140</v>
      </c>
      <c r="D32" s="279" t="s">
        <v>788</v>
      </c>
      <c r="E32" s="280">
        <v>150000</v>
      </c>
    </row>
    <row r="33" spans="1:5" ht="38.25">
      <c r="A33" s="61" t="s">
        <v>583</v>
      </c>
      <c r="B33" s="279" t="s">
        <v>594</v>
      </c>
      <c r="C33" s="279" t="s">
        <v>1150</v>
      </c>
      <c r="D33" s="279" t="s">
        <v>584</v>
      </c>
      <c r="E33" s="280">
        <v>533737.84</v>
      </c>
    </row>
    <row r="34" spans="1:5" ht="63.75">
      <c r="A34" s="61" t="s">
        <v>948</v>
      </c>
      <c r="B34" s="279" t="s">
        <v>594</v>
      </c>
      <c r="C34" s="279" t="s">
        <v>1151</v>
      </c>
      <c r="D34" s="279"/>
      <c r="E34" s="280">
        <v>5929190</v>
      </c>
    </row>
    <row r="35" spans="1:5" ht="38.25">
      <c r="A35" s="61" t="s">
        <v>583</v>
      </c>
      <c r="B35" s="279" t="s">
        <v>594</v>
      </c>
      <c r="C35" s="279" t="s">
        <v>1151</v>
      </c>
      <c r="D35" s="279" t="s">
        <v>584</v>
      </c>
      <c r="E35" s="280">
        <v>5929190</v>
      </c>
    </row>
    <row r="36" spans="1:5" ht="76.5">
      <c r="A36" s="61" t="s">
        <v>596</v>
      </c>
      <c r="B36" s="279" t="s">
        <v>594</v>
      </c>
      <c r="C36" s="279" t="s">
        <v>1148</v>
      </c>
      <c r="D36" s="279"/>
      <c r="E36" s="280">
        <v>525200</v>
      </c>
    </row>
    <row r="37" spans="1:5" ht="38.25">
      <c r="A37" s="61" t="s">
        <v>583</v>
      </c>
      <c r="B37" s="279" t="s">
        <v>594</v>
      </c>
      <c r="C37" s="279" t="s">
        <v>1148</v>
      </c>
      <c r="D37" s="279" t="s">
        <v>584</v>
      </c>
      <c r="E37" s="280">
        <v>482995</v>
      </c>
    </row>
    <row r="38" spans="1:5" ht="38.25">
      <c r="A38" s="61" t="s">
        <v>585</v>
      </c>
      <c r="B38" s="279" t="s">
        <v>594</v>
      </c>
      <c r="C38" s="279" t="s">
        <v>1148</v>
      </c>
      <c r="D38" s="279" t="s">
        <v>586</v>
      </c>
      <c r="E38" s="280">
        <v>5550</v>
      </c>
    </row>
    <row r="39" spans="1:5" ht="25.5">
      <c r="A39" s="61" t="s">
        <v>589</v>
      </c>
      <c r="B39" s="279" t="s">
        <v>594</v>
      </c>
      <c r="C39" s="279" t="s">
        <v>1148</v>
      </c>
      <c r="D39" s="279" t="s">
        <v>590</v>
      </c>
      <c r="E39" s="280">
        <v>36655</v>
      </c>
    </row>
    <row r="40" spans="1:5" ht="63.75">
      <c r="A40" s="61" t="s">
        <v>597</v>
      </c>
      <c r="B40" s="279" t="s">
        <v>594</v>
      </c>
      <c r="C40" s="279" t="s">
        <v>1149</v>
      </c>
      <c r="D40" s="279"/>
      <c r="E40" s="280">
        <v>1024000</v>
      </c>
    </row>
    <row r="41" spans="1:5" ht="38.25">
      <c r="A41" s="61" t="s">
        <v>583</v>
      </c>
      <c r="B41" s="279" t="s">
        <v>594</v>
      </c>
      <c r="C41" s="279" t="s">
        <v>1149</v>
      </c>
      <c r="D41" s="279" t="s">
        <v>584</v>
      </c>
      <c r="E41" s="280">
        <v>965990</v>
      </c>
    </row>
    <row r="42" spans="1:5" ht="38.25">
      <c r="A42" s="61" t="s">
        <v>585</v>
      </c>
      <c r="B42" s="279" t="s">
        <v>594</v>
      </c>
      <c r="C42" s="279" t="s">
        <v>1149</v>
      </c>
      <c r="D42" s="279" t="s">
        <v>586</v>
      </c>
      <c r="E42" s="280">
        <v>18000</v>
      </c>
    </row>
    <row r="43" spans="1:5" ht="25.5">
      <c r="A43" s="61" t="s">
        <v>589</v>
      </c>
      <c r="B43" s="279" t="s">
        <v>594</v>
      </c>
      <c r="C43" s="279" t="s">
        <v>1149</v>
      </c>
      <c r="D43" s="279" t="s">
        <v>590</v>
      </c>
      <c r="E43" s="280">
        <v>40010</v>
      </c>
    </row>
    <row r="44" spans="1:5" ht="204">
      <c r="A44" s="61" t="s">
        <v>789</v>
      </c>
      <c r="B44" s="279" t="s">
        <v>594</v>
      </c>
      <c r="C44" s="279" t="s">
        <v>1152</v>
      </c>
      <c r="D44" s="279"/>
      <c r="E44" s="280">
        <v>482995</v>
      </c>
    </row>
    <row r="45" spans="1:5" ht="38.25">
      <c r="A45" s="61" t="s">
        <v>583</v>
      </c>
      <c r="B45" s="279" t="s">
        <v>594</v>
      </c>
      <c r="C45" s="279" t="s">
        <v>1152</v>
      </c>
      <c r="D45" s="279" t="s">
        <v>584</v>
      </c>
      <c r="E45" s="280">
        <v>482995</v>
      </c>
    </row>
    <row r="46" spans="1:5">
      <c r="A46" s="61" t="s">
        <v>719</v>
      </c>
      <c r="B46" s="279" t="s">
        <v>720</v>
      </c>
      <c r="C46" s="279"/>
      <c r="D46" s="279"/>
      <c r="E46" s="280">
        <v>25700</v>
      </c>
    </row>
    <row r="47" spans="1:5" ht="63.75">
      <c r="A47" s="61" t="s">
        <v>721</v>
      </c>
      <c r="B47" s="279" t="s">
        <v>720</v>
      </c>
      <c r="C47" s="279" t="s">
        <v>1153</v>
      </c>
      <c r="D47" s="279"/>
      <c r="E47" s="280">
        <v>25700</v>
      </c>
    </row>
    <row r="48" spans="1:5" ht="25.5">
      <c r="A48" s="61" t="s">
        <v>589</v>
      </c>
      <c r="B48" s="279" t="s">
        <v>720</v>
      </c>
      <c r="C48" s="279" t="s">
        <v>1153</v>
      </c>
      <c r="D48" s="279" t="s">
        <v>590</v>
      </c>
      <c r="E48" s="280">
        <v>25700</v>
      </c>
    </row>
    <row r="49" spans="1:5" ht="38.25">
      <c r="A49" s="61" t="s">
        <v>292</v>
      </c>
      <c r="B49" s="279" t="s">
        <v>592</v>
      </c>
      <c r="C49" s="279"/>
      <c r="D49" s="279"/>
      <c r="E49" s="280">
        <v>14925600</v>
      </c>
    </row>
    <row r="50" spans="1:5" ht="63.75">
      <c r="A50" s="61" t="s">
        <v>697</v>
      </c>
      <c r="B50" s="279" t="s">
        <v>592</v>
      </c>
      <c r="C50" s="279" t="s">
        <v>1290</v>
      </c>
      <c r="D50" s="279"/>
      <c r="E50" s="280">
        <v>12023222</v>
      </c>
    </row>
    <row r="51" spans="1:5" ht="38.25">
      <c r="A51" s="61" t="s">
        <v>583</v>
      </c>
      <c r="B51" s="279" t="s">
        <v>592</v>
      </c>
      <c r="C51" s="279" t="s">
        <v>1290</v>
      </c>
      <c r="D51" s="279" t="s">
        <v>584</v>
      </c>
      <c r="E51" s="280">
        <v>9737424</v>
      </c>
    </row>
    <row r="52" spans="1:5" ht="38.25">
      <c r="A52" s="61" t="s">
        <v>585</v>
      </c>
      <c r="B52" s="279" t="s">
        <v>592</v>
      </c>
      <c r="C52" s="279" t="s">
        <v>1290</v>
      </c>
      <c r="D52" s="279" t="s">
        <v>586</v>
      </c>
      <c r="E52" s="280">
        <v>65700</v>
      </c>
    </row>
    <row r="53" spans="1:5" ht="25.5">
      <c r="A53" s="61" t="s">
        <v>589</v>
      </c>
      <c r="B53" s="279" t="s">
        <v>592</v>
      </c>
      <c r="C53" s="279" t="s">
        <v>1290</v>
      </c>
      <c r="D53" s="279" t="s">
        <v>590</v>
      </c>
      <c r="E53" s="280">
        <v>2195098</v>
      </c>
    </row>
    <row r="54" spans="1:5">
      <c r="A54" s="61" t="s">
        <v>787</v>
      </c>
      <c r="B54" s="279" t="s">
        <v>592</v>
      </c>
      <c r="C54" s="279" t="s">
        <v>1290</v>
      </c>
      <c r="D54" s="279" t="s">
        <v>788</v>
      </c>
      <c r="E54" s="280">
        <v>25000</v>
      </c>
    </row>
    <row r="55" spans="1:5" ht="89.25">
      <c r="A55" s="61" t="s">
        <v>828</v>
      </c>
      <c r="B55" s="279" t="s">
        <v>592</v>
      </c>
      <c r="C55" s="279" t="s">
        <v>1291</v>
      </c>
      <c r="D55" s="279"/>
      <c r="E55" s="280">
        <v>284100</v>
      </c>
    </row>
    <row r="56" spans="1:5" ht="38.25">
      <c r="A56" s="61" t="s">
        <v>583</v>
      </c>
      <c r="B56" s="279" t="s">
        <v>592</v>
      </c>
      <c r="C56" s="279" t="s">
        <v>1291</v>
      </c>
      <c r="D56" s="279" t="s">
        <v>584</v>
      </c>
      <c r="E56" s="280">
        <v>284100</v>
      </c>
    </row>
    <row r="57" spans="1:5" ht="89.25">
      <c r="A57" s="61" t="s">
        <v>972</v>
      </c>
      <c r="B57" s="279" t="s">
        <v>592</v>
      </c>
      <c r="C57" s="279" t="s">
        <v>1292</v>
      </c>
      <c r="D57" s="279"/>
      <c r="E57" s="280">
        <v>510000</v>
      </c>
    </row>
    <row r="58" spans="1:5" ht="38.25">
      <c r="A58" s="61" t="s">
        <v>585</v>
      </c>
      <c r="B58" s="279" t="s">
        <v>592</v>
      </c>
      <c r="C58" s="279" t="s">
        <v>1292</v>
      </c>
      <c r="D58" s="279" t="s">
        <v>586</v>
      </c>
      <c r="E58" s="280">
        <v>510000</v>
      </c>
    </row>
    <row r="59" spans="1:5" ht="63.75">
      <c r="A59" s="61" t="s">
        <v>973</v>
      </c>
      <c r="B59" s="278" t="s">
        <v>592</v>
      </c>
      <c r="C59" s="278" t="s">
        <v>1293</v>
      </c>
      <c r="D59" s="278"/>
      <c r="E59" s="280">
        <v>423878</v>
      </c>
    </row>
    <row r="60" spans="1:5" ht="25.5">
      <c r="A60" s="61" t="s">
        <v>589</v>
      </c>
      <c r="B60" s="279" t="s">
        <v>592</v>
      </c>
      <c r="C60" s="279" t="s">
        <v>1293</v>
      </c>
      <c r="D60" s="279" t="s">
        <v>590</v>
      </c>
      <c r="E60" s="281">
        <v>423878</v>
      </c>
    </row>
    <row r="61" spans="1:5" ht="76.5">
      <c r="A61" s="61" t="s">
        <v>829</v>
      </c>
      <c r="B61" s="279" t="s">
        <v>592</v>
      </c>
      <c r="C61" s="279" t="s">
        <v>1294</v>
      </c>
      <c r="D61" s="279"/>
      <c r="E61" s="281">
        <v>268400</v>
      </c>
    </row>
    <row r="62" spans="1:5" ht="38.25">
      <c r="A62" s="61" t="s">
        <v>583</v>
      </c>
      <c r="B62" s="279" t="s">
        <v>592</v>
      </c>
      <c r="C62" s="279" t="s">
        <v>1294</v>
      </c>
      <c r="D62" s="279" t="s">
        <v>584</v>
      </c>
      <c r="E62" s="281">
        <v>268400</v>
      </c>
    </row>
    <row r="63" spans="1:5" ht="38.25">
      <c r="A63" s="61" t="s">
        <v>588</v>
      </c>
      <c r="B63" s="279" t="s">
        <v>592</v>
      </c>
      <c r="C63" s="279" t="s">
        <v>1140</v>
      </c>
      <c r="D63" s="279"/>
      <c r="E63" s="281">
        <v>594160</v>
      </c>
    </row>
    <row r="64" spans="1:5" ht="38.25">
      <c r="A64" s="61" t="s">
        <v>583</v>
      </c>
      <c r="B64" s="279" t="s">
        <v>592</v>
      </c>
      <c r="C64" s="279" t="s">
        <v>1140</v>
      </c>
      <c r="D64" s="279" t="s">
        <v>584</v>
      </c>
      <c r="E64" s="281">
        <v>520542.00000000006</v>
      </c>
    </row>
    <row r="65" spans="1:5" ht="38.25">
      <c r="A65" s="61" t="s">
        <v>585</v>
      </c>
      <c r="B65" s="279" t="s">
        <v>592</v>
      </c>
      <c r="C65" s="279" t="s">
        <v>1140</v>
      </c>
      <c r="D65" s="279" t="s">
        <v>586</v>
      </c>
      <c r="E65" s="281">
        <v>17400</v>
      </c>
    </row>
    <row r="66" spans="1:5" ht="25.5">
      <c r="A66" s="61" t="s">
        <v>589</v>
      </c>
      <c r="B66" s="279" t="s">
        <v>592</v>
      </c>
      <c r="C66" s="279" t="s">
        <v>1140</v>
      </c>
      <c r="D66" s="279" t="s">
        <v>590</v>
      </c>
      <c r="E66" s="281">
        <v>56218</v>
      </c>
    </row>
    <row r="67" spans="1:5" ht="63.75">
      <c r="A67" s="61" t="s">
        <v>945</v>
      </c>
      <c r="B67" s="279" t="s">
        <v>592</v>
      </c>
      <c r="C67" s="279" t="s">
        <v>1141</v>
      </c>
      <c r="D67" s="279"/>
      <c r="E67" s="281">
        <v>30000</v>
      </c>
    </row>
    <row r="68" spans="1:5" ht="38.25">
      <c r="A68" s="61" t="s">
        <v>585</v>
      </c>
      <c r="B68" s="279" t="s">
        <v>592</v>
      </c>
      <c r="C68" s="279" t="s">
        <v>1141</v>
      </c>
      <c r="D68" s="279" t="s">
        <v>586</v>
      </c>
      <c r="E68" s="281">
        <v>30000</v>
      </c>
    </row>
    <row r="69" spans="1:5" ht="51">
      <c r="A69" s="61" t="s">
        <v>593</v>
      </c>
      <c r="B69" s="279" t="s">
        <v>592</v>
      </c>
      <c r="C69" s="279" t="s">
        <v>1144</v>
      </c>
      <c r="D69" s="279"/>
      <c r="E69" s="281">
        <v>761840</v>
      </c>
    </row>
    <row r="70" spans="1:5" ht="38.25">
      <c r="A70" s="61" t="s">
        <v>583</v>
      </c>
      <c r="B70" s="279" t="s">
        <v>592</v>
      </c>
      <c r="C70" s="279" t="s">
        <v>1144</v>
      </c>
      <c r="D70" s="279" t="s">
        <v>584</v>
      </c>
      <c r="E70" s="281">
        <v>744440</v>
      </c>
    </row>
    <row r="71" spans="1:5" ht="38.25">
      <c r="A71" s="61" t="s">
        <v>585</v>
      </c>
      <c r="B71" s="279" t="s">
        <v>592</v>
      </c>
      <c r="C71" s="279" t="s">
        <v>1144</v>
      </c>
      <c r="D71" s="279" t="s">
        <v>586</v>
      </c>
      <c r="E71" s="281">
        <v>17400</v>
      </c>
    </row>
    <row r="72" spans="1:5" ht="63.75">
      <c r="A72" s="61" t="s">
        <v>946</v>
      </c>
      <c r="B72" s="279" t="s">
        <v>592</v>
      </c>
      <c r="C72" s="279" t="s">
        <v>1145</v>
      </c>
      <c r="D72" s="279"/>
      <c r="E72" s="281">
        <v>30000</v>
      </c>
    </row>
    <row r="73" spans="1:5" ht="38.25">
      <c r="A73" s="61" t="s">
        <v>585</v>
      </c>
      <c r="B73" s="279" t="s">
        <v>592</v>
      </c>
      <c r="C73" s="279" t="s">
        <v>1145</v>
      </c>
      <c r="D73" s="279" t="s">
        <v>586</v>
      </c>
      <c r="E73" s="281">
        <v>30000</v>
      </c>
    </row>
    <row r="74" spans="1:5">
      <c r="A74" s="61" t="s">
        <v>790</v>
      </c>
      <c r="B74" s="279" t="s">
        <v>791</v>
      </c>
      <c r="C74" s="279"/>
      <c r="D74" s="279"/>
      <c r="E74" s="281">
        <v>100000</v>
      </c>
    </row>
    <row r="75" spans="1:5" ht="38.25">
      <c r="A75" s="61" t="s">
        <v>792</v>
      </c>
      <c r="B75" s="279" t="s">
        <v>791</v>
      </c>
      <c r="C75" s="279" t="s">
        <v>1154</v>
      </c>
      <c r="D75" s="279"/>
      <c r="E75" s="281">
        <v>100000</v>
      </c>
    </row>
    <row r="76" spans="1:5">
      <c r="A76" s="61" t="s">
        <v>787</v>
      </c>
      <c r="B76" s="279" t="s">
        <v>791</v>
      </c>
      <c r="C76" s="279" t="s">
        <v>1154</v>
      </c>
      <c r="D76" s="279" t="s">
        <v>788</v>
      </c>
      <c r="E76" s="281">
        <v>100000</v>
      </c>
    </row>
    <row r="77" spans="1:5">
      <c r="A77" s="61" t="s">
        <v>79</v>
      </c>
      <c r="B77" s="279" t="s">
        <v>698</v>
      </c>
      <c r="C77" s="279"/>
      <c r="D77" s="279"/>
      <c r="E77" s="281">
        <v>2000000</v>
      </c>
    </row>
    <row r="78" spans="1:5" ht="38.25">
      <c r="A78" s="61" t="s">
        <v>699</v>
      </c>
      <c r="B78" s="279" t="s">
        <v>698</v>
      </c>
      <c r="C78" s="279" t="s">
        <v>1295</v>
      </c>
      <c r="D78" s="279"/>
      <c r="E78" s="281">
        <v>2000000</v>
      </c>
    </row>
    <row r="79" spans="1:5">
      <c r="A79" s="61" t="s">
        <v>700</v>
      </c>
      <c r="B79" s="279" t="s">
        <v>698</v>
      </c>
      <c r="C79" s="279" t="s">
        <v>1295</v>
      </c>
      <c r="D79" s="279" t="s">
        <v>701</v>
      </c>
      <c r="E79" s="281">
        <v>2000000</v>
      </c>
    </row>
    <row r="80" spans="1:5">
      <c r="A80" s="61" t="s">
        <v>293</v>
      </c>
      <c r="B80" s="279" t="s">
        <v>598</v>
      </c>
      <c r="C80" s="279"/>
      <c r="D80" s="279"/>
      <c r="E80" s="281">
        <v>32407525.379999999</v>
      </c>
    </row>
    <row r="81" spans="1:5" ht="114.75">
      <c r="A81" s="61" t="s">
        <v>830</v>
      </c>
      <c r="B81" s="279" t="s">
        <v>598</v>
      </c>
      <c r="C81" s="279" t="s">
        <v>1296</v>
      </c>
      <c r="D81" s="279"/>
      <c r="E81" s="281">
        <v>178200</v>
      </c>
    </row>
    <row r="82" spans="1:5">
      <c r="A82" s="61" t="s">
        <v>106</v>
      </c>
      <c r="B82" s="279" t="s">
        <v>598</v>
      </c>
      <c r="C82" s="279" t="s">
        <v>1296</v>
      </c>
      <c r="D82" s="279">
        <v>530</v>
      </c>
      <c r="E82" s="281">
        <v>178200</v>
      </c>
    </row>
    <row r="83" spans="1:5" ht="76.5">
      <c r="A83" s="61" t="s">
        <v>835</v>
      </c>
      <c r="B83" s="279" t="s">
        <v>598</v>
      </c>
      <c r="C83" s="279" t="s">
        <v>1155</v>
      </c>
      <c r="D83" s="279"/>
      <c r="E83" s="281">
        <v>51000</v>
      </c>
    </row>
    <row r="84" spans="1:5" ht="38.25">
      <c r="A84" s="61" t="s">
        <v>583</v>
      </c>
      <c r="B84" s="279" t="s">
        <v>598</v>
      </c>
      <c r="C84" s="279" t="s">
        <v>1155</v>
      </c>
      <c r="D84" s="279" t="s">
        <v>584</v>
      </c>
      <c r="E84" s="281">
        <v>48300</v>
      </c>
    </row>
    <row r="85" spans="1:5" ht="25.5">
      <c r="A85" s="61" t="s">
        <v>589</v>
      </c>
      <c r="B85" s="279" t="s">
        <v>598</v>
      </c>
      <c r="C85" s="279" t="s">
        <v>1155</v>
      </c>
      <c r="D85" s="279" t="s">
        <v>590</v>
      </c>
      <c r="E85" s="281">
        <v>2700</v>
      </c>
    </row>
    <row r="86" spans="1:5" ht="38.25">
      <c r="A86" s="61" t="s">
        <v>599</v>
      </c>
      <c r="B86" s="279" t="s">
        <v>598</v>
      </c>
      <c r="C86" s="279" t="s">
        <v>1156</v>
      </c>
      <c r="D86" s="279"/>
      <c r="E86" s="281">
        <v>55300</v>
      </c>
    </row>
    <row r="87" spans="1:5" ht="38.25">
      <c r="A87" s="61" t="s">
        <v>583</v>
      </c>
      <c r="B87" s="279" t="s">
        <v>598</v>
      </c>
      <c r="C87" s="279" t="s">
        <v>1156</v>
      </c>
      <c r="D87" s="279" t="s">
        <v>584</v>
      </c>
      <c r="E87" s="281">
        <v>45800</v>
      </c>
    </row>
    <row r="88" spans="1:5" ht="25.5">
      <c r="A88" s="61" t="s">
        <v>589</v>
      </c>
      <c r="B88" s="279" t="s">
        <v>598</v>
      </c>
      <c r="C88" s="279" t="s">
        <v>1156</v>
      </c>
      <c r="D88" s="279" t="s">
        <v>590</v>
      </c>
      <c r="E88" s="281">
        <v>9500</v>
      </c>
    </row>
    <row r="89" spans="1:5" ht="51">
      <c r="A89" s="61" t="s">
        <v>793</v>
      </c>
      <c r="B89" s="279" t="s">
        <v>598</v>
      </c>
      <c r="C89" s="279" t="s">
        <v>1157</v>
      </c>
      <c r="D89" s="279"/>
      <c r="E89" s="281">
        <v>60000</v>
      </c>
    </row>
    <row r="90" spans="1:5" ht="25.5">
      <c r="A90" s="61" t="s">
        <v>600</v>
      </c>
      <c r="B90" s="279" t="s">
        <v>598</v>
      </c>
      <c r="C90" s="279" t="s">
        <v>1157</v>
      </c>
      <c r="D90" s="279" t="s">
        <v>601</v>
      </c>
      <c r="E90" s="281">
        <v>60000</v>
      </c>
    </row>
    <row r="91" spans="1:5" ht="25.5">
      <c r="A91" s="61" t="s">
        <v>703</v>
      </c>
      <c r="B91" s="279" t="s">
        <v>598</v>
      </c>
      <c r="C91" s="279" t="s">
        <v>1297</v>
      </c>
      <c r="D91" s="279"/>
      <c r="E91" s="281">
        <v>30287125.379999999</v>
      </c>
    </row>
    <row r="92" spans="1:5" ht="89.25">
      <c r="A92" s="61" t="s">
        <v>704</v>
      </c>
      <c r="B92" s="279" t="s">
        <v>598</v>
      </c>
      <c r="C92" s="279" t="s">
        <v>1297</v>
      </c>
      <c r="D92" s="279" t="s">
        <v>705</v>
      </c>
      <c r="E92" s="281">
        <v>100000</v>
      </c>
    </row>
    <row r="93" spans="1:5">
      <c r="A93" s="61" t="s">
        <v>700</v>
      </c>
      <c r="B93" s="279" t="s">
        <v>598</v>
      </c>
      <c r="C93" s="279" t="s">
        <v>1297</v>
      </c>
      <c r="D93" s="279" t="s">
        <v>701</v>
      </c>
      <c r="E93" s="281">
        <v>30187125.379999999</v>
      </c>
    </row>
    <row r="94" spans="1:5" ht="51">
      <c r="A94" s="61" t="s">
        <v>820</v>
      </c>
      <c r="B94" s="279" t="s">
        <v>598</v>
      </c>
      <c r="C94" s="279" t="s">
        <v>1236</v>
      </c>
      <c r="D94" s="279"/>
      <c r="E94" s="281">
        <v>1775900</v>
      </c>
    </row>
    <row r="95" spans="1:5" ht="25.5">
      <c r="A95" s="61" t="s">
        <v>589</v>
      </c>
      <c r="B95" s="279" t="s">
        <v>598</v>
      </c>
      <c r="C95" s="279" t="s">
        <v>1236</v>
      </c>
      <c r="D95" s="279" t="s">
        <v>590</v>
      </c>
      <c r="E95" s="281">
        <v>1775900</v>
      </c>
    </row>
    <row r="96" spans="1:5">
      <c r="A96" s="61" t="s">
        <v>257</v>
      </c>
      <c r="B96" s="279" t="s">
        <v>299</v>
      </c>
      <c r="C96" s="279"/>
      <c r="D96" s="279"/>
      <c r="E96" s="281">
        <v>4535700</v>
      </c>
    </row>
    <row r="97" spans="1:5">
      <c r="A97" s="61" t="s">
        <v>258</v>
      </c>
      <c r="B97" s="279" t="s">
        <v>706</v>
      </c>
      <c r="C97" s="279"/>
      <c r="D97" s="279"/>
      <c r="E97" s="281">
        <v>4535700</v>
      </c>
    </row>
    <row r="98" spans="1:5" ht="114.75">
      <c r="A98" s="61" t="s">
        <v>831</v>
      </c>
      <c r="B98" s="279" t="s">
        <v>706</v>
      </c>
      <c r="C98" s="279" t="s">
        <v>1298</v>
      </c>
      <c r="D98" s="279"/>
      <c r="E98" s="281">
        <v>4535700</v>
      </c>
    </row>
    <row r="99" spans="1:5">
      <c r="A99" s="61" t="s">
        <v>707</v>
      </c>
      <c r="B99" s="279" t="s">
        <v>706</v>
      </c>
      <c r="C99" s="279" t="s">
        <v>1298</v>
      </c>
      <c r="D99" s="279" t="s">
        <v>708</v>
      </c>
      <c r="E99" s="281">
        <v>4535700</v>
      </c>
    </row>
    <row r="100" spans="1:5" ht="25.5">
      <c r="A100" s="61" t="s">
        <v>315</v>
      </c>
      <c r="B100" s="279" t="s">
        <v>312</v>
      </c>
      <c r="C100" s="279"/>
      <c r="D100" s="279"/>
      <c r="E100" s="281">
        <v>24547378.16</v>
      </c>
    </row>
    <row r="101" spans="1:5" ht="38.25">
      <c r="A101" s="61" t="s">
        <v>344</v>
      </c>
      <c r="B101" s="279" t="s">
        <v>602</v>
      </c>
      <c r="C101" s="279"/>
      <c r="D101" s="279"/>
      <c r="E101" s="281">
        <v>1243414.1599999999</v>
      </c>
    </row>
    <row r="102" spans="1:5" ht="114.75">
      <c r="A102" s="61" t="s">
        <v>603</v>
      </c>
      <c r="B102" s="279" t="s">
        <v>602</v>
      </c>
      <c r="C102" s="279" t="s">
        <v>1158</v>
      </c>
      <c r="D102" s="279"/>
      <c r="E102" s="281">
        <v>1177152</v>
      </c>
    </row>
    <row r="103" spans="1:5" ht="25.5">
      <c r="A103" s="61" t="s">
        <v>604</v>
      </c>
      <c r="B103" s="279" t="s">
        <v>602</v>
      </c>
      <c r="C103" s="279" t="s">
        <v>1158</v>
      </c>
      <c r="D103" s="279" t="s">
        <v>605</v>
      </c>
      <c r="E103" s="281">
        <v>1170900</v>
      </c>
    </row>
    <row r="104" spans="1:5" ht="25.5">
      <c r="A104" s="61" t="s">
        <v>589</v>
      </c>
      <c r="B104" s="279" t="s">
        <v>602</v>
      </c>
      <c r="C104" s="279" t="s">
        <v>1158</v>
      </c>
      <c r="D104" s="279" t="s">
        <v>590</v>
      </c>
      <c r="E104" s="281">
        <v>6252</v>
      </c>
    </row>
    <row r="105" spans="1:5" ht="140.25">
      <c r="A105" s="61" t="s">
        <v>1045</v>
      </c>
      <c r="B105" s="279" t="s">
        <v>602</v>
      </c>
      <c r="C105" s="279" t="s">
        <v>1159</v>
      </c>
      <c r="D105" s="279"/>
      <c r="E105" s="281">
        <v>66262.16</v>
      </c>
    </row>
    <row r="106" spans="1:5" ht="25.5">
      <c r="A106" s="61" t="s">
        <v>604</v>
      </c>
      <c r="B106" s="279" t="s">
        <v>602</v>
      </c>
      <c r="C106" s="279" t="s">
        <v>1159</v>
      </c>
      <c r="D106" s="279" t="s">
        <v>605</v>
      </c>
      <c r="E106" s="281">
        <v>66262.16</v>
      </c>
    </row>
    <row r="107" spans="1:5">
      <c r="A107" s="61" t="s">
        <v>152</v>
      </c>
      <c r="B107" s="279" t="s">
        <v>610</v>
      </c>
      <c r="C107" s="279"/>
      <c r="D107" s="279"/>
      <c r="E107" s="281">
        <v>22647964</v>
      </c>
    </row>
    <row r="108" spans="1:5" ht="114.75">
      <c r="A108" s="61" t="s">
        <v>611</v>
      </c>
      <c r="B108" s="279" t="s">
        <v>610</v>
      </c>
      <c r="C108" s="279" t="s">
        <v>1160</v>
      </c>
      <c r="D108" s="279"/>
      <c r="E108" s="281">
        <v>16779115</v>
      </c>
    </row>
    <row r="109" spans="1:5" ht="25.5">
      <c r="A109" s="61" t="s">
        <v>604</v>
      </c>
      <c r="B109" s="279" t="s">
        <v>610</v>
      </c>
      <c r="C109" s="279" t="s">
        <v>1160</v>
      </c>
      <c r="D109" s="279" t="s">
        <v>605</v>
      </c>
      <c r="E109" s="281">
        <v>14925253</v>
      </c>
    </row>
    <row r="110" spans="1:5" ht="25.5">
      <c r="A110" s="61" t="s">
        <v>660</v>
      </c>
      <c r="B110" s="279" t="s">
        <v>610</v>
      </c>
      <c r="C110" s="279" t="s">
        <v>1160</v>
      </c>
      <c r="D110" s="279" t="s">
        <v>661</v>
      </c>
      <c r="E110" s="281">
        <v>16010.000000000002</v>
      </c>
    </row>
    <row r="111" spans="1:5" ht="25.5">
      <c r="A111" s="61" t="s">
        <v>589</v>
      </c>
      <c r="B111" s="279" t="s">
        <v>610</v>
      </c>
      <c r="C111" s="279" t="s">
        <v>1160</v>
      </c>
      <c r="D111" s="279" t="s">
        <v>590</v>
      </c>
      <c r="E111" s="281">
        <v>1837852</v>
      </c>
    </row>
    <row r="112" spans="1:5" ht="140.25">
      <c r="A112" s="61" t="s">
        <v>1165</v>
      </c>
      <c r="B112" s="279" t="s">
        <v>610</v>
      </c>
      <c r="C112" s="279" t="s">
        <v>1166</v>
      </c>
      <c r="D112" s="279"/>
      <c r="E112" s="281">
        <v>3719362</v>
      </c>
    </row>
    <row r="113" spans="1:5" ht="25.5">
      <c r="A113" s="61" t="s">
        <v>604</v>
      </c>
      <c r="B113" s="279" t="s">
        <v>610</v>
      </c>
      <c r="C113" s="279" t="s">
        <v>1166</v>
      </c>
      <c r="D113" s="279" t="s">
        <v>605</v>
      </c>
      <c r="E113" s="281">
        <v>2812262</v>
      </c>
    </row>
    <row r="114" spans="1:5" ht="25.5">
      <c r="A114" s="61" t="s">
        <v>589</v>
      </c>
      <c r="B114" s="279" t="s">
        <v>610</v>
      </c>
      <c r="C114" s="279" t="s">
        <v>1166</v>
      </c>
      <c r="D114" s="279" t="s">
        <v>590</v>
      </c>
      <c r="E114" s="281">
        <v>907100</v>
      </c>
    </row>
    <row r="115" spans="1:5" ht="127.5">
      <c r="A115" s="61" t="s">
        <v>1161</v>
      </c>
      <c r="B115" s="279" t="s">
        <v>610</v>
      </c>
      <c r="C115" s="279" t="s">
        <v>1162</v>
      </c>
      <c r="D115" s="279"/>
      <c r="E115" s="281">
        <v>1400485</v>
      </c>
    </row>
    <row r="116" spans="1:5" ht="25.5">
      <c r="A116" s="61" t="s">
        <v>589</v>
      </c>
      <c r="B116" s="279" t="s">
        <v>610</v>
      </c>
      <c r="C116" s="279" t="s">
        <v>1162</v>
      </c>
      <c r="D116" s="279" t="s">
        <v>590</v>
      </c>
      <c r="E116" s="281">
        <v>1400485</v>
      </c>
    </row>
    <row r="117" spans="1:5" ht="153">
      <c r="A117" s="61" t="s">
        <v>1167</v>
      </c>
      <c r="B117" s="279" t="s">
        <v>610</v>
      </c>
      <c r="C117" s="279" t="s">
        <v>1168</v>
      </c>
      <c r="D117" s="279"/>
      <c r="E117" s="281">
        <v>636502</v>
      </c>
    </row>
    <row r="118" spans="1:5" ht="25.5">
      <c r="A118" s="61" t="s">
        <v>589</v>
      </c>
      <c r="B118" s="279" t="s">
        <v>610</v>
      </c>
      <c r="C118" s="279" t="s">
        <v>1168</v>
      </c>
      <c r="D118" s="279" t="s">
        <v>590</v>
      </c>
      <c r="E118" s="281">
        <v>636502</v>
      </c>
    </row>
    <row r="119" spans="1:5" ht="89.25">
      <c r="A119" s="61" t="s">
        <v>614</v>
      </c>
      <c r="B119" s="279" t="s">
        <v>610</v>
      </c>
      <c r="C119" s="279" t="s">
        <v>1163</v>
      </c>
      <c r="D119" s="279"/>
      <c r="E119" s="281">
        <v>100000</v>
      </c>
    </row>
    <row r="120" spans="1:5" ht="25.5">
      <c r="A120" s="61" t="s">
        <v>589</v>
      </c>
      <c r="B120" s="279" t="s">
        <v>610</v>
      </c>
      <c r="C120" s="279" t="s">
        <v>1163</v>
      </c>
      <c r="D120" s="279" t="s">
        <v>590</v>
      </c>
      <c r="E120" s="281">
        <v>100000</v>
      </c>
    </row>
    <row r="121" spans="1:5" ht="89.25">
      <c r="A121" s="61" t="s">
        <v>615</v>
      </c>
      <c r="B121" s="279" t="s">
        <v>610</v>
      </c>
      <c r="C121" s="279" t="s">
        <v>1164</v>
      </c>
      <c r="D121" s="279"/>
      <c r="E121" s="281">
        <v>12500</v>
      </c>
    </row>
    <row r="122" spans="1:5" ht="25.5">
      <c r="A122" s="61" t="s">
        <v>589</v>
      </c>
      <c r="B122" s="279" t="s">
        <v>610</v>
      </c>
      <c r="C122" s="279" t="s">
        <v>1164</v>
      </c>
      <c r="D122" s="279" t="s">
        <v>590</v>
      </c>
      <c r="E122" s="281">
        <v>12500</v>
      </c>
    </row>
    <row r="123" spans="1:5" ht="25.5">
      <c r="A123" s="61" t="s">
        <v>316</v>
      </c>
      <c r="B123" s="279" t="s">
        <v>616</v>
      </c>
      <c r="C123" s="279"/>
      <c r="D123" s="279"/>
      <c r="E123" s="281">
        <v>656000</v>
      </c>
    </row>
    <row r="124" spans="1:5" ht="102">
      <c r="A124" s="61" t="s">
        <v>617</v>
      </c>
      <c r="B124" s="279" t="s">
        <v>616</v>
      </c>
      <c r="C124" s="279" t="s">
        <v>1169</v>
      </c>
      <c r="D124" s="279"/>
      <c r="E124" s="281">
        <v>656000</v>
      </c>
    </row>
    <row r="125" spans="1:5" ht="25.5">
      <c r="A125" s="61" t="s">
        <v>589</v>
      </c>
      <c r="B125" s="279" t="s">
        <v>616</v>
      </c>
      <c r="C125" s="279" t="s">
        <v>1169</v>
      </c>
      <c r="D125" s="279" t="s">
        <v>590</v>
      </c>
      <c r="E125" s="281">
        <v>656000</v>
      </c>
    </row>
    <row r="126" spans="1:5">
      <c r="A126" s="61" t="s">
        <v>247</v>
      </c>
      <c r="B126" s="279" t="s">
        <v>314</v>
      </c>
      <c r="C126" s="279"/>
      <c r="D126" s="279"/>
      <c r="E126" s="281">
        <v>38450110</v>
      </c>
    </row>
    <row r="127" spans="1:5">
      <c r="A127" s="61" t="s">
        <v>248</v>
      </c>
      <c r="B127" s="279" t="s">
        <v>618</v>
      </c>
      <c r="C127" s="279"/>
      <c r="D127" s="279"/>
      <c r="E127" s="281">
        <v>1151200</v>
      </c>
    </row>
    <row r="128" spans="1:5" ht="102">
      <c r="A128" s="61" t="s">
        <v>619</v>
      </c>
      <c r="B128" s="279" t="s">
        <v>618</v>
      </c>
      <c r="C128" s="279" t="s">
        <v>1170</v>
      </c>
      <c r="D128" s="279"/>
      <c r="E128" s="281">
        <v>2400</v>
      </c>
    </row>
    <row r="129" spans="1:5" ht="38.25">
      <c r="A129" s="61" t="s">
        <v>620</v>
      </c>
      <c r="B129" s="279" t="s">
        <v>618</v>
      </c>
      <c r="C129" s="279" t="s">
        <v>1170</v>
      </c>
      <c r="D129" s="279" t="s">
        <v>621</v>
      </c>
      <c r="E129" s="281">
        <v>2400</v>
      </c>
    </row>
    <row r="130" spans="1:5" ht="89.25">
      <c r="A130" s="61" t="s">
        <v>622</v>
      </c>
      <c r="B130" s="279" t="s">
        <v>618</v>
      </c>
      <c r="C130" s="279" t="s">
        <v>1171</v>
      </c>
      <c r="D130" s="279"/>
      <c r="E130" s="281">
        <v>1148800</v>
      </c>
    </row>
    <row r="131" spans="1:5" ht="38.25">
      <c r="A131" s="61" t="s">
        <v>583</v>
      </c>
      <c r="B131" s="279" t="s">
        <v>618</v>
      </c>
      <c r="C131" s="279" t="s">
        <v>1171</v>
      </c>
      <c r="D131" s="279" t="s">
        <v>584</v>
      </c>
      <c r="E131" s="281">
        <v>965990</v>
      </c>
    </row>
    <row r="132" spans="1:5" ht="38.25">
      <c r="A132" s="61" t="s">
        <v>585</v>
      </c>
      <c r="B132" s="279" t="s">
        <v>618</v>
      </c>
      <c r="C132" s="279" t="s">
        <v>1171</v>
      </c>
      <c r="D132" s="279" t="s">
        <v>586</v>
      </c>
      <c r="E132" s="281">
        <v>136350</v>
      </c>
    </row>
    <row r="133" spans="1:5" ht="25.5">
      <c r="A133" s="61" t="s">
        <v>589</v>
      </c>
      <c r="B133" s="279" t="s">
        <v>618</v>
      </c>
      <c r="C133" s="279" t="s">
        <v>1171</v>
      </c>
      <c r="D133" s="279" t="s">
        <v>590</v>
      </c>
      <c r="E133" s="281">
        <v>46460</v>
      </c>
    </row>
    <row r="134" spans="1:5">
      <c r="A134" s="61" t="s">
        <v>249</v>
      </c>
      <c r="B134" s="279" t="s">
        <v>623</v>
      </c>
      <c r="C134" s="279"/>
      <c r="D134" s="279"/>
      <c r="E134" s="281">
        <v>35118200</v>
      </c>
    </row>
    <row r="135" spans="1:5" ht="63.75">
      <c r="A135" s="61" t="s">
        <v>624</v>
      </c>
      <c r="B135" s="279" t="s">
        <v>623</v>
      </c>
      <c r="C135" s="279" t="s">
        <v>1172</v>
      </c>
      <c r="D135" s="279"/>
      <c r="E135" s="281">
        <v>25918210</v>
      </c>
    </row>
    <row r="136" spans="1:5" ht="38.25">
      <c r="A136" s="61" t="s">
        <v>620</v>
      </c>
      <c r="B136" s="279" t="s">
        <v>623</v>
      </c>
      <c r="C136" s="279" t="s">
        <v>1172</v>
      </c>
      <c r="D136" s="279" t="s">
        <v>621</v>
      </c>
      <c r="E136" s="281">
        <v>25918210</v>
      </c>
    </row>
    <row r="137" spans="1:5">
      <c r="A137" s="61" t="s">
        <v>336</v>
      </c>
      <c r="B137" s="279" t="s">
        <v>625</v>
      </c>
      <c r="C137" s="279"/>
      <c r="D137" s="279"/>
      <c r="E137" s="281">
        <v>84100</v>
      </c>
    </row>
    <row r="138" spans="1:5" ht="51">
      <c r="A138" s="61" t="s">
        <v>626</v>
      </c>
      <c r="B138" s="279" t="s">
        <v>625</v>
      </c>
      <c r="C138" s="279" t="s">
        <v>1173</v>
      </c>
      <c r="D138" s="279"/>
      <c r="E138" s="281">
        <v>84100</v>
      </c>
    </row>
    <row r="139" spans="1:5" ht="25.5">
      <c r="A139" s="61" t="s">
        <v>589</v>
      </c>
      <c r="B139" s="279" t="s">
        <v>625</v>
      </c>
      <c r="C139" s="279" t="s">
        <v>1173</v>
      </c>
      <c r="D139" s="279" t="s">
        <v>590</v>
      </c>
      <c r="E139" s="281">
        <v>84100</v>
      </c>
    </row>
    <row r="140" spans="1:5">
      <c r="A140" s="61" t="s">
        <v>203</v>
      </c>
      <c r="B140" s="279" t="s">
        <v>627</v>
      </c>
      <c r="C140" s="279"/>
      <c r="D140" s="279"/>
      <c r="E140" s="281">
        <v>2096610</v>
      </c>
    </row>
    <row r="141" spans="1:5" ht="102">
      <c r="A141" s="61" t="s">
        <v>1175</v>
      </c>
      <c r="B141" s="279" t="s">
        <v>627</v>
      </c>
      <c r="C141" s="279" t="s">
        <v>1176</v>
      </c>
      <c r="D141" s="279"/>
      <c r="E141" s="281">
        <v>944000</v>
      </c>
    </row>
    <row r="142" spans="1:5" ht="38.25">
      <c r="A142" s="61" t="s">
        <v>620</v>
      </c>
      <c r="B142" s="279" t="s">
        <v>627</v>
      </c>
      <c r="C142" s="279" t="s">
        <v>1176</v>
      </c>
      <c r="D142" s="279" t="s">
        <v>621</v>
      </c>
      <c r="E142" s="281">
        <v>944000</v>
      </c>
    </row>
    <row r="143" spans="1:5" ht="114.75">
      <c r="A143" s="61" t="s">
        <v>628</v>
      </c>
      <c r="B143" s="279" t="s">
        <v>627</v>
      </c>
      <c r="C143" s="279" t="s">
        <v>1174</v>
      </c>
      <c r="D143" s="279"/>
      <c r="E143" s="281">
        <v>10000</v>
      </c>
    </row>
    <row r="144" spans="1:5" ht="25.5">
      <c r="A144" s="61" t="s">
        <v>589</v>
      </c>
      <c r="B144" s="279" t="s">
        <v>627</v>
      </c>
      <c r="C144" s="279" t="s">
        <v>1174</v>
      </c>
      <c r="D144" s="279" t="s">
        <v>590</v>
      </c>
      <c r="E144" s="281">
        <v>10000</v>
      </c>
    </row>
    <row r="145" spans="1:5" ht="102">
      <c r="A145" s="61" t="s">
        <v>794</v>
      </c>
      <c r="B145" s="279" t="s">
        <v>627</v>
      </c>
      <c r="C145" s="279" t="s">
        <v>1177</v>
      </c>
      <c r="D145" s="279"/>
      <c r="E145" s="281">
        <v>3000</v>
      </c>
    </row>
    <row r="146" spans="1:5" ht="25.5">
      <c r="A146" s="61" t="s">
        <v>589</v>
      </c>
      <c r="B146" s="279" t="s">
        <v>627</v>
      </c>
      <c r="C146" s="279" t="s">
        <v>1177</v>
      </c>
      <c r="D146" s="279" t="s">
        <v>590</v>
      </c>
      <c r="E146" s="281">
        <v>3000</v>
      </c>
    </row>
    <row r="147" spans="1:5" ht="76.5">
      <c r="A147" s="61" t="s">
        <v>630</v>
      </c>
      <c r="B147" s="279" t="s">
        <v>627</v>
      </c>
      <c r="C147" s="279" t="s">
        <v>1179</v>
      </c>
      <c r="D147" s="279"/>
      <c r="E147" s="281">
        <v>1010</v>
      </c>
    </row>
    <row r="148" spans="1:5" ht="25.5">
      <c r="A148" s="61" t="s">
        <v>589</v>
      </c>
      <c r="B148" s="279" t="s">
        <v>627</v>
      </c>
      <c r="C148" s="279" t="s">
        <v>1179</v>
      </c>
      <c r="D148" s="279" t="s">
        <v>590</v>
      </c>
      <c r="E148" s="281">
        <v>1010</v>
      </c>
    </row>
    <row r="149" spans="1:5" ht="89.25">
      <c r="A149" s="61" t="s">
        <v>629</v>
      </c>
      <c r="B149" s="279" t="s">
        <v>627</v>
      </c>
      <c r="C149" s="279" t="s">
        <v>1178</v>
      </c>
      <c r="D149" s="279"/>
      <c r="E149" s="281">
        <v>617800</v>
      </c>
    </row>
    <row r="150" spans="1:5" ht="25.5">
      <c r="A150" s="61" t="s">
        <v>589</v>
      </c>
      <c r="B150" s="279" t="s">
        <v>627</v>
      </c>
      <c r="C150" s="279" t="s">
        <v>1178</v>
      </c>
      <c r="D150" s="279" t="s">
        <v>590</v>
      </c>
      <c r="E150" s="281">
        <v>617800</v>
      </c>
    </row>
    <row r="151" spans="1:5" ht="38.25">
      <c r="A151" s="61" t="s">
        <v>675</v>
      </c>
      <c r="B151" s="279" t="s">
        <v>627</v>
      </c>
      <c r="C151" s="279" t="s">
        <v>1237</v>
      </c>
      <c r="D151" s="279"/>
      <c r="E151" s="281">
        <v>520799.99999999994</v>
      </c>
    </row>
    <row r="152" spans="1:5" ht="25.5">
      <c r="A152" s="61" t="s">
        <v>589</v>
      </c>
      <c r="B152" s="279" t="s">
        <v>627</v>
      </c>
      <c r="C152" s="279" t="s">
        <v>1237</v>
      </c>
      <c r="D152" s="279" t="s">
        <v>590</v>
      </c>
      <c r="E152" s="281">
        <v>520799.99999999994</v>
      </c>
    </row>
    <row r="153" spans="1:5">
      <c r="A153" s="61" t="s">
        <v>317</v>
      </c>
      <c r="B153" s="279" t="s">
        <v>303</v>
      </c>
      <c r="C153" s="279"/>
      <c r="D153" s="279"/>
      <c r="E153" s="281">
        <v>210093576.36000001</v>
      </c>
    </row>
    <row r="154" spans="1:5">
      <c r="A154" s="61" t="s">
        <v>3</v>
      </c>
      <c r="B154" s="279" t="s">
        <v>655</v>
      </c>
      <c r="C154" s="279"/>
      <c r="D154" s="279"/>
      <c r="E154" s="281">
        <v>1052100</v>
      </c>
    </row>
    <row r="155" spans="1:5" ht="89.25">
      <c r="A155" s="61" t="s">
        <v>822</v>
      </c>
      <c r="B155" s="279" t="s">
        <v>655</v>
      </c>
      <c r="C155" s="279" t="s">
        <v>1239</v>
      </c>
      <c r="D155" s="279"/>
      <c r="E155" s="281">
        <v>52100</v>
      </c>
    </row>
    <row r="156" spans="1:5" ht="25.5">
      <c r="A156" s="61" t="s">
        <v>589</v>
      </c>
      <c r="B156" s="279" t="s">
        <v>655</v>
      </c>
      <c r="C156" s="279" t="s">
        <v>1239</v>
      </c>
      <c r="D156" s="279" t="s">
        <v>590</v>
      </c>
      <c r="E156" s="281">
        <v>52100</v>
      </c>
    </row>
    <row r="157" spans="1:5" ht="63.75">
      <c r="A157" s="61" t="s">
        <v>821</v>
      </c>
      <c r="B157" s="279" t="s">
        <v>655</v>
      </c>
      <c r="C157" s="279" t="s">
        <v>1238</v>
      </c>
      <c r="D157" s="279"/>
      <c r="E157" s="281">
        <v>1000000</v>
      </c>
    </row>
    <row r="158" spans="1:5" ht="38.25">
      <c r="A158" s="61" t="s">
        <v>676</v>
      </c>
      <c r="B158" s="279" t="s">
        <v>655</v>
      </c>
      <c r="C158" s="279" t="s">
        <v>1238</v>
      </c>
      <c r="D158" s="279" t="s">
        <v>677</v>
      </c>
      <c r="E158" s="281">
        <v>1000000</v>
      </c>
    </row>
    <row r="159" spans="1:5">
      <c r="A159" s="61" t="s">
        <v>204</v>
      </c>
      <c r="B159" s="279" t="s">
        <v>631</v>
      </c>
      <c r="C159" s="279"/>
      <c r="D159" s="279"/>
      <c r="E159" s="281">
        <v>204984700</v>
      </c>
    </row>
    <row r="160" spans="1:5" ht="140.25">
      <c r="A160" s="61" t="s">
        <v>949</v>
      </c>
      <c r="B160" s="279" t="s">
        <v>631</v>
      </c>
      <c r="C160" s="279" t="s">
        <v>1181</v>
      </c>
      <c r="D160" s="279"/>
      <c r="E160" s="281">
        <v>149926800</v>
      </c>
    </row>
    <row r="161" spans="1:5" ht="38.25">
      <c r="A161" s="61" t="s">
        <v>620</v>
      </c>
      <c r="B161" s="279" t="s">
        <v>631</v>
      </c>
      <c r="C161" s="279" t="s">
        <v>1181</v>
      </c>
      <c r="D161" s="279" t="s">
        <v>621</v>
      </c>
      <c r="E161" s="281">
        <v>149926800</v>
      </c>
    </row>
    <row r="162" spans="1:5" ht="165.75">
      <c r="A162" s="61" t="s">
        <v>795</v>
      </c>
      <c r="B162" s="279" t="s">
        <v>631</v>
      </c>
      <c r="C162" s="279" t="s">
        <v>1180</v>
      </c>
      <c r="D162" s="279"/>
      <c r="E162" s="281">
        <v>19890000</v>
      </c>
    </row>
    <row r="163" spans="1:5" ht="38.25">
      <c r="A163" s="61" t="s">
        <v>620</v>
      </c>
      <c r="B163" s="279" t="s">
        <v>631</v>
      </c>
      <c r="C163" s="279" t="s">
        <v>1180</v>
      </c>
      <c r="D163" s="279" t="s">
        <v>621</v>
      </c>
      <c r="E163" s="281">
        <v>19890000</v>
      </c>
    </row>
    <row r="164" spans="1:5" ht="89.25">
      <c r="A164" s="61" t="s">
        <v>656</v>
      </c>
      <c r="B164" s="279" t="s">
        <v>631</v>
      </c>
      <c r="C164" s="279" t="s">
        <v>1195</v>
      </c>
      <c r="D164" s="279"/>
      <c r="E164" s="281">
        <v>35130000</v>
      </c>
    </row>
    <row r="165" spans="1:5" ht="38.25">
      <c r="A165" s="61" t="s">
        <v>606</v>
      </c>
      <c r="B165" s="279" t="s">
        <v>631</v>
      </c>
      <c r="C165" s="279" t="s">
        <v>1195</v>
      </c>
      <c r="D165" s="279" t="s">
        <v>607</v>
      </c>
      <c r="E165" s="281">
        <v>35130000</v>
      </c>
    </row>
    <row r="166" spans="1:5" ht="51">
      <c r="A166" s="61" t="s">
        <v>1182</v>
      </c>
      <c r="B166" s="279" t="s">
        <v>631</v>
      </c>
      <c r="C166" s="279" t="s">
        <v>1183</v>
      </c>
      <c r="D166" s="279"/>
      <c r="E166" s="281">
        <v>37900</v>
      </c>
    </row>
    <row r="167" spans="1:5" ht="25.5">
      <c r="A167" s="61" t="s">
        <v>589</v>
      </c>
      <c r="B167" s="279" t="s">
        <v>631</v>
      </c>
      <c r="C167" s="279" t="s">
        <v>1183</v>
      </c>
      <c r="D167" s="279" t="s">
        <v>590</v>
      </c>
      <c r="E167" s="281">
        <v>37900</v>
      </c>
    </row>
    <row r="168" spans="1:5" ht="25.5">
      <c r="A168" s="61" t="s">
        <v>209</v>
      </c>
      <c r="B168" s="279" t="s">
        <v>658</v>
      </c>
      <c r="C168" s="279"/>
      <c r="D168" s="279"/>
      <c r="E168" s="281">
        <v>4056776.36</v>
      </c>
    </row>
    <row r="169" spans="1:5" ht="38.25">
      <c r="A169" s="61" t="s">
        <v>659</v>
      </c>
      <c r="B169" s="279" t="s">
        <v>658</v>
      </c>
      <c r="C169" s="279" t="s">
        <v>1196</v>
      </c>
      <c r="D169" s="279"/>
      <c r="E169" s="281">
        <v>3926776.36</v>
      </c>
    </row>
    <row r="170" spans="1:5" ht="25.5">
      <c r="A170" s="61" t="s">
        <v>604</v>
      </c>
      <c r="B170" s="279" t="s">
        <v>658</v>
      </c>
      <c r="C170" s="279" t="s">
        <v>1196</v>
      </c>
      <c r="D170" s="279" t="s">
        <v>605</v>
      </c>
      <c r="E170" s="281">
        <v>3752437</v>
      </c>
    </row>
    <row r="171" spans="1:5" ht="25.5">
      <c r="A171" s="61" t="s">
        <v>660</v>
      </c>
      <c r="B171" s="279" t="s">
        <v>658</v>
      </c>
      <c r="C171" s="279" t="s">
        <v>1196</v>
      </c>
      <c r="D171" s="279" t="s">
        <v>661</v>
      </c>
      <c r="E171" s="281">
        <v>73000</v>
      </c>
    </row>
    <row r="172" spans="1:5" ht="25.5">
      <c r="A172" s="61" t="s">
        <v>589</v>
      </c>
      <c r="B172" s="279" t="s">
        <v>658</v>
      </c>
      <c r="C172" s="279" t="s">
        <v>1196</v>
      </c>
      <c r="D172" s="279" t="s">
        <v>590</v>
      </c>
      <c r="E172" s="281">
        <v>101339.36</v>
      </c>
    </row>
    <row r="173" spans="1:5" ht="51">
      <c r="A173" s="61" t="s">
        <v>950</v>
      </c>
      <c r="B173" s="279" t="s">
        <v>658</v>
      </c>
      <c r="C173" s="279" t="s">
        <v>1197</v>
      </c>
      <c r="D173" s="279"/>
      <c r="E173" s="281">
        <v>130000</v>
      </c>
    </row>
    <row r="174" spans="1:5" ht="25.5">
      <c r="A174" s="61" t="s">
        <v>660</v>
      </c>
      <c r="B174" s="279" t="s">
        <v>658</v>
      </c>
      <c r="C174" s="279" t="s">
        <v>1197</v>
      </c>
      <c r="D174" s="279" t="s">
        <v>661</v>
      </c>
      <c r="E174" s="281">
        <v>130000</v>
      </c>
    </row>
    <row r="175" spans="1:5">
      <c r="A175" s="61" t="s">
        <v>193</v>
      </c>
      <c r="B175" s="279" t="s">
        <v>34</v>
      </c>
      <c r="C175" s="279"/>
      <c r="D175" s="279"/>
      <c r="E175" s="281">
        <v>1182512666.9000001</v>
      </c>
    </row>
    <row r="176" spans="1:5">
      <c r="A176" s="61" t="s">
        <v>210</v>
      </c>
      <c r="B176" s="279" t="s">
        <v>680</v>
      </c>
      <c r="C176" s="279"/>
      <c r="D176" s="279"/>
      <c r="E176" s="281">
        <v>428194432</v>
      </c>
    </row>
    <row r="177" spans="1:5" ht="102">
      <c r="A177" s="61" t="s">
        <v>682</v>
      </c>
      <c r="B177" s="279" t="s">
        <v>680</v>
      </c>
      <c r="C177" s="279" t="s">
        <v>1244</v>
      </c>
      <c r="D177" s="279"/>
      <c r="E177" s="281">
        <v>43440505</v>
      </c>
    </row>
    <row r="178" spans="1:5" ht="25.5">
      <c r="A178" s="61" t="s">
        <v>604</v>
      </c>
      <c r="B178" s="279" t="s">
        <v>680</v>
      </c>
      <c r="C178" s="279" t="s">
        <v>1244</v>
      </c>
      <c r="D178" s="279" t="s">
        <v>605</v>
      </c>
      <c r="E178" s="281">
        <v>30644325</v>
      </c>
    </row>
    <row r="179" spans="1:5" ht="25.5">
      <c r="A179" s="61" t="s">
        <v>589</v>
      </c>
      <c r="B179" s="279" t="s">
        <v>680</v>
      </c>
      <c r="C179" s="279" t="s">
        <v>1244</v>
      </c>
      <c r="D179" s="279" t="s">
        <v>590</v>
      </c>
      <c r="E179" s="281">
        <v>12796180</v>
      </c>
    </row>
    <row r="180" spans="1:5" ht="140.25">
      <c r="A180" s="61" t="s">
        <v>959</v>
      </c>
      <c r="B180" s="279" t="s">
        <v>680</v>
      </c>
      <c r="C180" s="279" t="s">
        <v>1245</v>
      </c>
      <c r="D180" s="279"/>
      <c r="E180" s="281">
        <v>29670200</v>
      </c>
    </row>
    <row r="181" spans="1:5" ht="25.5">
      <c r="A181" s="61" t="s">
        <v>604</v>
      </c>
      <c r="B181" s="279" t="s">
        <v>680</v>
      </c>
      <c r="C181" s="279" t="s">
        <v>1245</v>
      </c>
      <c r="D181" s="279" t="s">
        <v>605</v>
      </c>
      <c r="E181" s="281">
        <v>29670200</v>
      </c>
    </row>
    <row r="182" spans="1:5" ht="102">
      <c r="A182" s="61" t="s">
        <v>960</v>
      </c>
      <c r="B182" s="279" t="s">
        <v>680</v>
      </c>
      <c r="C182" s="279" t="s">
        <v>1246</v>
      </c>
      <c r="D182" s="279"/>
      <c r="E182" s="281">
        <v>1732100</v>
      </c>
    </row>
    <row r="183" spans="1:5" ht="25.5">
      <c r="A183" s="61" t="s">
        <v>660</v>
      </c>
      <c r="B183" s="279" t="s">
        <v>680</v>
      </c>
      <c r="C183" s="279" t="s">
        <v>1246</v>
      </c>
      <c r="D183" s="279" t="s">
        <v>661</v>
      </c>
      <c r="E183" s="281">
        <v>1732100</v>
      </c>
    </row>
    <row r="184" spans="1:5" ht="114.75">
      <c r="A184" s="61" t="s">
        <v>961</v>
      </c>
      <c r="B184" s="279" t="s">
        <v>680</v>
      </c>
      <c r="C184" s="279" t="s">
        <v>1247</v>
      </c>
      <c r="D184" s="279"/>
      <c r="E184" s="281">
        <v>27983658</v>
      </c>
    </row>
    <row r="185" spans="1:5" ht="25.5">
      <c r="A185" s="61" t="s">
        <v>589</v>
      </c>
      <c r="B185" s="279" t="s">
        <v>680</v>
      </c>
      <c r="C185" s="279" t="s">
        <v>1247</v>
      </c>
      <c r="D185" s="279" t="s">
        <v>590</v>
      </c>
      <c r="E185" s="281">
        <v>27983658</v>
      </c>
    </row>
    <row r="186" spans="1:5" ht="102">
      <c r="A186" s="61" t="s">
        <v>962</v>
      </c>
      <c r="B186" s="279" t="s">
        <v>680</v>
      </c>
      <c r="C186" s="279" t="s">
        <v>1248</v>
      </c>
      <c r="D186" s="279"/>
      <c r="E186" s="281">
        <v>29811069</v>
      </c>
    </row>
    <row r="187" spans="1:5" ht="25.5">
      <c r="A187" s="61" t="s">
        <v>589</v>
      </c>
      <c r="B187" s="279" t="s">
        <v>680</v>
      </c>
      <c r="C187" s="279" t="s">
        <v>1248</v>
      </c>
      <c r="D187" s="279" t="s">
        <v>590</v>
      </c>
      <c r="E187" s="281">
        <v>29811069</v>
      </c>
    </row>
    <row r="188" spans="1:5" ht="191.25">
      <c r="A188" s="61" t="s">
        <v>1242</v>
      </c>
      <c r="B188" s="279" t="s">
        <v>680</v>
      </c>
      <c r="C188" s="279" t="s">
        <v>1243</v>
      </c>
      <c r="D188" s="279"/>
      <c r="E188" s="281">
        <v>42114500</v>
      </c>
    </row>
    <row r="189" spans="1:5" ht="25.5">
      <c r="A189" s="61" t="s">
        <v>604</v>
      </c>
      <c r="B189" s="279" t="s">
        <v>680</v>
      </c>
      <c r="C189" s="279" t="s">
        <v>1243</v>
      </c>
      <c r="D189" s="279" t="s">
        <v>605</v>
      </c>
      <c r="E189" s="281">
        <v>38814500</v>
      </c>
    </row>
    <row r="190" spans="1:5" ht="25.5">
      <c r="A190" s="61" t="s">
        <v>660</v>
      </c>
      <c r="B190" s="279" t="s">
        <v>680</v>
      </c>
      <c r="C190" s="279" t="s">
        <v>1243</v>
      </c>
      <c r="D190" s="279" t="s">
        <v>661</v>
      </c>
      <c r="E190" s="281">
        <v>300000</v>
      </c>
    </row>
    <row r="191" spans="1:5" ht="25.5">
      <c r="A191" s="61" t="s">
        <v>589</v>
      </c>
      <c r="B191" s="279" t="s">
        <v>680</v>
      </c>
      <c r="C191" s="279" t="s">
        <v>1243</v>
      </c>
      <c r="D191" s="279" t="s">
        <v>590</v>
      </c>
      <c r="E191" s="281">
        <v>3000000</v>
      </c>
    </row>
    <row r="192" spans="1:5" ht="153">
      <c r="A192" s="61" t="s">
        <v>681</v>
      </c>
      <c r="B192" s="279" t="s">
        <v>680</v>
      </c>
      <c r="C192" s="279" t="s">
        <v>1241</v>
      </c>
      <c r="D192" s="279"/>
      <c r="E192" s="281">
        <v>118442400</v>
      </c>
    </row>
    <row r="193" spans="1:5" ht="25.5">
      <c r="A193" s="61" t="s">
        <v>604</v>
      </c>
      <c r="B193" s="279" t="s">
        <v>680</v>
      </c>
      <c r="C193" s="279" t="s">
        <v>1241</v>
      </c>
      <c r="D193" s="279" t="s">
        <v>605</v>
      </c>
      <c r="E193" s="281">
        <v>103349675</v>
      </c>
    </row>
    <row r="194" spans="1:5" ht="25.5">
      <c r="A194" s="61" t="s">
        <v>660</v>
      </c>
      <c r="B194" s="279" t="s">
        <v>680</v>
      </c>
      <c r="C194" s="279" t="s">
        <v>1241</v>
      </c>
      <c r="D194" s="279" t="s">
        <v>661</v>
      </c>
      <c r="E194" s="281">
        <v>500530</v>
      </c>
    </row>
    <row r="195" spans="1:5" ht="25.5">
      <c r="A195" s="61" t="s">
        <v>589</v>
      </c>
      <c r="B195" s="279" t="s">
        <v>680</v>
      </c>
      <c r="C195" s="279" t="s">
        <v>1241</v>
      </c>
      <c r="D195" s="279" t="s">
        <v>590</v>
      </c>
      <c r="E195" s="281">
        <v>14592195</v>
      </c>
    </row>
    <row r="196" spans="1:5" ht="102">
      <c r="A196" s="61" t="s">
        <v>799</v>
      </c>
      <c r="B196" s="279" t="s">
        <v>680</v>
      </c>
      <c r="C196" s="279" t="s">
        <v>1198</v>
      </c>
      <c r="D196" s="279"/>
      <c r="E196" s="281">
        <v>135000000</v>
      </c>
    </row>
    <row r="197" spans="1:5" ht="38.25">
      <c r="A197" s="61" t="s">
        <v>608</v>
      </c>
      <c r="B197" s="279" t="s">
        <v>680</v>
      </c>
      <c r="C197" s="279" t="s">
        <v>1198</v>
      </c>
      <c r="D197" s="279" t="s">
        <v>609</v>
      </c>
      <c r="E197" s="281">
        <v>135000000</v>
      </c>
    </row>
    <row r="198" spans="1:5">
      <c r="A198" s="61" t="s">
        <v>211</v>
      </c>
      <c r="B198" s="279" t="s">
        <v>667</v>
      </c>
      <c r="C198" s="279"/>
      <c r="D198" s="279"/>
      <c r="E198" s="281">
        <v>699796932.89999998</v>
      </c>
    </row>
    <row r="199" spans="1:5" ht="114.75">
      <c r="A199" s="61" t="s">
        <v>685</v>
      </c>
      <c r="B199" s="279" t="s">
        <v>667</v>
      </c>
      <c r="C199" s="279" t="s">
        <v>1252</v>
      </c>
      <c r="D199" s="279"/>
      <c r="E199" s="281">
        <v>74086535</v>
      </c>
    </row>
    <row r="200" spans="1:5" ht="25.5">
      <c r="A200" s="61" t="s">
        <v>604</v>
      </c>
      <c r="B200" s="279" t="s">
        <v>667</v>
      </c>
      <c r="C200" s="279" t="s">
        <v>1252</v>
      </c>
      <c r="D200" s="279" t="s">
        <v>605</v>
      </c>
      <c r="E200" s="281">
        <v>48868275</v>
      </c>
    </row>
    <row r="201" spans="1:5" ht="25.5">
      <c r="A201" s="61" t="s">
        <v>660</v>
      </c>
      <c r="B201" s="279" t="s">
        <v>667</v>
      </c>
      <c r="C201" s="279" t="s">
        <v>1252</v>
      </c>
      <c r="D201" s="279" t="s">
        <v>661</v>
      </c>
      <c r="E201" s="281">
        <v>1957000</v>
      </c>
    </row>
    <row r="202" spans="1:5" ht="25.5">
      <c r="A202" s="61" t="s">
        <v>589</v>
      </c>
      <c r="B202" s="279" t="s">
        <v>667</v>
      </c>
      <c r="C202" s="279" t="s">
        <v>1252</v>
      </c>
      <c r="D202" s="279" t="s">
        <v>590</v>
      </c>
      <c r="E202" s="281">
        <v>19950416</v>
      </c>
    </row>
    <row r="203" spans="1:5" ht="51">
      <c r="A203" s="61" t="s">
        <v>612</v>
      </c>
      <c r="B203" s="279" t="s">
        <v>667</v>
      </c>
      <c r="C203" s="279" t="s">
        <v>1252</v>
      </c>
      <c r="D203" s="279" t="s">
        <v>613</v>
      </c>
      <c r="E203" s="281">
        <v>3310844</v>
      </c>
    </row>
    <row r="204" spans="1:5" ht="102">
      <c r="A204" s="61" t="s">
        <v>686</v>
      </c>
      <c r="B204" s="279" t="s">
        <v>667</v>
      </c>
      <c r="C204" s="279" t="s">
        <v>1256</v>
      </c>
      <c r="D204" s="279"/>
      <c r="E204" s="281">
        <v>30540759</v>
      </c>
    </row>
    <row r="205" spans="1:5" ht="25.5">
      <c r="A205" s="61" t="s">
        <v>604</v>
      </c>
      <c r="B205" s="279" t="s">
        <v>667</v>
      </c>
      <c r="C205" s="279" t="s">
        <v>1256</v>
      </c>
      <c r="D205" s="279" t="s">
        <v>605</v>
      </c>
      <c r="E205" s="281">
        <v>27862590</v>
      </c>
    </row>
    <row r="206" spans="1:5" ht="25.5">
      <c r="A206" s="61" t="s">
        <v>660</v>
      </c>
      <c r="B206" s="279" t="s">
        <v>667</v>
      </c>
      <c r="C206" s="279" t="s">
        <v>1256</v>
      </c>
      <c r="D206" s="279" t="s">
        <v>661</v>
      </c>
      <c r="E206" s="281">
        <v>312600</v>
      </c>
    </row>
    <row r="207" spans="1:5" ht="25.5">
      <c r="A207" s="61" t="s">
        <v>589</v>
      </c>
      <c r="B207" s="279" t="s">
        <v>667</v>
      </c>
      <c r="C207" s="279" t="s">
        <v>1256</v>
      </c>
      <c r="D207" s="279" t="s">
        <v>590</v>
      </c>
      <c r="E207" s="281">
        <v>2365569</v>
      </c>
    </row>
    <row r="208" spans="1:5" ht="153">
      <c r="A208" s="61" t="s">
        <v>687</v>
      </c>
      <c r="B208" s="279" t="s">
        <v>667</v>
      </c>
      <c r="C208" s="279" t="s">
        <v>1253</v>
      </c>
      <c r="D208" s="279"/>
      <c r="E208" s="281">
        <v>44949200</v>
      </c>
    </row>
    <row r="209" spans="1:5" ht="25.5">
      <c r="A209" s="61" t="s">
        <v>604</v>
      </c>
      <c r="B209" s="279" t="s">
        <v>667</v>
      </c>
      <c r="C209" s="279" t="s">
        <v>1253</v>
      </c>
      <c r="D209" s="279" t="s">
        <v>605</v>
      </c>
      <c r="E209" s="281">
        <v>42999200</v>
      </c>
    </row>
    <row r="210" spans="1:5" ht="51">
      <c r="A210" s="61" t="s">
        <v>612</v>
      </c>
      <c r="B210" s="279" t="s">
        <v>667</v>
      </c>
      <c r="C210" s="279" t="s">
        <v>1253</v>
      </c>
      <c r="D210" s="279" t="s">
        <v>613</v>
      </c>
      <c r="E210" s="281">
        <v>1950000</v>
      </c>
    </row>
    <row r="211" spans="1:5" ht="140.25">
      <c r="A211" s="61" t="s">
        <v>963</v>
      </c>
      <c r="B211" s="279" t="s">
        <v>667</v>
      </c>
      <c r="C211" s="279" t="s">
        <v>1257</v>
      </c>
      <c r="D211" s="279"/>
      <c r="E211" s="281">
        <v>4190300</v>
      </c>
    </row>
    <row r="212" spans="1:5" ht="25.5">
      <c r="A212" s="61" t="s">
        <v>604</v>
      </c>
      <c r="B212" s="279" t="s">
        <v>667</v>
      </c>
      <c r="C212" s="279" t="s">
        <v>1257</v>
      </c>
      <c r="D212" s="279" t="s">
        <v>605</v>
      </c>
      <c r="E212" s="281">
        <v>4190300</v>
      </c>
    </row>
    <row r="213" spans="1:5" ht="127.5">
      <c r="A213" s="61" t="s">
        <v>823</v>
      </c>
      <c r="B213" s="279" t="s">
        <v>667</v>
      </c>
      <c r="C213" s="279" t="s">
        <v>1259</v>
      </c>
      <c r="D213" s="279"/>
      <c r="E213" s="281">
        <v>1800000</v>
      </c>
    </row>
    <row r="214" spans="1:5" ht="25.5">
      <c r="A214" s="61" t="s">
        <v>660</v>
      </c>
      <c r="B214" s="279" t="s">
        <v>667</v>
      </c>
      <c r="C214" s="279" t="s">
        <v>1259</v>
      </c>
      <c r="D214" s="279" t="s">
        <v>661</v>
      </c>
      <c r="E214" s="281">
        <v>200000</v>
      </c>
    </row>
    <row r="215" spans="1:5" ht="25.5">
      <c r="A215" s="61" t="s">
        <v>589</v>
      </c>
      <c r="B215" s="279" t="s">
        <v>667</v>
      </c>
      <c r="C215" s="279" t="s">
        <v>1259</v>
      </c>
      <c r="D215" s="279" t="s">
        <v>590</v>
      </c>
      <c r="E215" s="281">
        <v>1160000</v>
      </c>
    </row>
    <row r="216" spans="1:5">
      <c r="A216" s="61" t="s">
        <v>824</v>
      </c>
      <c r="B216" s="279" t="s">
        <v>667</v>
      </c>
      <c r="C216" s="279" t="s">
        <v>1259</v>
      </c>
      <c r="D216" s="279" t="s">
        <v>825</v>
      </c>
      <c r="E216" s="281">
        <v>440000</v>
      </c>
    </row>
    <row r="217" spans="1:5" ht="114.75">
      <c r="A217" s="61" t="s">
        <v>964</v>
      </c>
      <c r="B217" s="279" t="s">
        <v>667</v>
      </c>
      <c r="C217" s="279" t="s">
        <v>1258</v>
      </c>
      <c r="D217" s="279"/>
      <c r="E217" s="281">
        <v>52080</v>
      </c>
    </row>
    <row r="218" spans="1:5" ht="25.5">
      <c r="A218" s="61" t="s">
        <v>604</v>
      </c>
      <c r="B218" s="279" t="s">
        <v>667</v>
      </c>
      <c r="C218" s="279" t="s">
        <v>1258</v>
      </c>
      <c r="D218" s="279" t="s">
        <v>605</v>
      </c>
      <c r="E218" s="281">
        <v>52080</v>
      </c>
    </row>
    <row r="219" spans="1:5" ht="114.75">
      <c r="A219" s="61" t="s">
        <v>965</v>
      </c>
      <c r="B219" s="279" t="s">
        <v>667</v>
      </c>
      <c r="C219" s="279" t="s">
        <v>1254</v>
      </c>
      <c r="D219" s="279"/>
      <c r="E219" s="281">
        <v>190000</v>
      </c>
    </row>
    <row r="220" spans="1:5">
      <c r="A220" s="61" t="s">
        <v>633</v>
      </c>
      <c r="B220" s="279" t="s">
        <v>667</v>
      </c>
      <c r="C220" s="279" t="s">
        <v>1254</v>
      </c>
      <c r="D220" s="279" t="s">
        <v>634</v>
      </c>
      <c r="E220" s="281">
        <v>190000</v>
      </c>
    </row>
    <row r="221" spans="1:5" ht="102">
      <c r="A221" s="61" t="s">
        <v>966</v>
      </c>
      <c r="B221" s="279" t="s">
        <v>667</v>
      </c>
      <c r="C221" s="279" t="s">
        <v>1261</v>
      </c>
      <c r="D221" s="279"/>
      <c r="E221" s="281">
        <v>280000</v>
      </c>
    </row>
    <row r="222" spans="1:5" ht="25.5">
      <c r="A222" s="61" t="s">
        <v>660</v>
      </c>
      <c r="B222" s="279" t="s">
        <v>667</v>
      </c>
      <c r="C222" s="279" t="s">
        <v>1261</v>
      </c>
      <c r="D222" s="279" t="s">
        <v>661</v>
      </c>
      <c r="E222" s="281">
        <v>280000</v>
      </c>
    </row>
    <row r="223" spans="1:5" ht="127.5">
      <c r="A223" s="61" t="s">
        <v>967</v>
      </c>
      <c r="B223" s="279" t="s">
        <v>667</v>
      </c>
      <c r="C223" s="279" t="s">
        <v>1255</v>
      </c>
      <c r="D223" s="279"/>
      <c r="E223" s="281">
        <v>72377916</v>
      </c>
    </row>
    <row r="224" spans="1:5" ht="25.5">
      <c r="A224" s="61" t="s">
        <v>589</v>
      </c>
      <c r="B224" s="279" t="s">
        <v>667</v>
      </c>
      <c r="C224" s="279" t="s">
        <v>1255</v>
      </c>
      <c r="D224" s="279" t="s">
        <v>590</v>
      </c>
      <c r="E224" s="281">
        <v>69814427</v>
      </c>
    </row>
    <row r="225" spans="1:5" ht="51">
      <c r="A225" s="61" t="s">
        <v>612</v>
      </c>
      <c r="B225" s="279" t="s">
        <v>667</v>
      </c>
      <c r="C225" s="279" t="s">
        <v>1255</v>
      </c>
      <c r="D225" s="279" t="s">
        <v>613</v>
      </c>
      <c r="E225" s="281">
        <v>2563489</v>
      </c>
    </row>
    <row r="226" spans="1:5" ht="114.75">
      <c r="A226" s="61" t="s">
        <v>968</v>
      </c>
      <c r="B226" s="279" t="s">
        <v>667</v>
      </c>
      <c r="C226" s="279" t="s">
        <v>1262</v>
      </c>
      <c r="D226" s="279"/>
      <c r="E226" s="281">
        <v>2226543</v>
      </c>
    </row>
    <row r="227" spans="1:5" ht="25.5">
      <c r="A227" s="61" t="s">
        <v>589</v>
      </c>
      <c r="B227" s="279" t="s">
        <v>667</v>
      </c>
      <c r="C227" s="279" t="s">
        <v>1262</v>
      </c>
      <c r="D227" s="279" t="s">
        <v>590</v>
      </c>
      <c r="E227" s="281">
        <v>2226543</v>
      </c>
    </row>
    <row r="228" spans="1:5" ht="114.75">
      <c r="A228" s="61" t="s">
        <v>969</v>
      </c>
      <c r="B228" s="279" t="s">
        <v>667</v>
      </c>
      <c r="C228" s="279" t="s">
        <v>1260</v>
      </c>
      <c r="D228" s="279"/>
      <c r="E228" s="281">
        <v>6351087</v>
      </c>
    </row>
    <row r="229" spans="1:5" ht="25.5">
      <c r="A229" s="61" t="s">
        <v>589</v>
      </c>
      <c r="B229" s="279" t="s">
        <v>667</v>
      </c>
      <c r="C229" s="279" t="s">
        <v>1260</v>
      </c>
      <c r="D229" s="279" t="s">
        <v>590</v>
      </c>
      <c r="E229" s="281">
        <v>6057686</v>
      </c>
    </row>
    <row r="230" spans="1:5" ht="51">
      <c r="A230" s="61" t="s">
        <v>612</v>
      </c>
      <c r="B230" s="279" t="s">
        <v>667</v>
      </c>
      <c r="C230" s="279" t="s">
        <v>1260</v>
      </c>
      <c r="D230" s="279" t="s">
        <v>613</v>
      </c>
      <c r="E230" s="281">
        <v>293401</v>
      </c>
    </row>
    <row r="231" spans="1:5" ht="102">
      <c r="A231" s="61" t="s">
        <v>1010</v>
      </c>
      <c r="B231" s="279" t="s">
        <v>667</v>
      </c>
      <c r="C231" s="279" t="s">
        <v>1199</v>
      </c>
      <c r="D231" s="279"/>
      <c r="E231" s="281">
        <v>1571190.9</v>
      </c>
    </row>
    <row r="232" spans="1:5" ht="38.25">
      <c r="A232" s="61" t="s">
        <v>606</v>
      </c>
      <c r="B232" s="279" t="s">
        <v>667</v>
      </c>
      <c r="C232" s="279" t="s">
        <v>1199</v>
      </c>
      <c r="D232" s="279" t="s">
        <v>607</v>
      </c>
      <c r="E232" s="281">
        <v>1571190.9</v>
      </c>
    </row>
    <row r="233" spans="1:5" ht="153">
      <c r="A233" s="61" t="s">
        <v>684</v>
      </c>
      <c r="B233" s="279" t="s">
        <v>667</v>
      </c>
      <c r="C233" s="279" t="s">
        <v>1249</v>
      </c>
      <c r="D233" s="279"/>
      <c r="E233" s="281">
        <v>352770000</v>
      </c>
    </row>
    <row r="234" spans="1:5" ht="25.5">
      <c r="A234" s="61" t="s">
        <v>604</v>
      </c>
      <c r="B234" s="279" t="s">
        <v>667</v>
      </c>
      <c r="C234" s="279" t="s">
        <v>1249</v>
      </c>
      <c r="D234" s="279" t="s">
        <v>605</v>
      </c>
      <c r="E234" s="281">
        <v>313552146</v>
      </c>
    </row>
    <row r="235" spans="1:5" ht="25.5">
      <c r="A235" s="61" t="s">
        <v>660</v>
      </c>
      <c r="B235" s="279" t="s">
        <v>667</v>
      </c>
      <c r="C235" s="279" t="s">
        <v>1249</v>
      </c>
      <c r="D235" s="279" t="s">
        <v>661</v>
      </c>
      <c r="E235" s="281">
        <v>1711100</v>
      </c>
    </row>
    <row r="236" spans="1:5" ht="25.5">
      <c r="A236" s="61" t="s">
        <v>589</v>
      </c>
      <c r="B236" s="279" t="s">
        <v>667</v>
      </c>
      <c r="C236" s="279" t="s">
        <v>1249</v>
      </c>
      <c r="D236" s="279" t="s">
        <v>590</v>
      </c>
      <c r="E236" s="281">
        <v>18383575</v>
      </c>
    </row>
    <row r="237" spans="1:5" ht="51">
      <c r="A237" s="61" t="s">
        <v>612</v>
      </c>
      <c r="B237" s="279" t="s">
        <v>667</v>
      </c>
      <c r="C237" s="279" t="s">
        <v>1249</v>
      </c>
      <c r="D237" s="279" t="s">
        <v>613</v>
      </c>
      <c r="E237" s="281">
        <v>18580979</v>
      </c>
    </row>
    <row r="238" spans="1:5">
      <c r="A238" s="61" t="s">
        <v>633</v>
      </c>
      <c r="B238" s="279" t="s">
        <v>667</v>
      </c>
      <c r="C238" s="279" t="s">
        <v>1249</v>
      </c>
      <c r="D238" s="279" t="s">
        <v>634</v>
      </c>
      <c r="E238" s="281">
        <v>542200</v>
      </c>
    </row>
    <row r="239" spans="1:5" ht="191.25">
      <c r="A239" s="61" t="s">
        <v>1250</v>
      </c>
      <c r="B239" s="279" t="s">
        <v>667</v>
      </c>
      <c r="C239" s="279" t="s">
        <v>1251</v>
      </c>
      <c r="D239" s="279"/>
      <c r="E239" s="281">
        <v>67149000</v>
      </c>
    </row>
    <row r="240" spans="1:5" ht="25.5">
      <c r="A240" s="61" t="s">
        <v>604</v>
      </c>
      <c r="B240" s="279" t="s">
        <v>667</v>
      </c>
      <c r="C240" s="279" t="s">
        <v>1251</v>
      </c>
      <c r="D240" s="279" t="s">
        <v>605</v>
      </c>
      <c r="E240" s="281">
        <v>60994679</v>
      </c>
    </row>
    <row r="241" spans="1:5" ht="25.5">
      <c r="A241" s="61" t="s">
        <v>660</v>
      </c>
      <c r="B241" s="279" t="s">
        <v>667</v>
      </c>
      <c r="C241" s="279" t="s">
        <v>1251</v>
      </c>
      <c r="D241" s="279" t="s">
        <v>661</v>
      </c>
      <c r="E241" s="281">
        <v>280000</v>
      </c>
    </row>
    <row r="242" spans="1:5" ht="25.5">
      <c r="A242" s="61" t="s">
        <v>589</v>
      </c>
      <c r="B242" s="279" t="s">
        <v>667</v>
      </c>
      <c r="C242" s="279" t="s">
        <v>1251</v>
      </c>
      <c r="D242" s="279" t="s">
        <v>590</v>
      </c>
      <c r="E242" s="281">
        <v>3600000</v>
      </c>
    </row>
    <row r="243" spans="1:5" ht="51">
      <c r="A243" s="61" t="s">
        <v>612</v>
      </c>
      <c r="B243" s="279" t="s">
        <v>667</v>
      </c>
      <c r="C243" s="279" t="s">
        <v>1251</v>
      </c>
      <c r="D243" s="279" t="s">
        <v>613</v>
      </c>
      <c r="E243" s="281">
        <v>2274321</v>
      </c>
    </row>
    <row r="244" spans="1:5" ht="63.75">
      <c r="A244" s="61" t="s">
        <v>683</v>
      </c>
      <c r="B244" s="279" t="s">
        <v>667</v>
      </c>
      <c r="C244" s="279" t="s">
        <v>1263</v>
      </c>
      <c r="D244" s="279"/>
      <c r="E244" s="281">
        <v>815500</v>
      </c>
    </row>
    <row r="245" spans="1:5" ht="25.5">
      <c r="A245" s="61" t="s">
        <v>589</v>
      </c>
      <c r="B245" s="279" t="s">
        <v>667</v>
      </c>
      <c r="C245" s="279" t="s">
        <v>1263</v>
      </c>
      <c r="D245" s="279" t="s">
        <v>590</v>
      </c>
      <c r="E245" s="282">
        <v>710500</v>
      </c>
    </row>
    <row r="246" spans="1:5">
      <c r="A246" s="61" t="s">
        <v>824</v>
      </c>
      <c r="B246" s="279" t="s">
        <v>667</v>
      </c>
      <c r="C246" s="279" t="s">
        <v>1263</v>
      </c>
      <c r="D246" s="279" t="s">
        <v>825</v>
      </c>
      <c r="E246" s="282">
        <v>105000</v>
      </c>
    </row>
    <row r="247" spans="1:5" ht="63.75">
      <c r="A247" s="61" t="s">
        <v>826</v>
      </c>
      <c r="B247" s="279" t="s">
        <v>667</v>
      </c>
      <c r="C247" s="279" t="s">
        <v>1266</v>
      </c>
      <c r="D247" s="279"/>
      <c r="E247" s="282">
        <v>172000</v>
      </c>
    </row>
    <row r="248" spans="1:5" ht="25.5">
      <c r="A248" s="61" t="s">
        <v>600</v>
      </c>
      <c r="B248" s="279" t="s">
        <v>667</v>
      </c>
      <c r="C248" s="279" t="s">
        <v>1266</v>
      </c>
      <c r="D248" s="279" t="s">
        <v>601</v>
      </c>
      <c r="E248" s="282">
        <v>172000</v>
      </c>
    </row>
    <row r="249" spans="1:5" ht="63.75">
      <c r="A249" s="61" t="s">
        <v>970</v>
      </c>
      <c r="B249" s="279" t="s">
        <v>667</v>
      </c>
      <c r="C249" s="279" t="s">
        <v>1264</v>
      </c>
      <c r="D249" s="279"/>
      <c r="E249" s="282">
        <v>200000</v>
      </c>
    </row>
    <row r="250" spans="1:5" ht="25.5">
      <c r="A250" s="61" t="s">
        <v>589</v>
      </c>
      <c r="B250" s="279" t="s">
        <v>667</v>
      </c>
      <c r="C250" s="279" t="s">
        <v>1264</v>
      </c>
      <c r="D250" s="279" t="s">
        <v>590</v>
      </c>
      <c r="E250" s="282">
        <v>200000</v>
      </c>
    </row>
    <row r="251" spans="1:5" ht="63.75">
      <c r="A251" s="61" t="s">
        <v>971</v>
      </c>
      <c r="B251" s="279" t="s">
        <v>667</v>
      </c>
      <c r="C251" s="279" t="s">
        <v>1265</v>
      </c>
      <c r="D251" s="279"/>
      <c r="E251" s="282">
        <v>31500</v>
      </c>
    </row>
    <row r="252" spans="1:5" ht="25.5">
      <c r="A252" s="61" t="s">
        <v>589</v>
      </c>
      <c r="B252" s="279" t="s">
        <v>667</v>
      </c>
      <c r="C252" s="279" t="s">
        <v>1265</v>
      </c>
      <c r="D252" s="279" t="s">
        <v>590</v>
      </c>
      <c r="E252" s="282">
        <v>31500</v>
      </c>
    </row>
    <row r="253" spans="1:5" ht="76.5">
      <c r="A253" s="61" t="s">
        <v>668</v>
      </c>
      <c r="B253" s="279" t="s">
        <v>667</v>
      </c>
      <c r="C253" s="279" t="s">
        <v>1267</v>
      </c>
      <c r="D253" s="279"/>
      <c r="E253" s="282">
        <v>600000</v>
      </c>
    </row>
    <row r="254" spans="1:5" ht="25.5">
      <c r="A254" s="61" t="s">
        <v>589</v>
      </c>
      <c r="B254" s="279" t="s">
        <v>667</v>
      </c>
      <c r="C254" s="279" t="s">
        <v>1267</v>
      </c>
      <c r="D254" s="279" t="s">
        <v>590</v>
      </c>
      <c r="E254" s="282">
        <v>600000</v>
      </c>
    </row>
    <row r="255" spans="1:5" ht="51">
      <c r="A255" s="61" t="s">
        <v>801</v>
      </c>
      <c r="B255" s="279" t="s">
        <v>667</v>
      </c>
      <c r="C255" s="279" t="s">
        <v>1204</v>
      </c>
      <c r="D255" s="279"/>
      <c r="E255" s="282">
        <v>550000</v>
      </c>
    </row>
    <row r="256" spans="1:5">
      <c r="A256" s="61" t="s">
        <v>633</v>
      </c>
      <c r="B256" s="279" t="s">
        <v>667</v>
      </c>
      <c r="C256" s="279" t="s">
        <v>1204</v>
      </c>
      <c r="D256" s="279" t="s">
        <v>634</v>
      </c>
      <c r="E256" s="282">
        <v>550000</v>
      </c>
    </row>
    <row r="257" spans="1:5" ht="102">
      <c r="A257" s="61" t="s">
        <v>802</v>
      </c>
      <c r="B257" s="279" t="s">
        <v>667</v>
      </c>
      <c r="C257" s="279" t="s">
        <v>1205</v>
      </c>
      <c r="D257" s="279"/>
      <c r="E257" s="282">
        <v>31538542</v>
      </c>
    </row>
    <row r="258" spans="1:5" ht="51">
      <c r="A258" s="61" t="s">
        <v>612</v>
      </c>
      <c r="B258" s="279" t="s">
        <v>667</v>
      </c>
      <c r="C258" s="279" t="s">
        <v>1205</v>
      </c>
      <c r="D258" s="279" t="s">
        <v>613</v>
      </c>
      <c r="E258" s="282">
        <v>31538542</v>
      </c>
    </row>
    <row r="259" spans="1:5" ht="127.5">
      <c r="A259" s="61" t="s">
        <v>803</v>
      </c>
      <c r="B259" s="279" t="s">
        <v>667</v>
      </c>
      <c r="C259" s="279" t="s">
        <v>1206</v>
      </c>
      <c r="D259" s="279"/>
      <c r="E259" s="282">
        <v>3357750</v>
      </c>
    </row>
    <row r="260" spans="1:5" ht="51">
      <c r="A260" s="61" t="s">
        <v>612</v>
      </c>
      <c r="B260" s="279" t="s">
        <v>667</v>
      </c>
      <c r="C260" s="279" t="s">
        <v>1206</v>
      </c>
      <c r="D260" s="279" t="s">
        <v>613</v>
      </c>
      <c r="E260" s="282">
        <v>3357750</v>
      </c>
    </row>
    <row r="261" spans="1:5" ht="102">
      <c r="A261" s="61" t="s">
        <v>953</v>
      </c>
      <c r="B261" s="279" t="s">
        <v>667</v>
      </c>
      <c r="C261" s="279" t="s">
        <v>1207</v>
      </c>
      <c r="D261" s="279"/>
      <c r="E261" s="282">
        <v>360962</v>
      </c>
    </row>
    <row r="262" spans="1:5" ht="51">
      <c r="A262" s="61" t="s">
        <v>612</v>
      </c>
      <c r="B262" s="279" t="s">
        <v>667</v>
      </c>
      <c r="C262" s="279" t="s">
        <v>1207</v>
      </c>
      <c r="D262" s="279" t="s">
        <v>613</v>
      </c>
      <c r="E262" s="282">
        <v>360962</v>
      </c>
    </row>
    <row r="263" spans="1:5" ht="89.25">
      <c r="A263" s="61" t="s">
        <v>804</v>
      </c>
      <c r="B263" s="279" t="s">
        <v>667</v>
      </c>
      <c r="C263" s="279" t="s">
        <v>1208</v>
      </c>
      <c r="D263" s="279"/>
      <c r="E263" s="282">
        <v>380000</v>
      </c>
    </row>
    <row r="264" spans="1:5">
      <c r="A264" s="61" t="s">
        <v>633</v>
      </c>
      <c r="B264" s="279" t="s">
        <v>667</v>
      </c>
      <c r="C264" s="279" t="s">
        <v>1208</v>
      </c>
      <c r="D264" s="279" t="s">
        <v>634</v>
      </c>
      <c r="E264" s="282">
        <v>380000</v>
      </c>
    </row>
    <row r="265" spans="1:5" ht="102">
      <c r="A265" s="61" t="s">
        <v>954</v>
      </c>
      <c r="B265" s="279" t="s">
        <v>667</v>
      </c>
      <c r="C265" s="279" t="s">
        <v>1209</v>
      </c>
      <c r="D265" s="279"/>
      <c r="E265" s="282">
        <v>3199282</v>
      </c>
    </row>
    <row r="266" spans="1:5" ht="51">
      <c r="A266" s="61" t="s">
        <v>612</v>
      </c>
      <c r="B266" s="279" t="s">
        <v>667</v>
      </c>
      <c r="C266" s="279" t="s">
        <v>1209</v>
      </c>
      <c r="D266" s="279" t="s">
        <v>613</v>
      </c>
      <c r="E266" s="282">
        <v>3199282</v>
      </c>
    </row>
    <row r="267" spans="1:5" ht="51">
      <c r="A267" s="61" t="s">
        <v>679</v>
      </c>
      <c r="B267" s="279" t="s">
        <v>667</v>
      </c>
      <c r="C267" s="279" t="s">
        <v>1268</v>
      </c>
      <c r="D267" s="279"/>
      <c r="E267" s="282">
        <v>56786</v>
      </c>
    </row>
    <row r="268" spans="1:5" ht="25.5">
      <c r="A268" s="61" t="s">
        <v>660</v>
      </c>
      <c r="B268" s="279" t="s">
        <v>667</v>
      </c>
      <c r="C268" s="279" t="s">
        <v>1268</v>
      </c>
      <c r="D268" s="279" t="s">
        <v>661</v>
      </c>
      <c r="E268" s="282">
        <v>12000</v>
      </c>
    </row>
    <row r="269" spans="1:5" ht="25.5">
      <c r="A269" s="61" t="s">
        <v>589</v>
      </c>
      <c r="B269" s="279" t="s">
        <v>667</v>
      </c>
      <c r="C269" s="279" t="s">
        <v>1268</v>
      </c>
      <c r="D269" s="279" t="s">
        <v>590</v>
      </c>
      <c r="E269" s="282">
        <v>44786</v>
      </c>
    </row>
    <row r="270" spans="1:5">
      <c r="A270" s="61" t="s">
        <v>54</v>
      </c>
      <c r="B270" s="279" t="s">
        <v>632</v>
      </c>
      <c r="C270" s="279"/>
      <c r="D270" s="279"/>
      <c r="E270" s="282">
        <v>10689006</v>
      </c>
    </row>
    <row r="271" spans="1:5" ht="114.75">
      <c r="A271" s="61" t="s">
        <v>689</v>
      </c>
      <c r="B271" s="279" t="s">
        <v>632</v>
      </c>
      <c r="C271" s="279" t="s">
        <v>1269</v>
      </c>
      <c r="D271" s="279"/>
      <c r="E271" s="282">
        <v>1036964.9999999999</v>
      </c>
    </row>
    <row r="272" spans="1:5" ht="51">
      <c r="A272" s="61" t="s">
        <v>612</v>
      </c>
      <c r="B272" s="279" t="s">
        <v>632</v>
      </c>
      <c r="C272" s="279" t="s">
        <v>1269</v>
      </c>
      <c r="D272" s="279" t="s">
        <v>613</v>
      </c>
      <c r="E272" s="282">
        <v>1036964.9999999999</v>
      </c>
    </row>
    <row r="273" spans="1:5" ht="153">
      <c r="A273" s="61" t="s">
        <v>690</v>
      </c>
      <c r="B273" s="279" t="s">
        <v>632</v>
      </c>
      <c r="C273" s="279" t="s">
        <v>1270</v>
      </c>
      <c r="D273" s="279"/>
      <c r="E273" s="282">
        <v>622500</v>
      </c>
    </row>
    <row r="274" spans="1:5" ht="51">
      <c r="A274" s="61" t="s">
        <v>612</v>
      </c>
      <c r="B274" s="279" t="s">
        <v>632</v>
      </c>
      <c r="C274" s="279" t="s">
        <v>1270</v>
      </c>
      <c r="D274" s="279" t="s">
        <v>613</v>
      </c>
      <c r="E274" s="282">
        <v>622500</v>
      </c>
    </row>
    <row r="275" spans="1:5" ht="114.75">
      <c r="A275" s="61" t="s">
        <v>1271</v>
      </c>
      <c r="B275" s="279" t="s">
        <v>632</v>
      </c>
      <c r="C275" s="279" t="s">
        <v>1272</v>
      </c>
      <c r="D275" s="279"/>
      <c r="E275" s="282">
        <v>30000</v>
      </c>
    </row>
    <row r="276" spans="1:5">
      <c r="A276" s="61" t="s">
        <v>633</v>
      </c>
      <c r="B276" s="279" t="s">
        <v>632</v>
      </c>
      <c r="C276" s="279" t="s">
        <v>1272</v>
      </c>
      <c r="D276" s="279" t="s">
        <v>634</v>
      </c>
      <c r="E276" s="282">
        <v>30000</v>
      </c>
    </row>
    <row r="277" spans="1:5" ht="63.75">
      <c r="A277" s="61" t="s">
        <v>664</v>
      </c>
      <c r="B277" s="279" t="s">
        <v>632</v>
      </c>
      <c r="C277" s="279" t="s">
        <v>1278</v>
      </c>
      <c r="D277" s="279"/>
      <c r="E277" s="282">
        <v>425431</v>
      </c>
    </row>
    <row r="278" spans="1:5" ht="51">
      <c r="A278" s="61" t="s">
        <v>612</v>
      </c>
      <c r="B278" s="279" t="s">
        <v>632</v>
      </c>
      <c r="C278" s="279" t="s">
        <v>1278</v>
      </c>
      <c r="D278" s="279" t="s">
        <v>613</v>
      </c>
      <c r="E278" s="282">
        <v>425431</v>
      </c>
    </row>
    <row r="279" spans="1:5" ht="89.25">
      <c r="A279" s="61" t="s">
        <v>691</v>
      </c>
      <c r="B279" s="279" t="s">
        <v>632</v>
      </c>
      <c r="C279" s="279" t="s">
        <v>1273</v>
      </c>
      <c r="D279" s="279"/>
      <c r="E279" s="282">
        <v>120000</v>
      </c>
    </row>
    <row r="280" spans="1:5">
      <c r="A280" s="61" t="s">
        <v>633</v>
      </c>
      <c r="B280" s="279" t="s">
        <v>632</v>
      </c>
      <c r="C280" s="279" t="s">
        <v>1273</v>
      </c>
      <c r="D280" s="279" t="s">
        <v>634</v>
      </c>
      <c r="E280" s="282">
        <v>120000</v>
      </c>
    </row>
    <row r="281" spans="1:5" ht="89.25">
      <c r="A281" s="61" t="s">
        <v>688</v>
      </c>
      <c r="B281" s="279" t="s">
        <v>632</v>
      </c>
      <c r="C281" s="279" t="s">
        <v>1274</v>
      </c>
      <c r="D281" s="279"/>
      <c r="E281" s="282">
        <v>150000</v>
      </c>
    </row>
    <row r="282" spans="1:5">
      <c r="A282" s="61" t="s">
        <v>633</v>
      </c>
      <c r="B282" s="279" t="s">
        <v>632</v>
      </c>
      <c r="C282" s="279" t="s">
        <v>1274</v>
      </c>
      <c r="D282" s="279" t="s">
        <v>634</v>
      </c>
      <c r="E282" s="282">
        <v>150000</v>
      </c>
    </row>
    <row r="283" spans="1:5" ht="76.5">
      <c r="A283" s="61" t="s">
        <v>1275</v>
      </c>
      <c r="B283" s="279" t="s">
        <v>632</v>
      </c>
      <c r="C283" s="279" t="s">
        <v>1276</v>
      </c>
      <c r="D283" s="279"/>
      <c r="E283" s="282">
        <v>977770</v>
      </c>
    </row>
    <row r="284" spans="1:5" ht="51">
      <c r="A284" s="61" t="s">
        <v>612</v>
      </c>
      <c r="B284" s="279" t="s">
        <v>632</v>
      </c>
      <c r="C284" s="279" t="s">
        <v>1276</v>
      </c>
      <c r="D284" s="279" t="s">
        <v>613</v>
      </c>
      <c r="E284" s="282">
        <v>727770</v>
      </c>
    </row>
    <row r="285" spans="1:5">
      <c r="A285" s="61" t="s">
        <v>633</v>
      </c>
      <c r="B285" s="279" t="s">
        <v>632</v>
      </c>
      <c r="C285" s="279" t="s">
        <v>1276</v>
      </c>
      <c r="D285" s="279" t="s">
        <v>634</v>
      </c>
      <c r="E285" s="282">
        <v>250000</v>
      </c>
    </row>
    <row r="286" spans="1:5" ht="76.5">
      <c r="A286" s="61" t="s">
        <v>1011</v>
      </c>
      <c r="B286" s="279" t="s">
        <v>632</v>
      </c>
      <c r="C286" s="279" t="s">
        <v>1277</v>
      </c>
      <c r="D286" s="279"/>
      <c r="E286" s="282">
        <v>256800</v>
      </c>
    </row>
    <row r="287" spans="1:5" ht="25.5">
      <c r="A287" s="61" t="s">
        <v>604</v>
      </c>
      <c r="B287" s="279" t="s">
        <v>632</v>
      </c>
      <c r="C287" s="279" t="s">
        <v>1277</v>
      </c>
      <c r="D287" s="279" t="s">
        <v>605</v>
      </c>
      <c r="E287" s="282">
        <v>59000</v>
      </c>
    </row>
    <row r="288" spans="1:5" ht="25.5">
      <c r="A288" s="61" t="s">
        <v>589</v>
      </c>
      <c r="B288" s="279" t="s">
        <v>632</v>
      </c>
      <c r="C288" s="279" t="s">
        <v>1277</v>
      </c>
      <c r="D288" s="279" t="s">
        <v>590</v>
      </c>
      <c r="E288" s="282">
        <v>197800</v>
      </c>
    </row>
    <row r="289" spans="1:5" ht="76.5">
      <c r="A289" s="61" t="s">
        <v>635</v>
      </c>
      <c r="B289" s="279" t="s">
        <v>632</v>
      </c>
      <c r="C289" s="279" t="s">
        <v>1184</v>
      </c>
      <c r="D289" s="279"/>
      <c r="E289" s="282">
        <v>340000</v>
      </c>
    </row>
    <row r="290" spans="1:5">
      <c r="A290" s="61" t="s">
        <v>633</v>
      </c>
      <c r="B290" s="279" t="s">
        <v>632</v>
      </c>
      <c r="C290" s="279" t="s">
        <v>1184</v>
      </c>
      <c r="D290" s="279" t="s">
        <v>634</v>
      </c>
      <c r="E290" s="282">
        <v>340000</v>
      </c>
    </row>
    <row r="291" spans="1:5" ht="76.5">
      <c r="A291" s="61" t="s">
        <v>709</v>
      </c>
      <c r="B291" s="279" t="s">
        <v>632</v>
      </c>
      <c r="C291" s="279" t="s">
        <v>1301</v>
      </c>
      <c r="D291" s="279"/>
      <c r="E291" s="282">
        <v>674240</v>
      </c>
    </row>
    <row r="292" spans="1:5">
      <c r="A292" s="61" t="s">
        <v>106</v>
      </c>
      <c r="B292" s="279" t="s">
        <v>632</v>
      </c>
      <c r="C292" s="279" t="s">
        <v>1301</v>
      </c>
      <c r="D292" s="279" t="s">
        <v>702</v>
      </c>
      <c r="E292" s="282">
        <v>674240</v>
      </c>
    </row>
    <row r="293" spans="1:5" ht="51">
      <c r="A293" s="61" t="s">
        <v>636</v>
      </c>
      <c r="B293" s="279" t="s">
        <v>632</v>
      </c>
      <c r="C293" s="279" t="s">
        <v>1185</v>
      </c>
      <c r="D293" s="279"/>
      <c r="E293" s="282">
        <v>330000</v>
      </c>
    </row>
    <row r="294" spans="1:5">
      <c r="A294" s="61" t="s">
        <v>633</v>
      </c>
      <c r="B294" s="279" t="s">
        <v>632</v>
      </c>
      <c r="C294" s="279" t="s">
        <v>1185</v>
      </c>
      <c r="D294" s="279" t="s">
        <v>634</v>
      </c>
      <c r="E294" s="282">
        <v>330000</v>
      </c>
    </row>
    <row r="295" spans="1:5" ht="102">
      <c r="A295" s="61" t="s">
        <v>638</v>
      </c>
      <c r="B295" s="279" t="s">
        <v>632</v>
      </c>
      <c r="C295" s="279" t="s">
        <v>1187</v>
      </c>
      <c r="D295" s="279"/>
      <c r="E295" s="282">
        <v>4449000</v>
      </c>
    </row>
    <row r="296" spans="1:5" ht="51">
      <c r="A296" s="61" t="s">
        <v>612</v>
      </c>
      <c r="B296" s="279" t="s">
        <v>632</v>
      </c>
      <c r="C296" s="279" t="s">
        <v>1187</v>
      </c>
      <c r="D296" s="279" t="s">
        <v>613</v>
      </c>
      <c r="E296" s="282">
        <v>4399000</v>
      </c>
    </row>
    <row r="297" spans="1:5">
      <c r="A297" s="61" t="s">
        <v>633</v>
      </c>
      <c r="B297" s="279" t="s">
        <v>632</v>
      </c>
      <c r="C297" s="279" t="s">
        <v>1187</v>
      </c>
      <c r="D297" s="279" t="s">
        <v>634</v>
      </c>
      <c r="E297" s="282">
        <v>50000</v>
      </c>
    </row>
    <row r="298" spans="1:5" ht="127.5">
      <c r="A298" s="61" t="s">
        <v>639</v>
      </c>
      <c r="B298" s="279" t="s">
        <v>632</v>
      </c>
      <c r="C298" s="279" t="s">
        <v>1188</v>
      </c>
      <c r="D298" s="279"/>
      <c r="E298" s="282">
        <v>420000</v>
      </c>
    </row>
    <row r="299" spans="1:5" ht="51">
      <c r="A299" s="61" t="s">
        <v>612</v>
      </c>
      <c r="B299" s="279" t="s">
        <v>632</v>
      </c>
      <c r="C299" s="279" t="s">
        <v>1188</v>
      </c>
      <c r="D299" s="279" t="s">
        <v>613</v>
      </c>
      <c r="E299" s="282">
        <v>420000</v>
      </c>
    </row>
    <row r="300" spans="1:5" ht="63.75">
      <c r="A300" s="61" t="s">
        <v>637</v>
      </c>
      <c r="B300" s="279" t="s">
        <v>632</v>
      </c>
      <c r="C300" s="279" t="s">
        <v>1186</v>
      </c>
      <c r="D300" s="279"/>
      <c r="E300" s="282">
        <v>856300</v>
      </c>
    </row>
    <row r="301" spans="1:5">
      <c r="A301" s="61" t="s">
        <v>633</v>
      </c>
      <c r="B301" s="279" t="s">
        <v>632</v>
      </c>
      <c r="C301" s="279" t="s">
        <v>1186</v>
      </c>
      <c r="D301" s="279" t="s">
        <v>634</v>
      </c>
      <c r="E301" s="282">
        <v>856300</v>
      </c>
    </row>
    <row r="302" spans="1:5">
      <c r="A302" s="61" t="s">
        <v>4</v>
      </c>
      <c r="B302" s="279" t="s">
        <v>692</v>
      </c>
      <c r="C302" s="279"/>
      <c r="D302" s="279"/>
      <c r="E302" s="282">
        <v>43832296</v>
      </c>
    </row>
    <row r="303" spans="1:5" ht="63.75">
      <c r="A303" s="61" t="s">
        <v>683</v>
      </c>
      <c r="B303" s="279" t="s">
        <v>692</v>
      </c>
      <c r="C303" s="279" t="s">
        <v>1263</v>
      </c>
      <c r="D303" s="279"/>
      <c r="E303" s="282">
        <v>220000</v>
      </c>
    </row>
    <row r="304" spans="1:5" ht="25.5">
      <c r="A304" s="61" t="s">
        <v>589</v>
      </c>
      <c r="B304" s="279" t="s">
        <v>692</v>
      </c>
      <c r="C304" s="279" t="s">
        <v>1263</v>
      </c>
      <c r="D304" s="279" t="s">
        <v>590</v>
      </c>
      <c r="E304" s="282">
        <v>220000</v>
      </c>
    </row>
    <row r="305" spans="1:5" ht="102">
      <c r="A305" s="61" t="s">
        <v>693</v>
      </c>
      <c r="B305" s="279" t="s">
        <v>692</v>
      </c>
      <c r="C305" s="279" t="s">
        <v>1279</v>
      </c>
      <c r="D305" s="279"/>
      <c r="E305" s="282">
        <v>1362700</v>
      </c>
    </row>
    <row r="306" spans="1:5" ht="38.25">
      <c r="A306" s="61" t="s">
        <v>583</v>
      </c>
      <c r="B306" s="279" t="s">
        <v>692</v>
      </c>
      <c r="C306" s="279" t="s">
        <v>1279</v>
      </c>
      <c r="D306" s="279" t="s">
        <v>584</v>
      </c>
      <c r="E306" s="282">
        <v>965990</v>
      </c>
    </row>
    <row r="307" spans="1:5" ht="38.25">
      <c r="A307" s="61" t="s">
        <v>585</v>
      </c>
      <c r="B307" s="279" t="s">
        <v>692</v>
      </c>
      <c r="C307" s="279" t="s">
        <v>1279</v>
      </c>
      <c r="D307" s="279" t="s">
        <v>586</v>
      </c>
      <c r="E307" s="282">
        <v>145000</v>
      </c>
    </row>
    <row r="308" spans="1:5" ht="25.5">
      <c r="A308" s="61" t="s">
        <v>589</v>
      </c>
      <c r="B308" s="279" t="s">
        <v>692</v>
      </c>
      <c r="C308" s="279" t="s">
        <v>1279</v>
      </c>
      <c r="D308" s="279" t="s">
        <v>590</v>
      </c>
      <c r="E308" s="282">
        <v>251710.00000000003</v>
      </c>
    </row>
    <row r="309" spans="1:5" ht="76.5">
      <c r="A309" s="61" t="s">
        <v>1013</v>
      </c>
      <c r="B309" s="279" t="s">
        <v>692</v>
      </c>
      <c r="C309" s="279" t="s">
        <v>1280</v>
      </c>
      <c r="D309" s="279"/>
      <c r="E309" s="282">
        <v>35453248</v>
      </c>
    </row>
    <row r="310" spans="1:5" ht="25.5">
      <c r="A310" s="61" t="s">
        <v>604</v>
      </c>
      <c r="B310" s="279" t="s">
        <v>692</v>
      </c>
      <c r="C310" s="279" t="s">
        <v>1280</v>
      </c>
      <c r="D310" s="279" t="s">
        <v>605</v>
      </c>
      <c r="E310" s="282">
        <v>28160700</v>
      </c>
    </row>
    <row r="311" spans="1:5" ht="25.5">
      <c r="A311" s="61" t="s">
        <v>660</v>
      </c>
      <c r="B311" s="279" t="s">
        <v>692</v>
      </c>
      <c r="C311" s="279" t="s">
        <v>1280</v>
      </c>
      <c r="D311" s="279" t="s">
        <v>661</v>
      </c>
      <c r="E311" s="282">
        <v>325000</v>
      </c>
    </row>
    <row r="312" spans="1:5" ht="25.5">
      <c r="A312" s="61" t="s">
        <v>589</v>
      </c>
      <c r="B312" s="279" t="s">
        <v>692</v>
      </c>
      <c r="C312" s="279" t="s">
        <v>1280</v>
      </c>
      <c r="D312" s="279" t="s">
        <v>590</v>
      </c>
      <c r="E312" s="282">
        <v>6967548</v>
      </c>
    </row>
    <row r="313" spans="1:5" ht="89.25">
      <c r="A313" s="61" t="s">
        <v>1014</v>
      </c>
      <c r="B313" s="279" t="s">
        <v>692</v>
      </c>
      <c r="C313" s="279" t="s">
        <v>1286</v>
      </c>
      <c r="D313" s="279"/>
      <c r="E313" s="282">
        <v>550000</v>
      </c>
    </row>
    <row r="314" spans="1:5" ht="25.5">
      <c r="A314" s="61" t="s">
        <v>604</v>
      </c>
      <c r="B314" s="279" t="s">
        <v>692</v>
      </c>
      <c r="C314" s="279" t="s">
        <v>1286</v>
      </c>
      <c r="D314" s="279" t="s">
        <v>605</v>
      </c>
      <c r="E314" s="282">
        <v>550000</v>
      </c>
    </row>
    <row r="315" spans="1:5" ht="102">
      <c r="A315" s="61" t="s">
        <v>1030</v>
      </c>
      <c r="B315" s="279" t="s">
        <v>692</v>
      </c>
      <c r="C315" s="279" t="s">
        <v>1281</v>
      </c>
      <c r="D315" s="279"/>
      <c r="E315" s="282">
        <v>1060000</v>
      </c>
    </row>
    <row r="316" spans="1:5" ht="25.5">
      <c r="A316" s="61" t="s">
        <v>604</v>
      </c>
      <c r="B316" s="279" t="s">
        <v>692</v>
      </c>
      <c r="C316" s="279" t="s">
        <v>1281</v>
      </c>
      <c r="D316" s="279" t="s">
        <v>605</v>
      </c>
      <c r="E316" s="282">
        <v>1060000</v>
      </c>
    </row>
    <row r="317" spans="1:5" ht="89.25">
      <c r="A317" s="61" t="s">
        <v>1015</v>
      </c>
      <c r="B317" s="279" t="s">
        <v>692</v>
      </c>
      <c r="C317" s="279" t="s">
        <v>1282</v>
      </c>
      <c r="D317" s="279"/>
      <c r="E317" s="282">
        <v>245000</v>
      </c>
    </row>
    <row r="318" spans="1:5" ht="25.5">
      <c r="A318" s="61" t="s">
        <v>660</v>
      </c>
      <c r="B318" s="279" t="s">
        <v>692</v>
      </c>
      <c r="C318" s="279" t="s">
        <v>1282</v>
      </c>
      <c r="D318" s="279" t="s">
        <v>661</v>
      </c>
      <c r="E318" s="282">
        <v>245000</v>
      </c>
    </row>
    <row r="319" spans="1:5" ht="76.5">
      <c r="A319" s="61" t="s">
        <v>1016</v>
      </c>
      <c r="B319" s="279" t="s">
        <v>692</v>
      </c>
      <c r="C319" s="279" t="s">
        <v>1283</v>
      </c>
      <c r="D319" s="279"/>
      <c r="E319" s="282">
        <v>283118</v>
      </c>
    </row>
    <row r="320" spans="1:5" ht="25.5">
      <c r="A320" s="61" t="s">
        <v>589</v>
      </c>
      <c r="B320" s="279" t="s">
        <v>692</v>
      </c>
      <c r="C320" s="279" t="s">
        <v>1283</v>
      </c>
      <c r="D320" s="279" t="s">
        <v>590</v>
      </c>
      <c r="E320" s="282">
        <v>283118</v>
      </c>
    </row>
    <row r="321" spans="1:5" ht="76.5">
      <c r="A321" s="61" t="s">
        <v>1017</v>
      </c>
      <c r="B321" s="279" t="s">
        <v>692</v>
      </c>
      <c r="C321" s="279" t="s">
        <v>1284</v>
      </c>
      <c r="D321" s="279"/>
      <c r="E321" s="282">
        <v>4450930</v>
      </c>
    </row>
    <row r="322" spans="1:5" ht="38.25">
      <c r="A322" s="61" t="s">
        <v>583</v>
      </c>
      <c r="B322" s="279" t="s">
        <v>692</v>
      </c>
      <c r="C322" s="279" t="s">
        <v>1284</v>
      </c>
      <c r="D322" s="279" t="s">
        <v>584</v>
      </c>
      <c r="E322" s="282">
        <v>4164330</v>
      </c>
    </row>
    <row r="323" spans="1:5" ht="38.25">
      <c r="A323" s="61" t="s">
        <v>585</v>
      </c>
      <c r="B323" s="279" t="s">
        <v>692</v>
      </c>
      <c r="C323" s="279" t="s">
        <v>1284</v>
      </c>
      <c r="D323" s="279" t="s">
        <v>586</v>
      </c>
      <c r="E323" s="282">
        <v>140000</v>
      </c>
    </row>
    <row r="324" spans="1:5" ht="25.5">
      <c r="A324" s="61" t="s">
        <v>589</v>
      </c>
      <c r="B324" s="279" t="s">
        <v>692</v>
      </c>
      <c r="C324" s="279" t="s">
        <v>1284</v>
      </c>
      <c r="D324" s="279" t="s">
        <v>590</v>
      </c>
      <c r="E324" s="282">
        <v>146600</v>
      </c>
    </row>
    <row r="325" spans="1:5" ht="102">
      <c r="A325" s="61" t="s">
        <v>1018</v>
      </c>
      <c r="B325" s="279" t="s">
        <v>692</v>
      </c>
      <c r="C325" s="279" t="s">
        <v>1285</v>
      </c>
      <c r="D325" s="279"/>
      <c r="E325" s="282">
        <v>207300</v>
      </c>
    </row>
    <row r="326" spans="1:5" ht="38.25">
      <c r="A326" s="61" t="s">
        <v>585</v>
      </c>
      <c r="B326" s="279" t="s">
        <v>692</v>
      </c>
      <c r="C326" s="279" t="s">
        <v>1285</v>
      </c>
      <c r="D326" s="279" t="s">
        <v>586</v>
      </c>
      <c r="E326" s="282">
        <v>207300</v>
      </c>
    </row>
    <row r="327" spans="1:5">
      <c r="A327" s="61" t="s">
        <v>329</v>
      </c>
      <c r="B327" s="279" t="s">
        <v>45</v>
      </c>
      <c r="C327" s="279"/>
      <c r="D327" s="279"/>
      <c r="E327" s="282">
        <v>138530564</v>
      </c>
    </row>
    <row r="328" spans="1:5">
      <c r="A328" s="61" t="s">
        <v>281</v>
      </c>
      <c r="B328" s="279" t="s">
        <v>662</v>
      </c>
      <c r="C328" s="279"/>
      <c r="D328" s="279"/>
      <c r="E328" s="282">
        <v>124250564</v>
      </c>
    </row>
    <row r="329" spans="1:5" ht="89.25">
      <c r="A329" s="61" t="s">
        <v>669</v>
      </c>
      <c r="B329" s="279" t="s">
        <v>662</v>
      </c>
      <c r="C329" s="279" t="s">
        <v>1210</v>
      </c>
      <c r="D329" s="279"/>
      <c r="E329" s="282">
        <v>27937418</v>
      </c>
    </row>
    <row r="330" spans="1:5" ht="51">
      <c r="A330" s="61" t="s">
        <v>612</v>
      </c>
      <c r="B330" s="279" t="s">
        <v>662</v>
      </c>
      <c r="C330" s="279" t="s">
        <v>1210</v>
      </c>
      <c r="D330" s="279" t="s">
        <v>613</v>
      </c>
      <c r="E330" s="282">
        <v>27937418</v>
      </c>
    </row>
    <row r="331" spans="1:5" ht="114.75">
      <c r="A331" s="61" t="s">
        <v>670</v>
      </c>
      <c r="B331" s="279" t="s">
        <v>662</v>
      </c>
      <c r="C331" s="279" t="s">
        <v>1211</v>
      </c>
      <c r="D331" s="279"/>
      <c r="E331" s="282">
        <v>3675000</v>
      </c>
    </row>
    <row r="332" spans="1:5" ht="51">
      <c r="A332" s="61" t="s">
        <v>612</v>
      </c>
      <c r="B332" s="279" t="s">
        <v>662</v>
      </c>
      <c r="C332" s="279" t="s">
        <v>1211</v>
      </c>
      <c r="D332" s="279" t="s">
        <v>613</v>
      </c>
      <c r="E332" s="282">
        <v>3675000</v>
      </c>
    </row>
    <row r="333" spans="1:5" ht="76.5">
      <c r="A333" s="61" t="s">
        <v>806</v>
      </c>
      <c r="B333" s="279" t="s">
        <v>662</v>
      </c>
      <c r="C333" s="279" t="s">
        <v>1212</v>
      </c>
      <c r="D333" s="279"/>
      <c r="E333" s="282">
        <v>300000</v>
      </c>
    </row>
    <row r="334" spans="1:5">
      <c r="A334" s="61" t="s">
        <v>633</v>
      </c>
      <c r="B334" s="279" t="s">
        <v>662</v>
      </c>
      <c r="C334" s="279" t="s">
        <v>1212</v>
      </c>
      <c r="D334" s="279" t="s">
        <v>634</v>
      </c>
      <c r="E334" s="282">
        <v>300000</v>
      </c>
    </row>
    <row r="335" spans="1:5" ht="89.25">
      <c r="A335" s="61" t="s">
        <v>955</v>
      </c>
      <c r="B335" s="279" t="s">
        <v>662</v>
      </c>
      <c r="C335" s="279" t="s">
        <v>1213</v>
      </c>
      <c r="D335" s="279"/>
      <c r="E335" s="282">
        <v>4219570</v>
      </c>
    </row>
    <row r="336" spans="1:5" ht="51">
      <c r="A336" s="61" t="s">
        <v>612</v>
      </c>
      <c r="B336" s="279" t="s">
        <v>662</v>
      </c>
      <c r="C336" s="279" t="s">
        <v>1213</v>
      </c>
      <c r="D336" s="279" t="s">
        <v>613</v>
      </c>
      <c r="E336" s="282">
        <v>4219570</v>
      </c>
    </row>
    <row r="337" spans="1:5" ht="63.75">
      <c r="A337" s="61" t="s">
        <v>807</v>
      </c>
      <c r="B337" s="279" t="s">
        <v>662</v>
      </c>
      <c r="C337" s="279" t="s">
        <v>1214</v>
      </c>
      <c r="D337" s="279"/>
      <c r="E337" s="282">
        <v>48325</v>
      </c>
    </row>
    <row r="338" spans="1:5">
      <c r="A338" s="61" t="s">
        <v>633</v>
      </c>
      <c r="B338" s="279" t="s">
        <v>662</v>
      </c>
      <c r="C338" s="279" t="s">
        <v>1214</v>
      </c>
      <c r="D338" s="279" t="s">
        <v>634</v>
      </c>
      <c r="E338" s="282">
        <v>48325</v>
      </c>
    </row>
    <row r="339" spans="1:5" ht="51">
      <c r="A339" s="61" t="s">
        <v>672</v>
      </c>
      <c r="B339" s="279" t="s">
        <v>662</v>
      </c>
      <c r="C339" s="279" t="s">
        <v>1219</v>
      </c>
      <c r="D339" s="279"/>
      <c r="E339" s="282">
        <v>390000</v>
      </c>
    </row>
    <row r="340" spans="1:5">
      <c r="A340" s="61" t="s">
        <v>633</v>
      </c>
      <c r="B340" s="279" t="s">
        <v>662</v>
      </c>
      <c r="C340" s="279" t="s">
        <v>1219</v>
      </c>
      <c r="D340" s="279" t="s">
        <v>634</v>
      </c>
      <c r="E340" s="282">
        <v>390000</v>
      </c>
    </row>
    <row r="341" spans="1:5" ht="51">
      <c r="A341" s="61" t="s">
        <v>673</v>
      </c>
      <c r="B341" s="279" t="s">
        <v>662</v>
      </c>
      <c r="C341" s="279" t="s">
        <v>1220</v>
      </c>
      <c r="D341" s="279"/>
      <c r="E341" s="282">
        <v>100000</v>
      </c>
    </row>
    <row r="342" spans="1:5">
      <c r="A342" s="61" t="s">
        <v>633</v>
      </c>
      <c r="B342" s="279" t="s">
        <v>662</v>
      </c>
      <c r="C342" s="279" t="s">
        <v>1220</v>
      </c>
      <c r="D342" s="279" t="s">
        <v>634</v>
      </c>
      <c r="E342" s="282">
        <v>100000</v>
      </c>
    </row>
    <row r="343" spans="1:5" ht="51">
      <c r="A343" s="61" t="s">
        <v>1023</v>
      </c>
      <c r="B343" s="279" t="s">
        <v>662</v>
      </c>
      <c r="C343" s="279" t="s">
        <v>1221</v>
      </c>
      <c r="D343" s="279"/>
      <c r="E343" s="282">
        <v>269373</v>
      </c>
    </row>
    <row r="344" spans="1:5">
      <c r="A344" s="61" t="s">
        <v>633</v>
      </c>
      <c r="B344" s="279" t="s">
        <v>662</v>
      </c>
      <c r="C344" s="279" t="s">
        <v>1221</v>
      </c>
      <c r="D344" s="279" t="s">
        <v>634</v>
      </c>
      <c r="E344" s="282">
        <v>269373</v>
      </c>
    </row>
    <row r="345" spans="1:5" ht="51">
      <c r="A345" s="61" t="s">
        <v>671</v>
      </c>
      <c r="B345" s="279" t="s">
        <v>662</v>
      </c>
      <c r="C345" s="279" t="s">
        <v>1215</v>
      </c>
      <c r="D345" s="279"/>
      <c r="E345" s="282">
        <v>1677480.82</v>
      </c>
    </row>
    <row r="346" spans="1:5" ht="51">
      <c r="A346" s="61" t="s">
        <v>612</v>
      </c>
      <c r="B346" s="279" t="s">
        <v>662</v>
      </c>
      <c r="C346" s="279" t="s">
        <v>1215</v>
      </c>
      <c r="D346" s="279" t="s">
        <v>613</v>
      </c>
      <c r="E346" s="282">
        <v>1677480.82</v>
      </c>
    </row>
    <row r="347" spans="1:5" ht="102">
      <c r="A347" s="61" t="s">
        <v>1046</v>
      </c>
      <c r="B347" s="279" t="s">
        <v>662</v>
      </c>
      <c r="C347" s="279" t="s">
        <v>1216</v>
      </c>
      <c r="D347" s="279"/>
      <c r="E347" s="282">
        <v>48352</v>
      </c>
    </row>
    <row r="348" spans="1:5">
      <c r="A348" s="61" t="s">
        <v>633</v>
      </c>
      <c r="B348" s="279" t="s">
        <v>662</v>
      </c>
      <c r="C348" s="279" t="s">
        <v>1216</v>
      </c>
      <c r="D348" s="279" t="s">
        <v>634</v>
      </c>
      <c r="E348" s="282">
        <v>48352</v>
      </c>
    </row>
    <row r="349" spans="1:5" ht="89.25">
      <c r="A349" s="61" t="s">
        <v>808</v>
      </c>
      <c r="B349" s="279" t="s">
        <v>662</v>
      </c>
      <c r="C349" s="279" t="s">
        <v>1217</v>
      </c>
      <c r="D349" s="279"/>
      <c r="E349" s="282">
        <v>140000</v>
      </c>
    </row>
    <row r="350" spans="1:5">
      <c r="A350" s="61" t="s">
        <v>633</v>
      </c>
      <c r="B350" s="279" t="s">
        <v>662</v>
      </c>
      <c r="C350" s="279" t="s">
        <v>1217</v>
      </c>
      <c r="D350" s="279" t="s">
        <v>634</v>
      </c>
      <c r="E350" s="282">
        <v>140000</v>
      </c>
    </row>
    <row r="351" spans="1:5" ht="76.5">
      <c r="A351" s="61" t="s">
        <v>956</v>
      </c>
      <c r="B351" s="279" t="s">
        <v>662</v>
      </c>
      <c r="C351" s="279" t="s">
        <v>1218</v>
      </c>
      <c r="D351" s="279"/>
      <c r="E351" s="282">
        <v>67642.179999999993</v>
      </c>
    </row>
    <row r="352" spans="1:5" ht="51">
      <c r="A352" s="61" t="s">
        <v>612</v>
      </c>
      <c r="B352" s="279" t="s">
        <v>662</v>
      </c>
      <c r="C352" s="279" t="s">
        <v>1218</v>
      </c>
      <c r="D352" s="279" t="s">
        <v>613</v>
      </c>
      <c r="E352" s="282">
        <v>67642.179999999993</v>
      </c>
    </row>
    <row r="353" spans="1:5" ht="89.25">
      <c r="A353" s="61" t="s">
        <v>809</v>
      </c>
      <c r="B353" s="279" t="s">
        <v>662</v>
      </c>
      <c r="C353" s="279" t="s">
        <v>1222</v>
      </c>
      <c r="D353" s="279"/>
      <c r="E353" s="282">
        <v>36455891</v>
      </c>
    </row>
    <row r="354" spans="1:5" ht="51">
      <c r="A354" s="61" t="s">
        <v>612</v>
      </c>
      <c r="B354" s="279" t="s">
        <v>662</v>
      </c>
      <c r="C354" s="279" t="s">
        <v>1222</v>
      </c>
      <c r="D354" s="279" t="s">
        <v>613</v>
      </c>
      <c r="E354" s="282">
        <v>36455891</v>
      </c>
    </row>
    <row r="355" spans="1:5" ht="114.75">
      <c r="A355" s="61" t="s">
        <v>810</v>
      </c>
      <c r="B355" s="279" t="s">
        <v>662</v>
      </c>
      <c r="C355" s="279" t="s">
        <v>1223</v>
      </c>
      <c r="D355" s="279"/>
      <c r="E355" s="282">
        <v>7102964</v>
      </c>
    </row>
    <row r="356" spans="1:5" ht="51">
      <c r="A356" s="61" t="s">
        <v>612</v>
      </c>
      <c r="B356" s="279" t="s">
        <v>662</v>
      </c>
      <c r="C356" s="279" t="s">
        <v>1223</v>
      </c>
      <c r="D356" s="279" t="s">
        <v>613</v>
      </c>
      <c r="E356" s="282">
        <v>7102964</v>
      </c>
    </row>
    <row r="357" spans="1:5" ht="102">
      <c r="A357" s="61" t="s">
        <v>811</v>
      </c>
      <c r="B357" s="279" t="s">
        <v>662</v>
      </c>
      <c r="C357" s="279" t="s">
        <v>1224</v>
      </c>
      <c r="D357" s="279"/>
      <c r="E357" s="282">
        <v>253838</v>
      </c>
    </row>
    <row r="358" spans="1:5" ht="51">
      <c r="A358" s="61" t="s">
        <v>612</v>
      </c>
      <c r="B358" s="279" t="s">
        <v>662</v>
      </c>
      <c r="C358" s="279" t="s">
        <v>1224</v>
      </c>
      <c r="D358" s="279" t="s">
        <v>613</v>
      </c>
      <c r="E358" s="282">
        <v>253838</v>
      </c>
    </row>
    <row r="359" spans="1:5" ht="89.25">
      <c r="A359" s="61" t="s">
        <v>812</v>
      </c>
      <c r="B359" s="279" t="s">
        <v>662</v>
      </c>
      <c r="C359" s="279" t="s">
        <v>1225</v>
      </c>
      <c r="D359" s="279"/>
      <c r="E359" s="282">
        <v>650000</v>
      </c>
    </row>
    <row r="360" spans="1:5">
      <c r="A360" s="61" t="s">
        <v>633</v>
      </c>
      <c r="B360" s="279" t="s">
        <v>662</v>
      </c>
      <c r="C360" s="279" t="s">
        <v>1225</v>
      </c>
      <c r="D360" s="279" t="s">
        <v>634</v>
      </c>
      <c r="E360" s="282">
        <v>650000</v>
      </c>
    </row>
    <row r="361" spans="1:5" ht="89.25">
      <c r="A361" s="61" t="s">
        <v>957</v>
      </c>
      <c r="B361" s="279" t="s">
        <v>662</v>
      </c>
      <c r="C361" s="279" t="s">
        <v>1226</v>
      </c>
      <c r="D361" s="279"/>
      <c r="E361" s="282">
        <v>12517965</v>
      </c>
    </row>
    <row r="362" spans="1:5" ht="51">
      <c r="A362" s="61" t="s">
        <v>612</v>
      </c>
      <c r="B362" s="279" t="s">
        <v>662</v>
      </c>
      <c r="C362" s="279" t="s">
        <v>1226</v>
      </c>
      <c r="D362" s="279" t="s">
        <v>613</v>
      </c>
      <c r="E362" s="282">
        <v>12517965</v>
      </c>
    </row>
    <row r="363" spans="1:5" ht="51">
      <c r="A363" s="61" t="s">
        <v>801</v>
      </c>
      <c r="B363" s="279" t="s">
        <v>662</v>
      </c>
      <c r="C363" s="279" t="s">
        <v>1204</v>
      </c>
      <c r="D363" s="279"/>
      <c r="E363" s="282">
        <v>2330000</v>
      </c>
    </row>
    <row r="364" spans="1:5">
      <c r="A364" s="61" t="s">
        <v>633</v>
      </c>
      <c r="B364" s="279" t="s">
        <v>662</v>
      </c>
      <c r="C364" s="279" t="s">
        <v>1204</v>
      </c>
      <c r="D364" s="279" t="s">
        <v>634</v>
      </c>
      <c r="E364" s="282">
        <v>2330000</v>
      </c>
    </row>
    <row r="365" spans="1:5" ht="76.5">
      <c r="A365" s="61" t="s">
        <v>813</v>
      </c>
      <c r="B365" s="279" t="s">
        <v>662</v>
      </c>
      <c r="C365" s="279" t="s">
        <v>1227</v>
      </c>
      <c r="D365" s="279"/>
      <c r="E365" s="282">
        <v>15957915</v>
      </c>
    </row>
    <row r="366" spans="1:5" ht="51">
      <c r="A366" s="61" t="s">
        <v>612</v>
      </c>
      <c r="B366" s="279" t="s">
        <v>662</v>
      </c>
      <c r="C366" s="279" t="s">
        <v>1227</v>
      </c>
      <c r="D366" s="279" t="s">
        <v>613</v>
      </c>
      <c r="E366" s="282">
        <v>15867935</v>
      </c>
    </row>
    <row r="367" spans="1:5">
      <c r="A367" s="61" t="s">
        <v>633</v>
      </c>
      <c r="B367" s="279" t="s">
        <v>662</v>
      </c>
      <c r="C367" s="279" t="s">
        <v>1227</v>
      </c>
      <c r="D367" s="279" t="s">
        <v>634</v>
      </c>
      <c r="E367" s="282">
        <v>89980</v>
      </c>
    </row>
    <row r="368" spans="1:5" ht="127.5">
      <c r="A368" s="61" t="s">
        <v>814</v>
      </c>
      <c r="B368" s="279" t="s">
        <v>662</v>
      </c>
      <c r="C368" s="279" t="s">
        <v>1228</v>
      </c>
      <c r="D368" s="279"/>
      <c r="E368" s="282">
        <v>3712921</v>
      </c>
    </row>
    <row r="369" spans="1:5" ht="51">
      <c r="A369" s="61" t="s">
        <v>612</v>
      </c>
      <c r="B369" s="279" t="s">
        <v>662</v>
      </c>
      <c r="C369" s="279" t="s">
        <v>1228</v>
      </c>
      <c r="D369" s="279" t="s">
        <v>613</v>
      </c>
      <c r="E369" s="282">
        <v>3712921</v>
      </c>
    </row>
    <row r="370" spans="1:5" ht="102">
      <c r="A370" s="61" t="s">
        <v>815</v>
      </c>
      <c r="B370" s="279" t="s">
        <v>662</v>
      </c>
      <c r="C370" s="279" t="s">
        <v>1229</v>
      </c>
      <c r="D370" s="279"/>
      <c r="E370" s="282">
        <v>91775</v>
      </c>
    </row>
    <row r="371" spans="1:5" ht="51">
      <c r="A371" s="61" t="s">
        <v>612</v>
      </c>
      <c r="B371" s="279" t="s">
        <v>662</v>
      </c>
      <c r="C371" s="279" t="s">
        <v>1229</v>
      </c>
      <c r="D371" s="279" t="s">
        <v>613</v>
      </c>
      <c r="E371" s="282">
        <v>91775</v>
      </c>
    </row>
    <row r="372" spans="1:5" ht="89.25">
      <c r="A372" s="61" t="s">
        <v>816</v>
      </c>
      <c r="B372" s="279" t="s">
        <v>662</v>
      </c>
      <c r="C372" s="279" t="s">
        <v>1230</v>
      </c>
      <c r="D372" s="279"/>
      <c r="E372" s="282">
        <v>935000</v>
      </c>
    </row>
    <row r="373" spans="1:5">
      <c r="A373" s="61" t="s">
        <v>633</v>
      </c>
      <c r="B373" s="279" t="s">
        <v>662</v>
      </c>
      <c r="C373" s="279" t="s">
        <v>1230</v>
      </c>
      <c r="D373" s="279" t="s">
        <v>634</v>
      </c>
      <c r="E373" s="282">
        <v>935000</v>
      </c>
    </row>
    <row r="374" spans="1:5" ht="89.25">
      <c r="A374" s="61" t="s">
        <v>958</v>
      </c>
      <c r="B374" s="279" t="s">
        <v>662</v>
      </c>
      <c r="C374" s="279" t="s">
        <v>1231</v>
      </c>
      <c r="D374" s="279"/>
      <c r="E374" s="282">
        <v>4298024</v>
      </c>
    </row>
    <row r="375" spans="1:5" ht="51">
      <c r="A375" s="61" t="s">
        <v>612</v>
      </c>
      <c r="B375" s="279" t="s">
        <v>662</v>
      </c>
      <c r="C375" s="279" t="s">
        <v>1231</v>
      </c>
      <c r="D375" s="279" t="s">
        <v>613</v>
      </c>
      <c r="E375" s="282">
        <v>4298024</v>
      </c>
    </row>
    <row r="376" spans="1:5" ht="102">
      <c r="A376" s="61" t="s">
        <v>817</v>
      </c>
      <c r="B376" s="279" t="s">
        <v>662</v>
      </c>
      <c r="C376" s="279" t="s">
        <v>1232</v>
      </c>
      <c r="D376" s="279"/>
      <c r="E376" s="282">
        <v>210</v>
      </c>
    </row>
    <row r="377" spans="1:5">
      <c r="A377" s="61" t="s">
        <v>633</v>
      </c>
      <c r="B377" s="279" t="s">
        <v>662</v>
      </c>
      <c r="C377" s="279" t="s">
        <v>1232</v>
      </c>
      <c r="D377" s="279" t="s">
        <v>634</v>
      </c>
      <c r="E377" s="282">
        <v>210</v>
      </c>
    </row>
    <row r="378" spans="1:5" ht="89.25">
      <c r="A378" s="61" t="s">
        <v>819</v>
      </c>
      <c r="B378" s="279" t="s">
        <v>662</v>
      </c>
      <c r="C378" s="279" t="s">
        <v>1235</v>
      </c>
      <c r="D378" s="279"/>
      <c r="E378" s="282">
        <v>20900</v>
      </c>
    </row>
    <row r="379" spans="1:5">
      <c r="A379" s="61" t="s">
        <v>633</v>
      </c>
      <c r="B379" s="279" t="s">
        <v>662</v>
      </c>
      <c r="C379" s="279" t="s">
        <v>1235</v>
      </c>
      <c r="D379" s="279" t="s">
        <v>634</v>
      </c>
      <c r="E379" s="282">
        <v>20900</v>
      </c>
    </row>
    <row r="380" spans="1:5" ht="63.75">
      <c r="A380" s="61" t="s">
        <v>805</v>
      </c>
      <c r="B380" s="279" t="s">
        <v>662</v>
      </c>
      <c r="C380" s="279" t="s">
        <v>1233</v>
      </c>
      <c r="D380" s="279"/>
      <c r="E380" s="282">
        <v>250000</v>
      </c>
    </row>
    <row r="381" spans="1:5">
      <c r="A381" s="61" t="s">
        <v>633</v>
      </c>
      <c r="B381" s="279" t="s">
        <v>662</v>
      </c>
      <c r="C381" s="279" t="s">
        <v>1233</v>
      </c>
      <c r="D381" s="279" t="s">
        <v>634</v>
      </c>
      <c r="E381" s="282">
        <v>250000</v>
      </c>
    </row>
    <row r="382" spans="1:5" ht="89.25">
      <c r="A382" s="61" t="s">
        <v>818</v>
      </c>
      <c r="B382" s="279" t="s">
        <v>662</v>
      </c>
      <c r="C382" s="279" t="s">
        <v>1234</v>
      </c>
      <c r="D382" s="279"/>
      <c r="E382" s="282">
        <v>800000</v>
      </c>
    </row>
    <row r="383" spans="1:5">
      <c r="A383" s="61" t="s">
        <v>633</v>
      </c>
      <c r="B383" s="279" t="s">
        <v>662</v>
      </c>
      <c r="C383" s="279" t="s">
        <v>1234</v>
      </c>
      <c r="D383" s="279" t="s">
        <v>634</v>
      </c>
      <c r="E383" s="282">
        <v>800000</v>
      </c>
    </row>
    <row r="384" spans="1:5">
      <c r="A384" s="61" t="s">
        <v>0</v>
      </c>
      <c r="B384" s="279" t="s">
        <v>674</v>
      </c>
      <c r="C384" s="279"/>
      <c r="D384" s="279"/>
      <c r="E384" s="282">
        <v>14280000</v>
      </c>
    </row>
    <row r="385" spans="1:5" ht="102">
      <c r="A385" s="61" t="s">
        <v>802</v>
      </c>
      <c r="B385" s="279" t="s">
        <v>674</v>
      </c>
      <c r="C385" s="279" t="s">
        <v>1205</v>
      </c>
      <c r="D385" s="279"/>
      <c r="E385" s="282">
        <v>13393474.6</v>
      </c>
    </row>
    <row r="386" spans="1:5" ht="25.5">
      <c r="A386" s="61" t="s">
        <v>604</v>
      </c>
      <c r="B386" s="279" t="s">
        <v>674</v>
      </c>
      <c r="C386" s="279" t="s">
        <v>1205</v>
      </c>
      <c r="D386" s="279" t="s">
        <v>605</v>
      </c>
      <c r="E386" s="282">
        <v>11036300</v>
      </c>
    </row>
    <row r="387" spans="1:5" ht="25.5">
      <c r="A387" s="61" t="s">
        <v>660</v>
      </c>
      <c r="B387" s="279" t="s">
        <v>674</v>
      </c>
      <c r="C387" s="279" t="s">
        <v>1205</v>
      </c>
      <c r="D387" s="279" t="s">
        <v>661</v>
      </c>
      <c r="E387" s="282">
        <v>576676.6</v>
      </c>
    </row>
    <row r="388" spans="1:5" ht="25.5">
      <c r="A388" s="61" t="s">
        <v>589</v>
      </c>
      <c r="B388" s="279" t="s">
        <v>674</v>
      </c>
      <c r="C388" s="279" t="s">
        <v>1205</v>
      </c>
      <c r="D388" s="279" t="s">
        <v>590</v>
      </c>
      <c r="E388" s="282">
        <v>1780498</v>
      </c>
    </row>
    <row r="389" spans="1:5" ht="127.5">
      <c r="A389" s="61" t="s">
        <v>803</v>
      </c>
      <c r="B389" s="279" t="s">
        <v>674</v>
      </c>
      <c r="C389" s="279" t="s">
        <v>1206</v>
      </c>
      <c r="D389" s="279"/>
      <c r="E389" s="282">
        <v>380000</v>
      </c>
    </row>
    <row r="390" spans="1:5" ht="25.5">
      <c r="A390" s="61" t="s">
        <v>604</v>
      </c>
      <c r="B390" s="279" t="s">
        <v>674</v>
      </c>
      <c r="C390" s="279" t="s">
        <v>1206</v>
      </c>
      <c r="D390" s="279" t="s">
        <v>605</v>
      </c>
      <c r="E390" s="282">
        <v>380000</v>
      </c>
    </row>
    <row r="391" spans="1:5" ht="89.25">
      <c r="A391" s="61" t="s">
        <v>804</v>
      </c>
      <c r="B391" s="279" t="s">
        <v>674</v>
      </c>
      <c r="C391" s="279" t="s">
        <v>1208</v>
      </c>
      <c r="D391" s="279"/>
      <c r="E391" s="282">
        <v>179800</v>
      </c>
    </row>
    <row r="392" spans="1:5" ht="25.5">
      <c r="A392" s="61" t="s">
        <v>660</v>
      </c>
      <c r="B392" s="279" t="s">
        <v>674</v>
      </c>
      <c r="C392" s="279" t="s">
        <v>1208</v>
      </c>
      <c r="D392" s="279" t="s">
        <v>661</v>
      </c>
      <c r="E392" s="282">
        <v>179800</v>
      </c>
    </row>
    <row r="393" spans="1:5" ht="102">
      <c r="A393" s="61" t="s">
        <v>954</v>
      </c>
      <c r="B393" s="279" t="s">
        <v>674</v>
      </c>
      <c r="C393" s="279" t="s">
        <v>1209</v>
      </c>
      <c r="D393" s="279"/>
      <c r="E393" s="282">
        <v>326725.40000000002</v>
      </c>
    </row>
    <row r="394" spans="1:5" ht="25.5">
      <c r="A394" s="61" t="s">
        <v>589</v>
      </c>
      <c r="B394" s="279" t="s">
        <v>674</v>
      </c>
      <c r="C394" s="279" t="s">
        <v>1209</v>
      </c>
      <c r="D394" s="279" t="s">
        <v>590</v>
      </c>
      <c r="E394" s="282">
        <v>326725.40000000002</v>
      </c>
    </row>
    <row r="395" spans="1:5">
      <c r="A395" s="61" t="s">
        <v>327</v>
      </c>
      <c r="B395" s="279" t="s">
        <v>38</v>
      </c>
      <c r="C395" s="279"/>
      <c r="D395" s="279"/>
      <c r="E395" s="282">
        <v>64000</v>
      </c>
    </row>
    <row r="396" spans="1:5">
      <c r="A396" s="61" t="s">
        <v>640</v>
      </c>
      <c r="B396" s="279" t="s">
        <v>641</v>
      </c>
      <c r="C396" s="279"/>
      <c r="D396" s="279"/>
      <c r="E396" s="282">
        <v>64000</v>
      </c>
    </row>
    <row r="397" spans="1:5" ht="51">
      <c r="A397" s="61" t="s">
        <v>642</v>
      </c>
      <c r="B397" s="279" t="s">
        <v>641</v>
      </c>
      <c r="C397" s="279" t="s">
        <v>1302</v>
      </c>
      <c r="D397" s="279"/>
      <c r="E397" s="282">
        <v>64000</v>
      </c>
    </row>
    <row r="398" spans="1:5" ht="25.5">
      <c r="A398" s="61" t="s">
        <v>589</v>
      </c>
      <c r="B398" s="279" t="s">
        <v>641</v>
      </c>
      <c r="C398" s="279" t="s">
        <v>1302</v>
      </c>
      <c r="D398" s="279" t="s">
        <v>590</v>
      </c>
      <c r="E398" s="282">
        <v>64000</v>
      </c>
    </row>
    <row r="399" spans="1:5">
      <c r="A399" s="61" t="s">
        <v>194</v>
      </c>
      <c r="B399" s="279" t="s">
        <v>262</v>
      </c>
      <c r="C399" s="279"/>
      <c r="D399" s="279"/>
      <c r="E399" s="282">
        <v>104626467</v>
      </c>
    </row>
    <row r="400" spans="1:5">
      <c r="A400" s="61" t="s">
        <v>141</v>
      </c>
      <c r="B400" s="279" t="s">
        <v>643</v>
      </c>
      <c r="C400" s="279"/>
      <c r="D400" s="279"/>
      <c r="E400" s="282">
        <v>1065327</v>
      </c>
    </row>
    <row r="401" spans="1:5" ht="89.25">
      <c r="A401" s="61" t="s">
        <v>796</v>
      </c>
      <c r="B401" s="279" t="s">
        <v>643</v>
      </c>
      <c r="C401" s="279" t="s">
        <v>1189</v>
      </c>
      <c r="D401" s="279"/>
      <c r="E401" s="282">
        <v>1065327</v>
      </c>
    </row>
    <row r="402" spans="1:5">
      <c r="A402" s="61" t="s">
        <v>644</v>
      </c>
      <c r="B402" s="279" t="s">
        <v>643</v>
      </c>
      <c r="C402" s="279" t="s">
        <v>1189</v>
      </c>
      <c r="D402" s="279" t="s">
        <v>645</v>
      </c>
      <c r="E402" s="282">
        <v>1065327</v>
      </c>
    </row>
    <row r="403" spans="1:5">
      <c r="A403" s="61" t="s">
        <v>142</v>
      </c>
      <c r="B403" s="279" t="s">
        <v>665</v>
      </c>
      <c r="C403" s="279"/>
      <c r="D403" s="279"/>
      <c r="E403" s="282">
        <v>38038500</v>
      </c>
    </row>
    <row r="404" spans="1:5" ht="76.5">
      <c r="A404" s="61" t="s">
        <v>800</v>
      </c>
      <c r="B404" s="279" t="s">
        <v>665</v>
      </c>
      <c r="C404" s="279" t="s">
        <v>1201</v>
      </c>
      <c r="D404" s="279"/>
      <c r="E404" s="282">
        <v>38038500</v>
      </c>
    </row>
    <row r="405" spans="1:5" ht="51">
      <c r="A405" s="61" t="s">
        <v>612</v>
      </c>
      <c r="B405" s="279" t="s">
        <v>665</v>
      </c>
      <c r="C405" s="279" t="s">
        <v>1201</v>
      </c>
      <c r="D405" s="279" t="s">
        <v>613</v>
      </c>
      <c r="E405" s="282">
        <v>38038500</v>
      </c>
    </row>
    <row r="406" spans="1:5">
      <c r="A406" s="61" t="s">
        <v>143</v>
      </c>
      <c r="B406" s="279" t="s">
        <v>646</v>
      </c>
      <c r="C406" s="279"/>
      <c r="D406" s="279"/>
      <c r="E406" s="282">
        <v>32818040</v>
      </c>
    </row>
    <row r="407" spans="1:5" ht="153">
      <c r="A407" s="61" t="s">
        <v>827</v>
      </c>
      <c r="B407" s="279" t="s">
        <v>646</v>
      </c>
      <c r="C407" s="279" t="s">
        <v>1287</v>
      </c>
      <c r="D407" s="279"/>
      <c r="E407" s="282">
        <v>981100</v>
      </c>
    </row>
    <row r="408" spans="1:5" ht="25.5">
      <c r="A408" s="61" t="s">
        <v>589</v>
      </c>
      <c r="B408" s="279" t="s">
        <v>646</v>
      </c>
      <c r="C408" s="279" t="s">
        <v>1287</v>
      </c>
      <c r="D408" s="279" t="s">
        <v>590</v>
      </c>
      <c r="E408" s="282">
        <v>981100</v>
      </c>
    </row>
    <row r="409" spans="1:5" ht="114.75">
      <c r="A409" s="61" t="s">
        <v>694</v>
      </c>
      <c r="B409" s="279" t="s">
        <v>646</v>
      </c>
      <c r="C409" s="279" t="s">
        <v>1288</v>
      </c>
      <c r="D409" s="279"/>
      <c r="E409" s="282">
        <v>30278400</v>
      </c>
    </row>
    <row r="410" spans="1:5" ht="25.5">
      <c r="A410" s="61" t="s">
        <v>589</v>
      </c>
      <c r="B410" s="279" t="s">
        <v>646</v>
      </c>
      <c r="C410" s="279" t="s">
        <v>1288</v>
      </c>
      <c r="D410" s="279" t="s">
        <v>590</v>
      </c>
      <c r="E410" s="282">
        <v>29351189</v>
      </c>
    </row>
    <row r="411" spans="1:5">
      <c r="A411" s="61" t="s">
        <v>633</v>
      </c>
      <c r="B411" s="279" t="s">
        <v>646</v>
      </c>
      <c r="C411" s="279" t="s">
        <v>1288</v>
      </c>
      <c r="D411" s="279" t="s">
        <v>634</v>
      </c>
      <c r="E411" s="282">
        <v>927211</v>
      </c>
    </row>
    <row r="412" spans="1:5" ht="76.5">
      <c r="A412" s="61" t="s">
        <v>951</v>
      </c>
      <c r="B412" s="279" t="s">
        <v>646</v>
      </c>
      <c r="C412" s="279" t="s">
        <v>1200</v>
      </c>
      <c r="D412" s="279"/>
      <c r="E412" s="282">
        <v>337500</v>
      </c>
    </row>
    <row r="413" spans="1:5" ht="25.5">
      <c r="A413" s="61" t="s">
        <v>589</v>
      </c>
      <c r="B413" s="279" t="s">
        <v>646</v>
      </c>
      <c r="C413" s="279" t="s">
        <v>1200</v>
      </c>
      <c r="D413" s="279" t="s">
        <v>590</v>
      </c>
      <c r="E413" s="282">
        <v>337500</v>
      </c>
    </row>
    <row r="414" spans="1:5" ht="76.5">
      <c r="A414" s="61" t="s">
        <v>678</v>
      </c>
      <c r="B414" s="279" t="s">
        <v>646</v>
      </c>
      <c r="C414" s="279" t="s">
        <v>1240</v>
      </c>
      <c r="D414" s="279"/>
      <c r="E414" s="282">
        <v>1221040</v>
      </c>
    </row>
    <row r="415" spans="1:5">
      <c r="A415" s="61" t="s">
        <v>991</v>
      </c>
      <c r="B415" s="279" t="s">
        <v>646</v>
      </c>
      <c r="C415" s="279" t="s">
        <v>1240</v>
      </c>
      <c r="D415" s="279" t="s">
        <v>990</v>
      </c>
      <c r="E415" s="282">
        <v>1221040</v>
      </c>
    </row>
    <row r="416" spans="1:5">
      <c r="A416" s="61" t="s">
        <v>27</v>
      </c>
      <c r="B416" s="279" t="s">
        <v>695</v>
      </c>
      <c r="C416" s="279"/>
      <c r="D416" s="279"/>
      <c r="E416" s="282">
        <v>15165700</v>
      </c>
    </row>
    <row r="417" spans="1:5" ht="102">
      <c r="A417" s="61" t="s">
        <v>696</v>
      </c>
      <c r="B417" s="279" t="s">
        <v>695</v>
      </c>
      <c r="C417" s="279" t="s">
        <v>1289</v>
      </c>
      <c r="D417" s="279"/>
      <c r="E417" s="282">
        <v>15165700</v>
      </c>
    </row>
    <row r="418" spans="1:5" ht="25.5">
      <c r="A418" s="61" t="s">
        <v>589</v>
      </c>
      <c r="B418" s="279" t="s">
        <v>695</v>
      </c>
      <c r="C418" s="279" t="s">
        <v>1289</v>
      </c>
      <c r="D418" s="279" t="s">
        <v>590</v>
      </c>
      <c r="E418" s="282">
        <v>150000</v>
      </c>
    </row>
    <row r="419" spans="1:5" ht="38.25">
      <c r="A419" s="61" t="s">
        <v>647</v>
      </c>
      <c r="B419" s="279" t="s">
        <v>695</v>
      </c>
      <c r="C419" s="279" t="s">
        <v>1289</v>
      </c>
      <c r="D419" s="279" t="s">
        <v>648</v>
      </c>
      <c r="E419" s="282">
        <v>15015700</v>
      </c>
    </row>
    <row r="420" spans="1:5">
      <c r="A420" s="61" t="s">
        <v>91</v>
      </c>
      <c r="B420" s="279" t="s">
        <v>666</v>
      </c>
      <c r="C420" s="279"/>
      <c r="D420" s="279"/>
      <c r="E420" s="282">
        <v>17538900</v>
      </c>
    </row>
    <row r="421" spans="1:5" ht="38.25">
      <c r="A421" s="61" t="s">
        <v>583</v>
      </c>
      <c r="B421" s="279" t="s">
        <v>666</v>
      </c>
      <c r="C421" s="279" t="s">
        <v>1203</v>
      </c>
      <c r="D421" s="279" t="s">
        <v>584</v>
      </c>
      <c r="E421" s="282">
        <v>15113700</v>
      </c>
    </row>
    <row r="422" spans="1:5" ht="38.25">
      <c r="A422" s="61" t="s">
        <v>585</v>
      </c>
      <c r="B422" s="279" t="s">
        <v>666</v>
      </c>
      <c r="C422" s="279" t="s">
        <v>1203</v>
      </c>
      <c r="D422" s="279" t="s">
        <v>586</v>
      </c>
      <c r="E422" s="282">
        <v>161900</v>
      </c>
    </row>
    <row r="423" spans="1:5" ht="25.5">
      <c r="A423" s="61" t="s">
        <v>589</v>
      </c>
      <c r="B423" s="279" t="s">
        <v>666</v>
      </c>
      <c r="C423" s="279" t="s">
        <v>1203</v>
      </c>
      <c r="D423" s="279" t="s">
        <v>590</v>
      </c>
      <c r="E423" s="282">
        <v>2259300</v>
      </c>
    </row>
    <row r="424" spans="1:5">
      <c r="A424" s="61" t="s">
        <v>787</v>
      </c>
      <c r="B424" s="279" t="s">
        <v>666</v>
      </c>
      <c r="C424" s="279" t="s">
        <v>1203</v>
      </c>
      <c r="D424" s="279" t="s">
        <v>788</v>
      </c>
      <c r="E424" s="283">
        <v>4000</v>
      </c>
    </row>
    <row r="425" spans="1:5">
      <c r="A425" s="61" t="s">
        <v>328</v>
      </c>
      <c r="B425" s="279" t="s">
        <v>40</v>
      </c>
      <c r="C425" s="279"/>
      <c r="D425" s="279"/>
      <c r="E425" s="283">
        <v>2570000</v>
      </c>
    </row>
    <row r="426" spans="1:5">
      <c r="A426" s="61" t="s">
        <v>285</v>
      </c>
      <c r="B426" s="279" t="s">
        <v>649</v>
      </c>
      <c r="C426" s="279"/>
      <c r="D426" s="279"/>
      <c r="E426" s="283">
        <v>2570000</v>
      </c>
    </row>
    <row r="427" spans="1:5" ht="76.5">
      <c r="A427" s="61" t="s">
        <v>650</v>
      </c>
      <c r="B427" s="279" t="s">
        <v>649</v>
      </c>
      <c r="C427" s="279" t="s">
        <v>1190</v>
      </c>
      <c r="D427" s="279"/>
      <c r="E427" s="283">
        <v>700000</v>
      </c>
    </row>
    <row r="428" spans="1:5" ht="25.5">
      <c r="A428" s="61" t="s">
        <v>589</v>
      </c>
      <c r="B428" s="279" t="s">
        <v>649</v>
      </c>
      <c r="C428" s="279" t="s">
        <v>1190</v>
      </c>
      <c r="D428" s="279" t="s">
        <v>590</v>
      </c>
      <c r="E428" s="283">
        <v>700000</v>
      </c>
    </row>
    <row r="429" spans="1:5" ht="76.5">
      <c r="A429" s="61" t="s">
        <v>651</v>
      </c>
      <c r="B429" s="279" t="s">
        <v>649</v>
      </c>
      <c r="C429" s="279" t="s">
        <v>1191</v>
      </c>
      <c r="D429" s="279"/>
      <c r="E429" s="283">
        <v>1670000</v>
      </c>
    </row>
    <row r="430" spans="1:5" ht="25.5">
      <c r="A430" s="61" t="s">
        <v>589</v>
      </c>
      <c r="B430" s="279" t="s">
        <v>649</v>
      </c>
      <c r="C430" s="279" t="s">
        <v>1191</v>
      </c>
      <c r="D430" s="279" t="s">
        <v>590</v>
      </c>
      <c r="E430" s="283">
        <v>1670000</v>
      </c>
    </row>
    <row r="431" spans="1:5" ht="76.5">
      <c r="A431" s="61" t="s">
        <v>797</v>
      </c>
      <c r="B431" s="279" t="s">
        <v>649</v>
      </c>
      <c r="C431" s="279" t="s">
        <v>1192</v>
      </c>
      <c r="D431" s="279"/>
      <c r="E431" s="283">
        <v>16900</v>
      </c>
    </row>
    <row r="432" spans="1:5">
      <c r="A432" s="61" t="s">
        <v>633</v>
      </c>
      <c r="B432" s="279" t="s">
        <v>649</v>
      </c>
      <c r="C432" s="279" t="s">
        <v>1192</v>
      </c>
      <c r="D432" s="279" t="s">
        <v>634</v>
      </c>
      <c r="E432" s="283">
        <v>16900</v>
      </c>
    </row>
    <row r="433" spans="1:5" ht="63.75">
      <c r="A433" s="61" t="s">
        <v>653</v>
      </c>
      <c r="B433" s="279" t="s">
        <v>649</v>
      </c>
      <c r="C433" s="279" t="s">
        <v>1193</v>
      </c>
      <c r="D433" s="279"/>
      <c r="E433" s="283">
        <v>176400</v>
      </c>
    </row>
    <row r="434" spans="1:5">
      <c r="A434" s="61" t="s">
        <v>633</v>
      </c>
      <c r="B434" s="279" t="s">
        <v>649</v>
      </c>
      <c r="C434" s="279" t="s">
        <v>1193</v>
      </c>
      <c r="D434" s="279" t="s">
        <v>634</v>
      </c>
      <c r="E434" s="283">
        <v>176400</v>
      </c>
    </row>
    <row r="435" spans="1:5" ht="89.25">
      <c r="A435" s="61" t="s">
        <v>654</v>
      </c>
      <c r="B435" s="279" t="s">
        <v>649</v>
      </c>
      <c r="C435" s="279" t="s">
        <v>1194</v>
      </c>
      <c r="D435" s="279"/>
      <c r="E435" s="283">
        <v>6700</v>
      </c>
    </row>
    <row r="436" spans="1:5">
      <c r="A436" s="61" t="s">
        <v>633</v>
      </c>
      <c r="B436" s="279" t="s">
        <v>649</v>
      </c>
      <c r="C436" s="279" t="s">
        <v>1194</v>
      </c>
      <c r="D436" s="279" t="s">
        <v>634</v>
      </c>
      <c r="E436" s="283">
        <v>6700</v>
      </c>
    </row>
    <row r="437" spans="1:5" ht="25.5">
      <c r="A437" s="61" t="s">
        <v>330</v>
      </c>
      <c r="B437" s="279" t="s">
        <v>109</v>
      </c>
      <c r="C437" s="279"/>
      <c r="D437" s="279"/>
      <c r="E437" s="283">
        <v>2740</v>
      </c>
    </row>
    <row r="438" spans="1:5" ht="25.5">
      <c r="A438" s="61" t="s">
        <v>331</v>
      </c>
      <c r="B438" s="279" t="s">
        <v>711</v>
      </c>
      <c r="C438" s="279"/>
      <c r="D438" s="279"/>
      <c r="E438" s="283">
        <v>2740</v>
      </c>
    </row>
    <row r="439" spans="1:5" ht="25.5">
      <c r="A439" s="61" t="s">
        <v>703</v>
      </c>
      <c r="B439" s="279" t="s">
        <v>711</v>
      </c>
      <c r="C439" s="279" t="s">
        <v>1297</v>
      </c>
      <c r="D439" s="279"/>
      <c r="E439" s="283">
        <v>2740</v>
      </c>
    </row>
    <row r="440" spans="1:5">
      <c r="A440" s="61" t="s">
        <v>712</v>
      </c>
      <c r="B440" s="279" t="s">
        <v>711</v>
      </c>
      <c r="C440" s="279" t="s">
        <v>1297</v>
      </c>
      <c r="D440" s="279" t="s">
        <v>713</v>
      </c>
      <c r="E440" s="283">
        <v>2740</v>
      </c>
    </row>
    <row r="441" spans="1:5" ht="38.25">
      <c r="A441" s="61" t="s">
        <v>332</v>
      </c>
      <c r="B441" s="279" t="s">
        <v>112</v>
      </c>
      <c r="C441" s="279"/>
      <c r="D441" s="279"/>
      <c r="E441" s="283">
        <v>97469100</v>
      </c>
    </row>
    <row r="442" spans="1:5" ht="38.25">
      <c r="A442" s="61" t="s">
        <v>286</v>
      </c>
      <c r="B442" s="279" t="s">
        <v>714</v>
      </c>
      <c r="C442" s="279"/>
      <c r="D442" s="279"/>
      <c r="E442" s="283">
        <v>56280700</v>
      </c>
    </row>
    <row r="443" spans="1:5" ht="89.25">
      <c r="A443" s="61" t="s">
        <v>832</v>
      </c>
      <c r="B443" s="279" t="s">
        <v>714</v>
      </c>
      <c r="C443" s="279" t="s">
        <v>1303</v>
      </c>
      <c r="D443" s="279"/>
      <c r="E443" s="283">
        <v>23885200</v>
      </c>
    </row>
    <row r="444" spans="1:5">
      <c r="A444" s="61" t="s">
        <v>715</v>
      </c>
      <c r="B444" s="279" t="s">
        <v>714</v>
      </c>
      <c r="C444" s="279" t="s">
        <v>1303</v>
      </c>
      <c r="D444" s="279" t="s">
        <v>716</v>
      </c>
      <c r="E444" s="283">
        <v>23885200</v>
      </c>
    </row>
    <row r="445" spans="1:5" ht="89.25">
      <c r="A445" s="61" t="s">
        <v>833</v>
      </c>
      <c r="B445" s="279" t="s">
        <v>714</v>
      </c>
      <c r="C445" s="279" t="s">
        <v>1304</v>
      </c>
      <c r="D445" s="279"/>
      <c r="E445" s="283">
        <v>32395500</v>
      </c>
    </row>
    <row r="446" spans="1:5">
      <c r="A446" s="61" t="s">
        <v>715</v>
      </c>
      <c r="B446" s="279" t="s">
        <v>714</v>
      </c>
      <c r="C446" s="279" t="s">
        <v>1304</v>
      </c>
      <c r="D446" s="279" t="s">
        <v>716</v>
      </c>
      <c r="E446" s="283">
        <v>32395500</v>
      </c>
    </row>
    <row r="447" spans="1:5">
      <c r="A447" s="61" t="s">
        <v>333</v>
      </c>
      <c r="B447" s="279" t="s">
        <v>717</v>
      </c>
      <c r="C447" s="279"/>
      <c r="D447" s="279"/>
      <c r="E447" s="283">
        <v>41188400</v>
      </c>
    </row>
    <row r="448" spans="1:5" ht="102">
      <c r="A448" s="61" t="s">
        <v>834</v>
      </c>
      <c r="B448" s="279" t="s">
        <v>717</v>
      </c>
      <c r="C448" s="279" t="s">
        <v>1305</v>
      </c>
      <c r="D448" s="279"/>
      <c r="E448" s="283">
        <v>41188400</v>
      </c>
    </row>
    <row r="449" spans="1:5">
      <c r="A449" s="61" t="s">
        <v>106</v>
      </c>
      <c r="B449" s="279" t="s">
        <v>717</v>
      </c>
      <c r="C449" s="279" t="s">
        <v>1305</v>
      </c>
      <c r="D449" s="279" t="s">
        <v>702</v>
      </c>
      <c r="E449" s="283">
        <v>41188400</v>
      </c>
    </row>
  </sheetData>
  <autoFilter ref="A5:E449"/>
  <mergeCells count="6">
    <mergeCell ref="A6:D6"/>
    <mergeCell ref="A1:E1"/>
    <mergeCell ref="A2:E2"/>
    <mergeCell ref="A4:A5"/>
    <mergeCell ref="B4:D4"/>
    <mergeCell ref="E4:E5"/>
  </mergeCells>
  <phoneticPr fontId="0" type="noConversion"/>
  <pageMargins left="0.78740157480314965" right="0.23622047244094491" top="0.19685039370078741" bottom="0.19685039370078741" header="0.15748031496062992" footer="0.15748031496062992"/>
  <pageSetup paperSize="9" scale="95" fitToHeight="0" orientation="portrait" r:id="rId1"/>
  <headerFooter alignWithMargins="0"/>
</worksheet>
</file>

<file path=xl/worksheets/sheet8.xml><?xml version="1.0" encoding="utf-8"?>
<worksheet xmlns="http://schemas.openxmlformats.org/spreadsheetml/2006/main" xmlns:r="http://schemas.openxmlformats.org/officeDocument/2006/relationships">
  <dimension ref="A1:H444"/>
  <sheetViews>
    <sheetView zoomScaleNormal="100" workbookViewId="0">
      <selection activeCell="D445" sqref="D445"/>
    </sheetView>
  </sheetViews>
  <sheetFormatPr defaultRowHeight="12.75"/>
  <cols>
    <col min="1" max="1" width="40.85546875" style="5" customWidth="1"/>
    <col min="2" max="2" width="7.140625" style="5" customWidth="1"/>
    <col min="3" max="3" width="12.28515625" style="5" customWidth="1"/>
    <col min="4" max="4" width="4.85546875" style="5" customWidth="1"/>
    <col min="5" max="5" width="15.28515625" style="5" customWidth="1"/>
    <col min="6" max="6" width="15.7109375" style="25" customWidth="1"/>
    <col min="7" max="7" width="9.140625" style="5"/>
    <col min="8" max="8" width="19.28515625" style="5" customWidth="1"/>
    <col min="9" max="16384" width="9.140625" style="5"/>
  </cols>
  <sheetData>
    <row r="1" spans="1:8" ht="47.25" customHeight="1">
      <c r="A1" s="298" t="str">
        <f>"Приложение №"&amp;Н1фун1&amp;" к решению
Богучанского районного Совета депутатов
от "&amp;Р1дата&amp;" года №"&amp;Р1номер</f>
        <v>Приложение №8 к решению
Богучанского районного Совета депутатов
от "    "  ___________ 2015 г. года №</v>
      </c>
      <c r="B1" s="298"/>
      <c r="C1" s="298"/>
      <c r="D1" s="298"/>
      <c r="E1" s="298"/>
      <c r="F1" s="298"/>
    </row>
    <row r="2" spans="1:8" ht="135" customHeight="1">
      <c r="A2" s="297" t="str">
        <f>"Распределение бюджетных ассигнований по разделам, подразделам, (муниципальным программам Богучанского района и непрограммным направлениям деятельности), группам, подгруппам  видов расходов классификации расходов районного бюджета на плановый период "&amp;ПлПер&amp;" годов"</f>
        <v>Распределение бюджетных ассигнований по разделам, подразделам, (муниципальным программам Богучанского района и непрограммным направлениям деятельности), группам, подгруппам  видов расходов классификации расходов районного бюджета на плановый период 2017-2018 годов</v>
      </c>
      <c r="B2" s="297"/>
      <c r="C2" s="297"/>
      <c r="D2" s="297"/>
      <c r="E2" s="297"/>
      <c r="F2" s="297"/>
      <c r="H2" s="224"/>
    </row>
    <row r="3" spans="1:8">
      <c r="F3" s="13" t="s">
        <v>107</v>
      </c>
    </row>
    <row r="4" spans="1:8" ht="12.75" customHeight="1">
      <c r="A4" s="328" t="s">
        <v>309</v>
      </c>
      <c r="B4" s="333" t="s">
        <v>239</v>
      </c>
      <c r="C4" s="333"/>
      <c r="D4" s="333"/>
      <c r="E4" s="328" t="s">
        <v>939</v>
      </c>
      <c r="F4" s="328" t="s">
        <v>1060</v>
      </c>
    </row>
    <row r="5" spans="1:8" ht="25.5">
      <c r="A5" s="328"/>
      <c r="B5" s="151" t="s">
        <v>310</v>
      </c>
      <c r="C5" s="151" t="s">
        <v>240</v>
      </c>
      <c r="D5" s="151" t="s">
        <v>241</v>
      </c>
      <c r="E5" s="328"/>
      <c r="F5" s="328"/>
    </row>
    <row r="6" spans="1:8" s="16" customFormat="1">
      <c r="A6" s="330" t="s">
        <v>718</v>
      </c>
      <c r="B6" s="331"/>
      <c r="C6" s="331"/>
      <c r="D6" s="331"/>
      <c r="E6" s="63">
        <v>1665322453.3088996</v>
      </c>
      <c r="F6" s="63">
        <v>1661580453.3088999</v>
      </c>
    </row>
    <row r="7" spans="1:8">
      <c r="A7" s="61" t="s">
        <v>311</v>
      </c>
      <c r="B7" s="154" t="s">
        <v>183</v>
      </c>
      <c r="C7" s="154" t="s">
        <v>944</v>
      </c>
      <c r="D7" s="154"/>
      <c r="E7" s="152">
        <v>41937583.988899998</v>
      </c>
      <c r="F7" s="152">
        <v>43625971.288900003</v>
      </c>
    </row>
    <row r="8" spans="1:8" ht="38.25">
      <c r="A8" s="61" t="s">
        <v>580</v>
      </c>
      <c r="B8" s="154" t="s">
        <v>581</v>
      </c>
      <c r="C8" s="154" t="s">
        <v>944</v>
      </c>
      <c r="D8" s="154"/>
      <c r="E8" s="152">
        <v>1262846</v>
      </c>
      <c r="F8" s="152">
        <v>1262846</v>
      </c>
    </row>
    <row r="9" spans="1:8" ht="51">
      <c r="A9" s="61" t="s">
        <v>582</v>
      </c>
      <c r="B9" s="154" t="s">
        <v>581</v>
      </c>
      <c r="C9" s="154" t="s">
        <v>1146</v>
      </c>
      <c r="D9" s="154"/>
      <c r="E9" s="152">
        <v>1262846</v>
      </c>
      <c r="F9" s="152">
        <v>1262846</v>
      </c>
    </row>
    <row r="10" spans="1:8" ht="38.25">
      <c r="A10" s="61" t="s">
        <v>583</v>
      </c>
      <c r="B10" s="154" t="s">
        <v>581</v>
      </c>
      <c r="C10" s="154" t="s">
        <v>1146</v>
      </c>
      <c r="D10" s="154" t="s">
        <v>584</v>
      </c>
      <c r="E10" s="152">
        <v>1232846</v>
      </c>
      <c r="F10" s="152">
        <v>1232846</v>
      </c>
    </row>
    <row r="11" spans="1:8" ht="38.25">
      <c r="A11" s="60" t="s">
        <v>585</v>
      </c>
      <c r="B11" s="275" t="s">
        <v>581</v>
      </c>
      <c r="C11" s="275" t="s">
        <v>1146</v>
      </c>
      <c r="D11" s="275" t="s">
        <v>586</v>
      </c>
      <c r="E11" s="285">
        <v>30000</v>
      </c>
      <c r="F11" s="152">
        <v>30000</v>
      </c>
    </row>
    <row r="12" spans="1:8" ht="51">
      <c r="A12" s="61" t="s">
        <v>105</v>
      </c>
      <c r="B12" s="154" t="s">
        <v>587</v>
      </c>
      <c r="C12" s="154"/>
      <c r="D12" s="154"/>
      <c r="E12" s="152">
        <v>3208951</v>
      </c>
      <c r="F12" s="152">
        <v>3208951</v>
      </c>
    </row>
    <row r="13" spans="1:8" ht="51">
      <c r="A13" s="61" t="s">
        <v>588</v>
      </c>
      <c r="B13" s="154" t="s">
        <v>587</v>
      </c>
      <c r="C13" s="154" t="s">
        <v>1140</v>
      </c>
      <c r="D13" s="154"/>
      <c r="E13" s="152">
        <v>1587254.0000000002</v>
      </c>
      <c r="F13" s="152">
        <v>1587254.0000000002</v>
      </c>
    </row>
    <row r="14" spans="1:8" ht="38.25">
      <c r="A14" s="61" t="s">
        <v>583</v>
      </c>
      <c r="B14" s="154" t="s">
        <v>587</v>
      </c>
      <c r="C14" s="154" t="s">
        <v>1140</v>
      </c>
      <c r="D14" s="154" t="s">
        <v>584</v>
      </c>
      <c r="E14" s="152">
        <v>1082166.0000000002</v>
      </c>
      <c r="F14" s="152">
        <v>1082166.0000000002</v>
      </c>
    </row>
    <row r="15" spans="1:8" ht="38.25">
      <c r="A15" s="61" t="s">
        <v>585</v>
      </c>
      <c r="B15" s="154" t="s">
        <v>587</v>
      </c>
      <c r="C15" s="154" t="s">
        <v>1140</v>
      </c>
      <c r="D15" s="154" t="s">
        <v>586</v>
      </c>
      <c r="E15" s="152">
        <v>90000</v>
      </c>
      <c r="F15" s="152">
        <v>90000</v>
      </c>
    </row>
    <row r="16" spans="1:8" ht="38.25">
      <c r="A16" s="61" t="s">
        <v>589</v>
      </c>
      <c r="B16" s="154" t="s">
        <v>587</v>
      </c>
      <c r="C16" s="154" t="s">
        <v>1140</v>
      </c>
      <c r="D16" s="154" t="s">
        <v>590</v>
      </c>
      <c r="E16" s="152">
        <v>415088</v>
      </c>
      <c r="F16" s="152">
        <v>415088</v>
      </c>
    </row>
    <row r="17" spans="1:6" ht="76.5">
      <c r="A17" s="61" t="s">
        <v>945</v>
      </c>
      <c r="B17" s="154" t="s">
        <v>587</v>
      </c>
      <c r="C17" s="154" t="s">
        <v>1141</v>
      </c>
      <c r="D17" s="154"/>
      <c r="E17" s="152">
        <v>100000</v>
      </c>
      <c r="F17" s="152">
        <v>100000</v>
      </c>
    </row>
    <row r="18" spans="1:6" ht="38.25">
      <c r="A18" s="61" t="s">
        <v>585</v>
      </c>
      <c r="B18" s="154" t="s">
        <v>587</v>
      </c>
      <c r="C18" s="154" t="s">
        <v>1141</v>
      </c>
      <c r="D18" s="154" t="s">
        <v>586</v>
      </c>
      <c r="E18" s="152">
        <v>100000</v>
      </c>
      <c r="F18" s="152">
        <v>100000</v>
      </c>
    </row>
    <row r="19" spans="1:6" ht="51">
      <c r="A19" s="61" t="s">
        <v>591</v>
      </c>
      <c r="B19" s="154" t="s">
        <v>587</v>
      </c>
      <c r="C19" s="154" t="s">
        <v>1142</v>
      </c>
      <c r="D19" s="154"/>
      <c r="E19" s="152">
        <v>1509553</v>
      </c>
      <c r="F19" s="152">
        <v>1509553</v>
      </c>
    </row>
    <row r="20" spans="1:6" ht="38.25">
      <c r="A20" s="61" t="s">
        <v>583</v>
      </c>
      <c r="B20" s="154" t="s">
        <v>587</v>
      </c>
      <c r="C20" s="154" t="s">
        <v>1142</v>
      </c>
      <c r="D20" s="154" t="s">
        <v>584</v>
      </c>
      <c r="E20" s="152">
        <v>1227001</v>
      </c>
      <c r="F20" s="152">
        <v>1227001</v>
      </c>
    </row>
    <row r="21" spans="1:6" ht="38.25">
      <c r="A21" s="61" t="s">
        <v>585</v>
      </c>
      <c r="B21" s="154" t="s">
        <v>587</v>
      </c>
      <c r="C21" s="154" t="s">
        <v>1142</v>
      </c>
      <c r="D21" s="154" t="s">
        <v>586</v>
      </c>
      <c r="E21" s="152">
        <v>73752</v>
      </c>
      <c r="F21" s="152">
        <v>73752</v>
      </c>
    </row>
    <row r="22" spans="1:6" ht="63.75">
      <c r="A22" s="61" t="s">
        <v>786</v>
      </c>
      <c r="B22" s="154" t="s">
        <v>587</v>
      </c>
      <c r="C22" s="154" t="s">
        <v>1142</v>
      </c>
      <c r="D22" s="154" t="s">
        <v>782</v>
      </c>
      <c r="E22" s="152">
        <v>208800</v>
      </c>
      <c r="F22" s="152">
        <v>208800</v>
      </c>
    </row>
    <row r="23" spans="1:6" ht="51">
      <c r="A23" s="61" t="s">
        <v>591</v>
      </c>
      <c r="B23" s="154" t="s">
        <v>587</v>
      </c>
      <c r="C23" s="154" t="s">
        <v>1143</v>
      </c>
      <c r="D23" s="155"/>
      <c r="E23" s="152">
        <v>12144</v>
      </c>
      <c r="F23" s="152">
        <v>12144</v>
      </c>
    </row>
    <row r="24" spans="1:6" ht="38.25">
      <c r="A24" s="61" t="s">
        <v>585</v>
      </c>
      <c r="B24" s="154" t="s">
        <v>587</v>
      </c>
      <c r="C24" s="154" t="s">
        <v>1143</v>
      </c>
      <c r="D24" s="154" t="s">
        <v>586</v>
      </c>
      <c r="E24" s="152">
        <v>12144</v>
      </c>
      <c r="F24" s="152">
        <v>12144</v>
      </c>
    </row>
    <row r="25" spans="1:6" ht="63.75">
      <c r="A25" s="61" t="s">
        <v>313</v>
      </c>
      <c r="B25" s="154" t="s">
        <v>594</v>
      </c>
      <c r="C25" s="154"/>
      <c r="D25" s="154"/>
      <c r="E25" s="152">
        <f>-17742.2+18319894.96</f>
        <v>18302152.760000002</v>
      </c>
      <c r="F25" s="152">
        <f>-33929.5+20008282.26</f>
        <v>19974352.760000002</v>
      </c>
    </row>
    <row r="26" spans="1:6" ht="102">
      <c r="A26" s="61" t="s">
        <v>595</v>
      </c>
      <c r="B26" s="154" t="s">
        <v>594</v>
      </c>
      <c r="C26" s="154" t="s">
        <v>1147</v>
      </c>
      <c r="D26" s="154"/>
      <c r="E26" s="152">
        <v>75000</v>
      </c>
      <c r="F26" s="152">
        <v>75000</v>
      </c>
    </row>
    <row r="27" spans="1:6" ht="38.25">
      <c r="A27" s="61" t="s">
        <v>589</v>
      </c>
      <c r="B27" s="154" t="s">
        <v>594</v>
      </c>
      <c r="C27" s="154" t="s">
        <v>1147</v>
      </c>
      <c r="D27" s="154" t="s">
        <v>590</v>
      </c>
      <c r="E27" s="152">
        <v>75000</v>
      </c>
      <c r="F27" s="152">
        <v>75000</v>
      </c>
    </row>
    <row r="28" spans="1:6" ht="51">
      <c r="A28" s="61" t="s">
        <v>588</v>
      </c>
      <c r="B28" s="154" t="s">
        <v>594</v>
      </c>
      <c r="C28" s="154" t="s">
        <v>1140</v>
      </c>
      <c r="D28" s="154"/>
      <c r="E28" s="152">
        <f>-17742.2+9749772.12</f>
        <v>9732029.9199999999</v>
      </c>
      <c r="F28" s="152">
        <f>-33929.5+11438159.42</f>
        <v>11404229.92</v>
      </c>
    </row>
    <row r="29" spans="1:6" ht="38.25">
      <c r="A29" s="61" t="s">
        <v>583</v>
      </c>
      <c r="B29" s="154" t="s">
        <v>594</v>
      </c>
      <c r="C29" s="154" t="s">
        <v>1140</v>
      </c>
      <c r="D29" s="154" t="s">
        <v>584</v>
      </c>
      <c r="E29" s="152">
        <v>1278685.3599999994</v>
      </c>
      <c r="F29" s="152">
        <v>2967072.66</v>
      </c>
    </row>
    <row r="30" spans="1:6" ht="38.25">
      <c r="A30" s="61" t="s">
        <v>585</v>
      </c>
      <c r="B30" s="154" t="s">
        <v>594</v>
      </c>
      <c r="C30" s="154" t="s">
        <v>1140</v>
      </c>
      <c r="D30" s="154" t="s">
        <v>586</v>
      </c>
      <c r="E30" s="152">
        <v>475000</v>
      </c>
      <c r="F30" s="152">
        <v>475000</v>
      </c>
    </row>
    <row r="31" spans="1:6" ht="38.25">
      <c r="A31" s="61" t="s">
        <v>589</v>
      </c>
      <c r="B31" s="154" t="s">
        <v>594</v>
      </c>
      <c r="C31" s="154" t="s">
        <v>1140</v>
      </c>
      <c r="D31" s="154" t="s">
        <v>590</v>
      </c>
      <c r="E31" s="152">
        <f>-17742.2+7846086.76</f>
        <v>7828344.5599999996</v>
      </c>
      <c r="F31" s="152">
        <f>-33929.5+7846086.76</f>
        <v>7812157.2599999998</v>
      </c>
    </row>
    <row r="32" spans="1:6" ht="25.5">
      <c r="A32" s="61" t="s">
        <v>787</v>
      </c>
      <c r="B32" s="154" t="s">
        <v>594</v>
      </c>
      <c r="C32" s="154" t="s">
        <v>1140</v>
      </c>
      <c r="D32" s="154" t="s">
        <v>788</v>
      </c>
      <c r="E32" s="152">
        <v>150000</v>
      </c>
      <c r="F32" s="152">
        <v>150000</v>
      </c>
    </row>
    <row r="33" spans="1:6" ht="38.25">
      <c r="A33" s="61" t="s">
        <v>583</v>
      </c>
      <c r="B33" s="154" t="s">
        <v>594</v>
      </c>
      <c r="C33" s="154" t="s">
        <v>1150</v>
      </c>
      <c r="D33" s="154" t="s">
        <v>584</v>
      </c>
      <c r="E33" s="152">
        <v>533737.84</v>
      </c>
      <c r="F33" s="152">
        <v>533737.84</v>
      </c>
    </row>
    <row r="34" spans="1:6" ht="76.5">
      <c r="A34" s="61" t="s">
        <v>948</v>
      </c>
      <c r="B34" s="154" t="s">
        <v>594</v>
      </c>
      <c r="C34" s="154" t="s">
        <v>1151</v>
      </c>
      <c r="D34" s="154"/>
      <c r="E34" s="152">
        <v>5929190</v>
      </c>
      <c r="F34" s="152">
        <v>5929190</v>
      </c>
    </row>
    <row r="35" spans="1:6" ht="38.25">
      <c r="A35" s="61" t="s">
        <v>583</v>
      </c>
      <c r="B35" s="154" t="s">
        <v>594</v>
      </c>
      <c r="C35" s="154" t="s">
        <v>1151</v>
      </c>
      <c r="D35" s="154" t="s">
        <v>584</v>
      </c>
      <c r="E35" s="152">
        <v>5929190</v>
      </c>
      <c r="F35" s="152">
        <v>5929190</v>
      </c>
    </row>
    <row r="36" spans="1:6" ht="89.25">
      <c r="A36" s="61" t="s">
        <v>596</v>
      </c>
      <c r="B36" s="154" t="s">
        <v>594</v>
      </c>
      <c r="C36" s="154" t="s">
        <v>1148</v>
      </c>
      <c r="D36" s="154"/>
      <c r="E36" s="152">
        <v>525200</v>
      </c>
      <c r="F36" s="152">
        <v>525200</v>
      </c>
    </row>
    <row r="37" spans="1:6" ht="38.25">
      <c r="A37" s="61" t="s">
        <v>583</v>
      </c>
      <c r="B37" s="154" t="s">
        <v>594</v>
      </c>
      <c r="C37" s="154" t="s">
        <v>1148</v>
      </c>
      <c r="D37" s="154" t="s">
        <v>584</v>
      </c>
      <c r="E37" s="152">
        <v>482995</v>
      </c>
      <c r="F37" s="152">
        <v>482995</v>
      </c>
    </row>
    <row r="38" spans="1:6" ht="38.25">
      <c r="A38" s="61" t="s">
        <v>585</v>
      </c>
      <c r="B38" s="154" t="s">
        <v>594</v>
      </c>
      <c r="C38" s="154" t="s">
        <v>1148</v>
      </c>
      <c r="D38" s="154" t="s">
        <v>586</v>
      </c>
      <c r="E38" s="152">
        <v>5550</v>
      </c>
      <c r="F38" s="152">
        <v>5550</v>
      </c>
    </row>
    <row r="39" spans="1:6" ht="38.25">
      <c r="A39" s="61" t="s">
        <v>589</v>
      </c>
      <c r="B39" s="154" t="s">
        <v>594</v>
      </c>
      <c r="C39" s="154" t="s">
        <v>1148</v>
      </c>
      <c r="D39" s="154" t="s">
        <v>590</v>
      </c>
      <c r="E39" s="152">
        <v>36655</v>
      </c>
      <c r="F39" s="152">
        <v>36655</v>
      </c>
    </row>
    <row r="40" spans="1:6" ht="63.75">
      <c r="A40" s="61" t="s">
        <v>597</v>
      </c>
      <c r="B40" s="154" t="s">
        <v>594</v>
      </c>
      <c r="C40" s="154" t="s">
        <v>1149</v>
      </c>
      <c r="D40" s="154"/>
      <c r="E40" s="152">
        <v>1024000</v>
      </c>
      <c r="F40" s="152">
        <v>1024000</v>
      </c>
    </row>
    <row r="41" spans="1:6" ht="38.25">
      <c r="A41" s="61" t="s">
        <v>583</v>
      </c>
      <c r="B41" s="154" t="s">
        <v>594</v>
      </c>
      <c r="C41" s="154" t="s">
        <v>1149</v>
      </c>
      <c r="D41" s="154" t="s">
        <v>584</v>
      </c>
      <c r="E41" s="152">
        <v>965990</v>
      </c>
      <c r="F41" s="152">
        <v>965990</v>
      </c>
    </row>
    <row r="42" spans="1:6" ht="38.25">
      <c r="A42" s="61" t="s">
        <v>585</v>
      </c>
      <c r="B42" s="154" t="s">
        <v>594</v>
      </c>
      <c r="C42" s="154" t="s">
        <v>1149</v>
      </c>
      <c r="D42" s="154" t="s">
        <v>586</v>
      </c>
      <c r="E42" s="152">
        <v>18000</v>
      </c>
      <c r="F42" s="152">
        <v>18000</v>
      </c>
    </row>
    <row r="43" spans="1:6" ht="38.25">
      <c r="A43" s="61" t="s">
        <v>589</v>
      </c>
      <c r="B43" s="154" t="s">
        <v>594</v>
      </c>
      <c r="C43" s="154" t="s">
        <v>1149</v>
      </c>
      <c r="D43" s="154" t="s">
        <v>590</v>
      </c>
      <c r="E43" s="152">
        <v>40010</v>
      </c>
      <c r="F43" s="152">
        <v>40010</v>
      </c>
    </row>
    <row r="44" spans="1:6" ht="242.25">
      <c r="A44" s="61" t="s">
        <v>789</v>
      </c>
      <c r="B44" s="154" t="s">
        <v>594</v>
      </c>
      <c r="C44" s="154" t="s">
        <v>1152</v>
      </c>
      <c r="D44" s="154"/>
      <c r="E44" s="152">
        <v>482994.99999999994</v>
      </c>
      <c r="F44" s="152">
        <v>482994.99999999994</v>
      </c>
    </row>
    <row r="45" spans="1:6" ht="38.25">
      <c r="A45" s="61" t="s">
        <v>583</v>
      </c>
      <c r="B45" s="154" t="s">
        <v>594</v>
      </c>
      <c r="C45" s="154" t="s">
        <v>1152</v>
      </c>
      <c r="D45" s="154" t="s">
        <v>584</v>
      </c>
      <c r="E45" s="152">
        <v>482994.99999999994</v>
      </c>
      <c r="F45" s="152">
        <v>482994.99999999994</v>
      </c>
    </row>
    <row r="46" spans="1:6" ht="51">
      <c r="A46" s="61" t="s">
        <v>292</v>
      </c>
      <c r="B46" s="154" t="s">
        <v>592</v>
      </c>
      <c r="C46" s="154"/>
      <c r="D46" s="154"/>
      <c r="E46" s="152">
        <v>14925492.028899999</v>
      </c>
      <c r="F46" s="156">
        <v>14925492.028899999</v>
      </c>
    </row>
    <row r="47" spans="1:6" ht="76.5">
      <c r="A47" s="61" t="s">
        <v>697</v>
      </c>
      <c r="B47" s="154" t="s">
        <v>592</v>
      </c>
      <c r="C47" s="154" t="s">
        <v>1290</v>
      </c>
      <c r="D47" s="154"/>
      <c r="E47" s="152">
        <v>12023222</v>
      </c>
      <c r="F47" s="156">
        <v>12023222</v>
      </c>
    </row>
    <row r="48" spans="1:6" ht="38.25">
      <c r="A48" s="61" t="s">
        <v>583</v>
      </c>
      <c r="B48" s="154" t="s">
        <v>592</v>
      </c>
      <c r="C48" s="154" t="s">
        <v>1290</v>
      </c>
      <c r="D48" s="154" t="s">
        <v>584</v>
      </c>
      <c r="E48" s="152">
        <v>9737424</v>
      </c>
      <c r="F48" s="156">
        <v>9737424</v>
      </c>
    </row>
    <row r="49" spans="1:6" ht="38.25">
      <c r="A49" s="61" t="s">
        <v>585</v>
      </c>
      <c r="B49" s="154" t="s">
        <v>592</v>
      </c>
      <c r="C49" s="154" t="s">
        <v>1290</v>
      </c>
      <c r="D49" s="154" t="s">
        <v>586</v>
      </c>
      <c r="E49" s="152">
        <v>65700</v>
      </c>
      <c r="F49" s="156">
        <v>65700</v>
      </c>
    </row>
    <row r="50" spans="1:6" ht="38.25">
      <c r="A50" s="61" t="s">
        <v>589</v>
      </c>
      <c r="B50" s="154" t="s">
        <v>592</v>
      </c>
      <c r="C50" s="154" t="s">
        <v>1290</v>
      </c>
      <c r="D50" s="154" t="s">
        <v>590</v>
      </c>
      <c r="E50" s="152">
        <v>2195098</v>
      </c>
      <c r="F50" s="156">
        <v>2195098</v>
      </c>
    </row>
    <row r="51" spans="1:6" ht="25.5">
      <c r="A51" s="61" t="s">
        <v>787</v>
      </c>
      <c r="B51" s="154" t="s">
        <v>592</v>
      </c>
      <c r="C51" s="154" t="s">
        <v>1290</v>
      </c>
      <c r="D51" s="154" t="s">
        <v>788</v>
      </c>
      <c r="E51" s="152">
        <v>25000</v>
      </c>
      <c r="F51" s="156">
        <v>25000</v>
      </c>
    </row>
    <row r="52" spans="1:6" ht="114.75">
      <c r="A52" s="61" t="s">
        <v>828</v>
      </c>
      <c r="B52" s="154" t="s">
        <v>592</v>
      </c>
      <c r="C52" s="154" t="s">
        <v>1291</v>
      </c>
      <c r="D52" s="154"/>
      <c r="E52" s="152">
        <v>284100</v>
      </c>
      <c r="F52" s="156">
        <v>284100</v>
      </c>
    </row>
    <row r="53" spans="1:6" ht="38.25">
      <c r="A53" s="61" t="s">
        <v>583</v>
      </c>
      <c r="B53" s="154" t="s">
        <v>592</v>
      </c>
      <c r="C53" s="154" t="s">
        <v>1291</v>
      </c>
      <c r="D53" s="154" t="s">
        <v>584</v>
      </c>
      <c r="E53" s="152">
        <v>284100</v>
      </c>
      <c r="F53" s="156">
        <v>284100</v>
      </c>
    </row>
    <row r="54" spans="1:6" ht="102">
      <c r="A54" s="61" t="s">
        <v>972</v>
      </c>
      <c r="B54" s="154" t="s">
        <v>592</v>
      </c>
      <c r="C54" s="154" t="s">
        <v>1292</v>
      </c>
      <c r="D54" s="154"/>
      <c r="E54" s="152">
        <v>510000</v>
      </c>
      <c r="F54" s="156">
        <v>510000</v>
      </c>
    </row>
    <row r="55" spans="1:6" ht="38.25">
      <c r="A55" s="61" t="s">
        <v>585</v>
      </c>
      <c r="B55" s="154" t="s">
        <v>592</v>
      </c>
      <c r="C55" s="154" t="s">
        <v>1292</v>
      </c>
      <c r="D55" s="154" t="s">
        <v>586</v>
      </c>
      <c r="E55" s="152">
        <v>510000</v>
      </c>
      <c r="F55" s="156">
        <v>510000</v>
      </c>
    </row>
    <row r="56" spans="1:6" ht="76.5">
      <c r="A56" s="61" t="s">
        <v>973</v>
      </c>
      <c r="B56" s="154" t="s">
        <v>592</v>
      </c>
      <c r="C56" s="154" t="s">
        <v>1293</v>
      </c>
      <c r="D56" s="154"/>
      <c r="E56" s="152">
        <v>423878</v>
      </c>
      <c r="F56" s="156">
        <v>423878</v>
      </c>
    </row>
    <row r="57" spans="1:6" ht="38.25">
      <c r="A57" s="61" t="s">
        <v>589</v>
      </c>
      <c r="B57" s="154" t="s">
        <v>592</v>
      </c>
      <c r="C57" s="154" t="s">
        <v>1293</v>
      </c>
      <c r="D57" s="154" t="s">
        <v>590</v>
      </c>
      <c r="E57" s="152">
        <v>423878</v>
      </c>
      <c r="F57" s="156">
        <v>423878</v>
      </c>
    </row>
    <row r="58" spans="1:6" ht="89.25">
      <c r="A58" s="61" t="s">
        <v>829</v>
      </c>
      <c r="B58" s="154" t="s">
        <v>592</v>
      </c>
      <c r="C58" s="154" t="s">
        <v>1294</v>
      </c>
      <c r="D58" s="154"/>
      <c r="E58" s="152">
        <v>268400</v>
      </c>
      <c r="F58" s="156">
        <v>268400</v>
      </c>
    </row>
    <row r="59" spans="1:6" ht="38.25">
      <c r="A59" s="61" t="s">
        <v>583</v>
      </c>
      <c r="B59" s="154" t="s">
        <v>592</v>
      </c>
      <c r="C59" s="154" t="s">
        <v>1294</v>
      </c>
      <c r="D59" s="154" t="s">
        <v>584</v>
      </c>
      <c r="E59" s="152">
        <v>268400</v>
      </c>
      <c r="F59" s="156">
        <v>268400</v>
      </c>
    </row>
    <row r="60" spans="1:6" ht="51">
      <c r="A60" s="61" t="s">
        <v>588</v>
      </c>
      <c r="B60" s="154" t="s">
        <v>592</v>
      </c>
      <c r="C60" s="154" t="s">
        <v>1140</v>
      </c>
      <c r="D60" s="154"/>
      <c r="E60" s="152">
        <v>594092.02890000003</v>
      </c>
      <c r="F60" s="156">
        <v>594092.02890000003</v>
      </c>
    </row>
    <row r="61" spans="1:6" ht="38.25">
      <c r="A61" s="61" t="s">
        <v>583</v>
      </c>
      <c r="B61" s="154" t="s">
        <v>592</v>
      </c>
      <c r="C61" s="154" t="s">
        <v>1140</v>
      </c>
      <c r="D61" s="154" t="s">
        <v>584</v>
      </c>
      <c r="E61" s="152">
        <v>520474.02890000003</v>
      </c>
      <c r="F61" s="156">
        <v>520474.02890000003</v>
      </c>
    </row>
    <row r="62" spans="1:6" ht="38.25">
      <c r="A62" s="61" t="s">
        <v>585</v>
      </c>
      <c r="B62" s="154" t="s">
        <v>592</v>
      </c>
      <c r="C62" s="154" t="s">
        <v>1140</v>
      </c>
      <c r="D62" s="154" t="s">
        <v>586</v>
      </c>
      <c r="E62" s="152">
        <v>17400</v>
      </c>
      <c r="F62" s="156">
        <v>17400</v>
      </c>
    </row>
    <row r="63" spans="1:6" ht="38.25">
      <c r="A63" s="61" t="s">
        <v>589</v>
      </c>
      <c r="B63" s="154" t="s">
        <v>592</v>
      </c>
      <c r="C63" s="154" t="s">
        <v>1140</v>
      </c>
      <c r="D63" s="154" t="s">
        <v>590</v>
      </c>
      <c r="E63" s="152">
        <v>56218</v>
      </c>
      <c r="F63" s="156">
        <v>56218</v>
      </c>
    </row>
    <row r="64" spans="1:6" ht="76.5">
      <c r="A64" s="61" t="s">
        <v>945</v>
      </c>
      <c r="B64" s="154" t="s">
        <v>592</v>
      </c>
      <c r="C64" s="154" t="s">
        <v>1141</v>
      </c>
      <c r="D64" s="154"/>
      <c r="E64" s="152">
        <v>30000</v>
      </c>
      <c r="F64" s="156">
        <v>30000</v>
      </c>
    </row>
    <row r="65" spans="1:6" ht="38.25">
      <c r="A65" s="61" t="s">
        <v>585</v>
      </c>
      <c r="B65" s="154" t="s">
        <v>592</v>
      </c>
      <c r="C65" s="154" t="s">
        <v>1141</v>
      </c>
      <c r="D65" s="154" t="s">
        <v>586</v>
      </c>
      <c r="E65" s="152">
        <v>30000</v>
      </c>
      <c r="F65" s="156">
        <v>30000</v>
      </c>
    </row>
    <row r="66" spans="1:6" ht="63.75">
      <c r="A66" s="61" t="s">
        <v>593</v>
      </c>
      <c r="B66" s="154" t="s">
        <v>592</v>
      </c>
      <c r="C66" s="154" t="s">
        <v>1144</v>
      </c>
      <c r="D66" s="154"/>
      <c r="E66" s="152">
        <v>761800</v>
      </c>
      <c r="F66" s="156">
        <v>761800</v>
      </c>
    </row>
    <row r="67" spans="1:6" ht="38.25">
      <c r="A67" s="61" t="s">
        <v>583</v>
      </c>
      <c r="B67" s="154" t="s">
        <v>592</v>
      </c>
      <c r="C67" s="154" t="s">
        <v>1144</v>
      </c>
      <c r="D67" s="154" t="s">
        <v>584</v>
      </c>
      <c r="E67" s="152">
        <v>744400</v>
      </c>
      <c r="F67" s="156">
        <v>744400</v>
      </c>
    </row>
    <row r="68" spans="1:6" ht="38.25">
      <c r="A68" s="61" t="s">
        <v>585</v>
      </c>
      <c r="B68" s="154" t="s">
        <v>592</v>
      </c>
      <c r="C68" s="154" t="s">
        <v>1144</v>
      </c>
      <c r="D68" s="154" t="s">
        <v>586</v>
      </c>
      <c r="E68" s="152">
        <v>17400</v>
      </c>
      <c r="F68" s="156">
        <v>17400</v>
      </c>
    </row>
    <row r="69" spans="1:6" ht="76.5">
      <c r="A69" s="61" t="s">
        <v>946</v>
      </c>
      <c r="B69" s="154" t="s">
        <v>592</v>
      </c>
      <c r="C69" s="154" t="s">
        <v>1145</v>
      </c>
      <c r="D69" s="154"/>
      <c r="E69" s="152">
        <v>30000</v>
      </c>
      <c r="F69" s="156">
        <v>30000</v>
      </c>
    </row>
    <row r="70" spans="1:6" ht="38.25">
      <c r="A70" s="61" t="s">
        <v>585</v>
      </c>
      <c r="B70" s="154" t="s">
        <v>592</v>
      </c>
      <c r="C70" s="154" t="s">
        <v>1145</v>
      </c>
      <c r="D70" s="154" t="s">
        <v>586</v>
      </c>
      <c r="E70" s="152">
        <v>30000</v>
      </c>
      <c r="F70" s="156">
        <v>30000</v>
      </c>
    </row>
    <row r="71" spans="1:6">
      <c r="A71" s="61" t="s">
        <v>79</v>
      </c>
      <c r="B71" s="154" t="s">
        <v>698</v>
      </c>
      <c r="C71" s="154"/>
      <c r="D71" s="154"/>
      <c r="E71" s="152">
        <v>2000000</v>
      </c>
      <c r="F71" s="156">
        <v>2000000</v>
      </c>
    </row>
    <row r="72" spans="1:6" ht="38.25">
      <c r="A72" s="61" t="s">
        <v>699</v>
      </c>
      <c r="B72" s="154" t="s">
        <v>698</v>
      </c>
      <c r="C72" s="154" t="s">
        <v>1295</v>
      </c>
      <c r="D72" s="154"/>
      <c r="E72" s="152">
        <v>2000000</v>
      </c>
      <c r="F72" s="156">
        <v>2000000</v>
      </c>
    </row>
    <row r="73" spans="1:6">
      <c r="A73" s="61" t="s">
        <v>700</v>
      </c>
      <c r="B73" s="154" t="s">
        <v>698</v>
      </c>
      <c r="C73" s="154" t="s">
        <v>1295</v>
      </c>
      <c r="D73" s="154" t="s">
        <v>701</v>
      </c>
      <c r="E73" s="152">
        <v>2000000</v>
      </c>
      <c r="F73" s="156">
        <v>2000000</v>
      </c>
    </row>
    <row r="74" spans="1:6">
      <c r="A74" s="61" t="s">
        <v>293</v>
      </c>
      <c r="B74" s="154" t="s">
        <v>598</v>
      </c>
      <c r="C74" s="154"/>
      <c r="D74" s="154"/>
      <c r="E74" s="152">
        <v>2220400</v>
      </c>
      <c r="F74" s="156">
        <v>2220400</v>
      </c>
    </row>
    <row r="75" spans="1:6" ht="127.5">
      <c r="A75" s="61" t="s">
        <v>830</v>
      </c>
      <c r="B75" s="154" t="s">
        <v>598</v>
      </c>
      <c r="C75" s="154" t="s">
        <v>1296</v>
      </c>
      <c r="D75" s="154"/>
      <c r="E75" s="152">
        <v>178200</v>
      </c>
      <c r="F75" s="156">
        <v>178200</v>
      </c>
    </row>
    <row r="76" spans="1:6">
      <c r="A76" s="61" t="s">
        <v>106</v>
      </c>
      <c r="B76" s="154" t="s">
        <v>598</v>
      </c>
      <c r="C76" s="154" t="s">
        <v>1296</v>
      </c>
      <c r="D76" s="154">
        <v>530</v>
      </c>
      <c r="E76" s="152">
        <v>178200</v>
      </c>
      <c r="F76" s="156">
        <v>178200</v>
      </c>
    </row>
    <row r="77" spans="1:6" ht="76.5">
      <c r="A77" s="61" t="s">
        <v>835</v>
      </c>
      <c r="B77" s="154" t="s">
        <v>598</v>
      </c>
      <c r="C77" s="154" t="s">
        <v>1155</v>
      </c>
      <c r="D77" s="154"/>
      <c r="E77" s="152">
        <v>51000</v>
      </c>
      <c r="F77" s="156">
        <v>51000</v>
      </c>
    </row>
    <row r="78" spans="1:6" ht="38.25">
      <c r="A78" s="61" t="s">
        <v>583</v>
      </c>
      <c r="B78" s="154" t="s">
        <v>598</v>
      </c>
      <c r="C78" s="154" t="s">
        <v>1155</v>
      </c>
      <c r="D78" s="154" t="s">
        <v>584</v>
      </c>
      <c r="E78" s="152">
        <v>48300</v>
      </c>
      <c r="F78" s="156">
        <v>48300</v>
      </c>
    </row>
    <row r="79" spans="1:6" ht="38.25">
      <c r="A79" s="61" t="s">
        <v>589</v>
      </c>
      <c r="B79" s="154" t="s">
        <v>598</v>
      </c>
      <c r="C79" s="154" t="s">
        <v>1155</v>
      </c>
      <c r="D79" s="154" t="s">
        <v>590</v>
      </c>
      <c r="E79" s="152">
        <v>2700</v>
      </c>
      <c r="F79" s="156">
        <v>2700</v>
      </c>
    </row>
    <row r="80" spans="1:6" ht="51">
      <c r="A80" s="61" t="s">
        <v>599</v>
      </c>
      <c r="B80" s="154" t="s">
        <v>598</v>
      </c>
      <c r="C80" s="154" t="s">
        <v>1156</v>
      </c>
      <c r="D80" s="154"/>
      <c r="E80" s="152">
        <v>55300</v>
      </c>
      <c r="F80" s="156">
        <v>55300</v>
      </c>
    </row>
    <row r="81" spans="1:6" ht="38.25">
      <c r="A81" s="61" t="s">
        <v>583</v>
      </c>
      <c r="B81" s="154" t="s">
        <v>598</v>
      </c>
      <c r="C81" s="154" t="s">
        <v>1156</v>
      </c>
      <c r="D81" s="154" t="s">
        <v>584</v>
      </c>
      <c r="E81" s="152">
        <v>45800</v>
      </c>
      <c r="F81" s="156">
        <v>45800</v>
      </c>
    </row>
    <row r="82" spans="1:6" ht="38.25">
      <c r="A82" s="61" t="s">
        <v>589</v>
      </c>
      <c r="B82" s="154" t="s">
        <v>598</v>
      </c>
      <c r="C82" s="154" t="s">
        <v>1156</v>
      </c>
      <c r="D82" s="154" t="s">
        <v>590</v>
      </c>
      <c r="E82" s="152">
        <v>9500</v>
      </c>
      <c r="F82" s="156">
        <v>9500</v>
      </c>
    </row>
    <row r="83" spans="1:6" ht="63.75">
      <c r="A83" s="61" t="s">
        <v>793</v>
      </c>
      <c r="B83" s="154" t="s">
        <v>598</v>
      </c>
      <c r="C83" s="154" t="s">
        <v>1157</v>
      </c>
      <c r="D83" s="154"/>
      <c r="E83" s="152">
        <v>60000</v>
      </c>
      <c r="F83" s="156">
        <v>60000</v>
      </c>
    </row>
    <row r="84" spans="1:6" ht="25.5">
      <c r="A84" s="61" t="s">
        <v>600</v>
      </c>
      <c r="B84" s="154" t="s">
        <v>598</v>
      </c>
      <c r="C84" s="154" t="s">
        <v>1157</v>
      </c>
      <c r="D84" s="154" t="s">
        <v>601</v>
      </c>
      <c r="E84" s="152">
        <v>60000</v>
      </c>
      <c r="F84" s="156">
        <v>60000</v>
      </c>
    </row>
    <row r="85" spans="1:6" ht="38.25">
      <c r="A85" s="61" t="s">
        <v>703</v>
      </c>
      <c r="B85" s="154" t="s">
        <v>598</v>
      </c>
      <c r="C85" s="154" t="s">
        <v>1297</v>
      </c>
      <c r="D85" s="154"/>
      <c r="E85" s="152">
        <v>100000</v>
      </c>
      <c r="F85" s="156">
        <v>100000</v>
      </c>
    </row>
    <row r="86" spans="1:6" ht="127.5">
      <c r="A86" s="61" t="s">
        <v>704</v>
      </c>
      <c r="B86" s="154" t="s">
        <v>598</v>
      </c>
      <c r="C86" s="154" t="s">
        <v>1297</v>
      </c>
      <c r="D86" s="154" t="s">
        <v>705</v>
      </c>
      <c r="E86" s="152">
        <v>100000</v>
      </c>
      <c r="F86" s="156">
        <v>100000</v>
      </c>
    </row>
    <row r="87" spans="1:6" ht="51">
      <c r="A87" s="61" t="s">
        <v>820</v>
      </c>
      <c r="B87" s="154" t="s">
        <v>598</v>
      </c>
      <c r="C87" s="154" t="s">
        <v>1236</v>
      </c>
      <c r="D87" s="154"/>
      <c r="E87" s="152">
        <v>1775900</v>
      </c>
      <c r="F87" s="156">
        <v>1775900</v>
      </c>
    </row>
    <row r="88" spans="1:6" ht="38.25">
      <c r="A88" s="61" t="s">
        <v>589</v>
      </c>
      <c r="B88" s="154" t="s">
        <v>598</v>
      </c>
      <c r="C88" s="154" t="s">
        <v>1236</v>
      </c>
      <c r="D88" s="154" t="s">
        <v>590</v>
      </c>
      <c r="E88" s="152">
        <v>1775900</v>
      </c>
      <c r="F88" s="156">
        <v>1775900</v>
      </c>
    </row>
    <row r="89" spans="1:6">
      <c r="A89" s="61" t="s">
        <v>257</v>
      </c>
      <c r="B89" s="154" t="s">
        <v>299</v>
      </c>
      <c r="C89" s="154"/>
      <c r="D89" s="154"/>
      <c r="E89" s="152">
        <v>4351900</v>
      </c>
      <c r="F89" s="156">
        <v>0</v>
      </c>
    </row>
    <row r="90" spans="1:6" ht="25.5">
      <c r="A90" s="61" t="s">
        <v>258</v>
      </c>
      <c r="B90" s="154" t="s">
        <v>706</v>
      </c>
      <c r="C90" s="154"/>
      <c r="D90" s="154"/>
      <c r="E90" s="152">
        <v>4351900</v>
      </c>
      <c r="F90" s="156">
        <v>0</v>
      </c>
    </row>
    <row r="91" spans="1:6" ht="140.25">
      <c r="A91" s="61" t="s">
        <v>831</v>
      </c>
      <c r="B91" s="154" t="s">
        <v>706</v>
      </c>
      <c r="C91" s="154" t="s">
        <v>1298</v>
      </c>
      <c r="D91" s="154"/>
      <c r="E91" s="152">
        <v>4351900</v>
      </c>
      <c r="F91" s="156">
        <v>0</v>
      </c>
    </row>
    <row r="92" spans="1:6">
      <c r="A92" s="61" t="s">
        <v>707</v>
      </c>
      <c r="B92" s="154" t="s">
        <v>706</v>
      </c>
      <c r="C92" s="154" t="s">
        <v>1298</v>
      </c>
      <c r="D92" s="154" t="s">
        <v>708</v>
      </c>
      <c r="E92" s="152">
        <v>4351900</v>
      </c>
      <c r="F92" s="156">
        <v>0</v>
      </c>
    </row>
    <row r="93" spans="1:6" ht="25.5">
      <c r="A93" s="61" t="s">
        <v>315</v>
      </c>
      <c r="B93" s="154" t="s">
        <v>312</v>
      </c>
      <c r="C93" s="154"/>
      <c r="D93" s="154"/>
      <c r="E93" s="152">
        <v>24547378.16</v>
      </c>
      <c r="F93" s="156">
        <v>24547378.16</v>
      </c>
    </row>
    <row r="94" spans="1:6" ht="51">
      <c r="A94" s="61" t="s">
        <v>344</v>
      </c>
      <c r="B94" s="154" t="s">
        <v>602</v>
      </c>
      <c r="C94" s="154"/>
      <c r="D94" s="154"/>
      <c r="E94" s="152">
        <v>1243414.1599999999</v>
      </c>
      <c r="F94" s="156">
        <v>1243414.1599999999</v>
      </c>
    </row>
    <row r="95" spans="1:6" ht="153">
      <c r="A95" s="61" t="s">
        <v>603</v>
      </c>
      <c r="B95" s="154" t="s">
        <v>602</v>
      </c>
      <c r="C95" s="154" t="s">
        <v>1158</v>
      </c>
      <c r="D95" s="154"/>
      <c r="E95" s="152">
        <v>1177152</v>
      </c>
      <c r="F95" s="156">
        <v>1177152</v>
      </c>
    </row>
    <row r="96" spans="1:6" ht="38.25">
      <c r="A96" s="61" t="s">
        <v>604</v>
      </c>
      <c r="B96" s="154" t="s">
        <v>602</v>
      </c>
      <c r="C96" s="154" t="s">
        <v>1158</v>
      </c>
      <c r="D96" s="154" t="s">
        <v>605</v>
      </c>
      <c r="E96" s="152">
        <v>1170900</v>
      </c>
      <c r="F96" s="156">
        <v>1170900</v>
      </c>
    </row>
    <row r="97" spans="1:6" ht="38.25">
      <c r="A97" s="61" t="s">
        <v>589</v>
      </c>
      <c r="B97" s="154" t="s">
        <v>602</v>
      </c>
      <c r="C97" s="154" t="s">
        <v>1158</v>
      </c>
      <c r="D97" s="154" t="s">
        <v>590</v>
      </c>
      <c r="E97" s="152">
        <v>6252</v>
      </c>
      <c r="F97" s="156">
        <v>6252</v>
      </c>
    </row>
    <row r="98" spans="1:6" ht="191.25">
      <c r="A98" s="60" t="s">
        <v>1045</v>
      </c>
      <c r="B98" s="154" t="s">
        <v>602</v>
      </c>
      <c r="C98" s="154" t="s">
        <v>1159</v>
      </c>
      <c r="D98" s="154"/>
      <c r="E98" s="152">
        <v>66262.16</v>
      </c>
      <c r="F98" s="156">
        <v>66262.16</v>
      </c>
    </row>
    <row r="99" spans="1:6" ht="38.25">
      <c r="A99" s="60" t="s">
        <v>604</v>
      </c>
      <c r="B99" s="154" t="s">
        <v>602</v>
      </c>
      <c r="C99" s="154" t="s">
        <v>1159</v>
      </c>
      <c r="D99" s="154" t="s">
        <v>605</v>
      </c>
      <c r="E99" s="152">
        <v>66262.16</v>
      </c>
      <c r="F99" s="156">
        <v>66262.16</v>
      </c>
    </row>
    <row r="100" spans="1:6">
      <c r="A100" s="180" t="s">
        <v>152</v>
      </c>
      <c r="B100" s="154" t="s">
        <v>610</v>
      </c>
      <c r="C100" s="154"/>
      <c r="D100" s="154"/>
      <c r="E100" s="152">
        <v>22647964</v>
      </c>
      <c r="F100" s="156">
        <v>22647964</v>
      </c>
    </row>
    <row r="101" spans="1:6" ht="153">
      <c r="A101" s="61" t="s">
        <v>611</v>
      </c>
      <c r="B101" s="154" t="s">
        <v>610</v>
      </c>
      <c r="C101" s="154" t="s">
        <v>1160</v>
      </c>
      <c r="D101" s="154"/>
      <c r="E101" s="152">
        <v>16779115</v>
      </c>
      <c r="F101" s="156">
        <v>16779115</v>
      </c>
    </row>
    <row r="102" spans="1:6" ht="38.25">
      <c r="A102" s="61" t="s">
        <v>604</v>
      </c>
      <c r="B102" s="154" t="s">
        <v>610</v>
      </c>
      <c r="C102" s="154" t="s">
        <v>1160</v>
      </c>
      <c r="D102" s="154" t="s">
        <v>605</v>
      </c>
      <c r="E102" s="152">
        <v>14925253</v>
      </c>
      <c r="F102" s="156">
        <v>14925253</v>
      </c>
    </row>
    <row r="103" spans="1:6" ht="38.25">
      <c r="A103" s="61" t="s">
        <v>660</v>
      </c>
      <c r="B103" s="154" t="s">
        <v>610</v>
      </c>
      <c r="C103" s="154" t="s">
        <v>1160</v>
      </c>
      <c r="D103" s="154" t="s">
        <v>661</v>
      </c>
      <c r="E103" s="152">
        <v>16010.000000000002</v>
      </c>
      <c r="F103" s="156">
        <v>16010.000000000002</v>
      </c>
    </row>
    <row r="104" spans="1:6" ht="38.25">
      <c r="A104" s="61" t="s">
        <v>589</v>
      </c>
      <c r="B104" s="154" t="s">
        <v>610</v>
      </c>
      <c r="C104" s="154" t="s">
        <v>1160</v>
      </c>
      <c r="D104" s="154" t="s">
        <v>590</v>
      </c>
      <c r="E104" s="152">
        <v>1837852</v>
      </c>
      <c r="F104" s="156">
        <v>1837852</v>
      </c>
    </row>
    <row r="105" spans="1:6" ht="178.5">
      <c r="A105" s="61" t="s">
        <v>1165</v>
      </c>
      <c r="B105" s="154" t="s">
        <v>610</v>
      </c>
      <c r="C105" s="154" t="s">
        <v>1166</v>
      </c>
      <c r="D105" s="154"/>
      <c r="E105" s="152">
        <v>3719362</v>
      </c>
      <c r="F105" s="156">
        <v>3719362</v>
      </c>
    </row>
    <row r="106" spans="1:6" ht="38.25">
      <c r="A106" s="61" t="s">
        <v>604</v>
      </c>
      <c r="B106" s="154" t="s">
        <v>610</v>
      </c>
      <c r="C106" s="154" t="s">
        <v>1166</v>
      </c>
      <c r="D106" s="154" t="s">
        <v>605</v>
      </c>
      <c r="E106" s="152">
        <v>2812262</v>
      </c>
      <c r="F106" s="156">
        <v>2812262</v>
      </c>
    </row>
    <row r="107" spans="1:6" ht="38.25">
      <c r="A107" s="61" t="s">
        <v>589</v>
      </c>
      <c r="B107" s="154" t="s">
        <v>610</v>
      </c>
      <c r="C107" s="154" t="s">
        <v>1166</v>
      </c>
      <c r="D107" s="154" t="s">
        <v>590</v>
      </c>
      <c r="E107" s="152">
        <v>907100</v>
      </c>
      <c r="F107" s="156">
        <v>907100</v>
      </c>
    </row>
    <row r="108" spans="1:6" ht="165.75">
      <c r="A108" s="61" t="s">
        <v>1161</v>
      </c>
      <c r="B108" s="154" t="s">
        <v>610</v>
      </c>
      <c r="C108" s="154" t="s">
        <v>1162</v>
      </c>
      <c r="D108" s="154"/>
      <c r="E108" s="152">
        <v>1400485</v>
      </c>
      <c r="F108" s="156">
        <v>1400485</v>
      </c>
    </row>
    <row r="109" spans="1:6" ht="38.25">
      <c r="A109" s="61" t="s">
        <v>589</v>
      </c>
      <c r="B109" s="154" t="s">
        <v>610</v>
      </c>
      <c r="C109" s="154" t="s">
        <v>1162</v>
      </c>
      <c r="D109" s="154" t="s">
        <v>590</v>
      </c>
      <c r="E109" s="152">
        <v>1400485</v>
      </c>
      <c r="F109" s="156">
        <v>1400485</v>
      </c>
    </row>
    <row r="110" spans="1:6" ht="191.25">
      <c r="A110" s="61" t="s">
        <v>1167</v>
      </c>
      <c r="B110" s="154" t="s">
        <v>610</v>
      </c>
      <c r="C110" s="154" t="s">
        <v>1168</v>
      </c>
      <c r="D110" s="154"/>
      <c r="E110" s="152">
        <v>636502</v>
      </c>
      <c r="F110" s="156">
        <v>636502</v>
      </c>
    </row>
    <row r="111" spans="1:6" ht="38.25">
      <c r="A111" s="61" t="s">
        <v>589</v>
      </c>
      <c r="B111" s="154" t="s">
        <v>610</v>
      </c>
      <c r="C111" s="154" t="s">
        <v>1168</v>
      </c>
      <c r="D111" s="154" t="s">
        <v>590</v>
      </c>
      <c r="E111" s="152">
        <v>636502</v>
      </c>
      <c r="F111" s="156">
        <v>636502</v>
      </c>
    </row>
    <row r="112" spans="1:6" ht="114.75">
      <c r="A112" s="61" t="s">
        <v>614</v>
      </c>
      <c r="B112" s="154" t="s">
        <v>610</v>
      </c>
      <c r="C112" s="154" t="s">
        <v>1163</v>
      </c>
      <c r="D112" s="154"/>
      <c r="E112" s="152">
        <v>100000</v>
      </c>
      <c r="F112" s="156">
        <v>100000</v>
      </c>
    </row>
    <row r="113" spans="1:6" ht="38.25">
      <c r="A113" s="61" t="s">
        <v>589</v>
      </c>
      <c r="B113" s="154" t="s">
        <v>610</v>
      </c>
      <c r="C113" s="154" t="s">
        <v>1163</v>
      </c>
      <c r="D113" s="154" t="s">
        <v>590</v>
      </c>
      <c r="E113" s="152">
        <v>100000</v>
      </c>
      <c r="F113" s="156">
        <v>100000</v>
      </c>
    </row>
    <row r="114" spans="1:6" ht="114.75">
      <c r="A114" s="61" t="s">
        <v>615</v>
      </c>
      <c r="B114" s="154" t="s">
        <v>610</v>
      </c>
      <c r="C114" s="154" t="s">
        <v>1164</v>
      </c>
      <c r="D114" s="154"/>
      <c r="E114" s="152">
        <v>12500</v>
      </c>
      <c r="F114" s="156">
        <v>12500</v>
      </c>
    </row>
    <row r="115" spans="1:6" ht="38.25">
      <c r="A115" s="61" t="s">
        <v>589</v>
      </c>
      <c r="B115" s="154" t="s">
        <v>610</v>
      </c>
      <c r="C115" s="154" t="s">
        <v>1164</v>
      </c>
      <c r="D115" s="154" t="s">
        <v>590</v>
      </c>
      <c r="E115" s="152">
        <v>12500</v>
      </c>
      <c r="F115" s="156">
        <v>12500</v>
      </c>
    </row>
    <row r="116" spans="1:6" ht="38.25">
      <c r="A116" s="61" t="s">
        <v>316</v>
      </c>
      <c r="B116" s="154" t="s">
        <v>616</v>
      </c>
      <c r="C116" s="154"/>
      <c r="D116" s="154"/>
      <c r="E116" s="152">
        <v>656000</v>
      </c>
      <c r="F116" s="156">
        <v>656000</v>
      </c>
    </row>
    <row r="117" spans="1:6" ht="140.25">
      <c r="A117" s="61" t="s">
        <v>617</v>
      </c>
      <c r="B117" s="154" t="s">
        <v>616</v>
      </c>
      <c r="C117" s="154" t="s">
        <v>1169</v>
      </c>
      <c r="D117" s="154"/>
      <c r="E117" s="152">
        <v>656000</v>
      </c>
      <c r="F117" s="156">
        <v>656000</v>
      </c>
    </row>
    <row r="118" spans="1:6" ht="38.25">
      <c r="A118" s="61" t="s">
        <v>589</v>
      </c>
      <c r="B118" s="154" t="s">
        <v>616</v>
      </c>
      <c r="C118" s="154" t="s">
        <v>1169</v>
      </c>
      <c r="D118" s="154" t="s">
        <v>590</v>
      </c>
      <c r="E118" s="152">
        <v>656000</v>
      </c>
      <c r="F118" s="156">
        <v>656000</v>
      </c>
    </row>
    <row r="119" spans="1:6">
      <c r="A119" s="61" t="s">
        <v>247</v>
      </c>
      <c r="B119" s="154" t="s">
        <v>314</v>
      </c>
      <c r="C119" s="154"/>
      <c r="D119" s="154"/>
      <c r="E119" s="152">
        <v>38822410</v>
      </c>
      <c r="F119" s="156">
        <v>38823210</v>
      </c>
    </row>
    <row r="120" spans="1:6">
      <c r="A120" s="61" t="s">
        <v>248</v>
      </c>
      <c r="B120" s="154" t="s">
        <v>618</v>
      </c>
      <c r="C120" s="154"/>
      <c r="D120" s="154"/>
      <c r="E120" s="152">
        <v>1149100</v>
      </c>
      <c r="F120" s="156">
        <v>1148800</v>
      </c>
    </row>
    <row r="121" spans="1:6" ht="140.25">
      <c r="A121" s="61" t="s">
        <v>619</v>
      </c>
      <c r="B121" s="154" t="s">
        <v>618</v>
      </c>
      <c r="C121" s="154" t="s">
        <v>1170</v>
      </c>
      <c r="D121" s="154"/>
      <c r="E121" s="152">
        <v>300</v>
      </c>
      <c r="F121" s="156">
        <v>0</v>
      </c>
    </row>
    <row r="122" spans="1:6" ht="51">
      <c r="A122" s="61" t="s">
        <v>620</v>
      </c>
      <c r="B122" s="154" t="s">
        <v>618</v>
      </c>
      <c r="C122" s="154" t="s">
        <v>1170</v>
      </c>
      <c r="D122" s="154" t="s">
        <v>621</v>
      </c>
      <c r="E122" s="152">
        <v>300</v>
      </c>
      <c r="F122" s="156">
        <v>0</v>
      </c>
    </row>
    <row r="123" spans="1:6" ht="102">
      <c r="A123" s="61" t="s">
        <v>622</v>
      </c>
      <c r="B123" s="154" t="s">
        <v>618</v>
      </c>
      <c r="C123" s="154" t="s">
        <v>1171</v>
      </c>
      <c r="D123" s="154"/>
      <c r="E123" s="152">
        <v>1148800</v>
      </c>
      <c r="F123" s="156">
        <v>1148800</v>
      </c>
    </row>
    <row r="124" spans="1:6" ht="38.25">
      <c r="A124" s="61" t="s">
        <v>583</v>
      </c>
      <c r="B124" s="154" t="s">
        <v>618</v>
      </c>
      <c r="C124" s="154" t="s">
        <v>1171</v>
      </c>
      <c r="D124" s="154" t="s">
        <v>584</v>
      </c>
      <c r="E124" s="152">
        <v>965990</v>
      </c>
      <c r="F124" s="156">
        <v>965990</v>
      </c>
    </row>
    <row r="125" spans="1:6" ht="38.25">
      <c r="A125" s="61" t="s">
        <v>585</v>
      </c>
      <c r="B125" s="154" t="s">
        <v>618</v>
      </c>
      <c r="C125" s="154" t="s">
        <v>1171</v>
      </c>
      <c r="D125" s="154" t="s">
        <v>586</v>
      </c>
      <c r="E125" s="152">
        <v>136350</v>
      </c>
      <c r="F125" s="156">
        <v>136350</v>
      </c>
    </row>
    <row r="126" spans="1:6" ht="38.25">
      <c r="A126" s="61" t="s">
        <v>589</v>
      </c>
      <c r="B126" s="154" t="s">
        <v>618</v>
      </c>
      <c r="C126" s="154" t="s">
        <v>1171</v>
      </c>
      <c r="D126" s="154" t="s">
        <v>590</v>
      </c>
      <c r="E126" s="152">
        <v>46460</v>
      </c>
      <c r="F126" s="156">
        <v>46460</v>
      </c>
    </row>
    <row r="127" spans="1:6">
      <c r="A127" s="61" t="s">
        <v>249</v>
      </c>
      <c r="B127" s="154" t="s">
        <v>623</v>
      </c>
      <c r="C127" s="154"/>
      <c r="D127" s="154"/>
      <c r="E127" s="152">
        <v>35445600</v>
      </c>
      <c r="F127" s="156">
        <v>35445600</v>
      </c>
    </row>
    <row r="128" spans="1:6">
      <c r="A128" s="61" t="e">
        <v>#N/A</v>
      </c>
      <c r="B128" s="154" t="s">
        <v>623</v>
      </c>
      <c r="C128" s="154" t="s">
        <v>1306</v>
      </c>
      <c r="D128" s="154"/>
      <c r="E128" s="152">
        <v>327400</v>
      </c>
      <c r="F128" s="156">
        <v>327400</v>
      </c>
    </row>
    <row r="129" spans="1:6" ht="51">
      <c r="A129" s="61" t="s">
        <v>620</v>
      </c>
      <c r="B129" s="154" t="s">
        <v>623</v>
      </c>
      <c r="C129" s="154" t="s">
        <v>1306</v>
      </c>
      <c r="D129" s="154" t="s">
        <v>621</v>
      </c>
      <c r="E129" s="152">
        <v>327400</v>
      </c>
      <c r="F129" s="156">
        <v>327400</v>
      </c>
    </row>
    <row r="130" spans="1:6" ht="76.5">
      <c r="A130" s="61" t="s">
        <v>624</v>
      </c>
      <c r="B130" s="154" t="s">
        <v>623</v>
      </c>
      <c r="C130" s="154" t="s">
        <v>1172</v>
      </c>
      <c r="D130" s="154"/>
      <c r="E130" s="152">
        <v>25918210</v>
      </c>
      <c r="F130" s="156">
        <v>25918210</v>
      </c>
    </row>
    <row r="131" spans="1:6" ht="51">
      <c r="A131" s="61" t="s">
        <v>620</v>
      </c>
      <c r="B131" s="154" t="s">
        <v>623</v>
      </c>
      <c r="C131" s="154" t="s">
        <v>1172</v>
      </c>
      <c r="D131" s="154" t="s">
        <v>621</v>
      </c>
      <c r="E131" s="152">
        <v>25918210</v>
      </c>
      <c r="F131" s="156">
        <v>25918210</v>
      </c>
    </row>
    <row r="132" spans="1:6">
      <c r="A132" s="61" t="s">
        <v>336</v>
      </c>
      <c r="B132" s="154" t="s">
        <v>625</v>
      </c>
      <c r="C132" s="154"/>
      <c r="D132" s="154"/>
      <c r="E132" s="152">
        <v>31100</v>
      </c>
      <c r="F132" s="156">
        <v>32200.000000000004</v>
      </c>
    </row>
    <row r="133" spans="1:6" ht="63.75">
      <c r="A133" s="61" t="s">
        <v>626</v>
      </c>
      <c r="B133" s="154" t="s">
        <v>625</v>
      </c>
      <c r="C133" s="154" t="s">
        <v>1173</v>
      </c>
      <c r="D133" s="154"/>
      <c r="E133" s="152">
        <v>31100</v>
      </c>
      <c r="F133" s="156">
        <v>32200.000000000004</v>
      </c>
    </row>
    <row r="134" spans="1:6" ht="38.25">
      <c r="A134" s="61" t="s">
        <v>589</v>
      </c>
      <c r="B134" s="154" t="s">
        <v>625</v>
      </c>
      <c r="C134" s="154" t="s">
        <v>1173</v>
      </c>
      <c r="D134" s="154" t="s">
        <v>590</v>
      </c>
      <c r="E134" s="152">
        <v>31100</v>
      </c>
      <c r="F134" s="156">
        <v>32200.000000000004</v>
      </c>
    </row>
    <row r="135" spans="1:6" ht="25.5">
      <c r="A135" s="60" t="s">
        <v>203</v>
      </c>
      <c r="B135" s="155" t="s">
        <v>627</v>
      </c>
      <c r="C135" s="155"/>
      <c r="D135" s="155"/>
      <c r="E135" s="152">
        <v>2196610</v>
      </c>
      <c r="F135" s="156">
        <v>2196610</v>
      </c>
    </row>
    <row r="136" spans="1:6" ht="127.5">
      <c r="A136" s="60" t="s">
        <v>1175</v>
      </c>
      <c r="B136" s="155" t="s">
        <v>627</v>
      </c>
      <c r="C136" s="155" t="s">
        <v>1176</v>
      </c>
      <c r="D136" s="155"/>
      <c r="E136" s="152">
        <v>944000</v>
      </c>
      <c r="F136" s="156">
        <v>944000</v>
      </c>
    </row>
    <row r="137" spans="1:6" ht="51">
      <c r="A137" s="61" t="s">
        <v>620</v>
      </c>
      <c r="B137" s="154" t="s">
        <v>627</v>
      </c>
      <c r="C137" s="154" t="s">
        <v>1176</v>
      </c>
      <c r="D137" s="154" t="s">
        <v>621</v>
      </c>
      <c r="E137" s="152">
        <v>944000</v>
      </c>
      <c r="F137" s="156">
        <v>944000</v>
      </c>
    </row>
    <row r="138" spans="1:6" ht="127.5">
      <c r="A138" s="61" t="s">
        <v>628</v>
      </c>
      <c r="B138" s="154" t="s">
        <v>627</v>
      </c>
      <c r="C138" s="154" t="s">
        <v>1174</v>
      </c>
      <c r="D138" s="154"/>
      <c r="E138" s="152">
        <v>10000</v>
      </c>
      <c r="F138" s="156">
        <v>10000</v>
      </c>
    </row>
    <row r="139" spans="1:6" ht="38.25">
      <c r="A139" s="61" t="s">
        <v>589</v>
      </c>
      <c r="B139" s="154" t="s">
        <v>627</v>
      </c>
      <c r="C139" s="154" t="s">
        <v>1174</v>
      </c>
      <c r="D139" s="154" t="s">
        <v>590</v>
      </c>
      <c r="E139" s="152">
        <v>10000</v>
      </c>
      <c r="F139" s="156">
        <v>10000</v>
      </c>
    </row>
    <row r="140" spans="1:6">
      <c r="A140" s="61" t="e">
        <v>#N/A</v>
      </c>
      <c r="B140" s="154" t="s">
        <v>627</v>
      </c>
      <c r="C140" s="154" t="s">
        <v>1177</v>
      </c>
      <c r="D140" s="154"/>
      <c r="E140" s="152">
        <v>3000</v>
      </c>
      <c r="F140" s="156">
        <v>3000</v>
      </c>
    </row>
    <row r="141" spans="1:6" ht="38.25">
      <c r="A141" s="61" t="s">
        <v>589</v>
      </c>
      <c r="B141" s="154" t="s">
        <v>627</v>
      </c>
      <c r="C141" s="154" t="s">
        <v>1177</v>
      </c>
      <c r="D141" s="154" t="s">
        <v>590</v>
      </c>
      <c r="E141" s="152">
        <v>3000</v>
      </c>
      <c r="F141" s="156">
        <v>3000</v>
      </c>
    </row>
    <row r="142" spans="1:6" ht="102">
      <c r="A142" s="61" t="s">
        <v>630</v>
      </c>
      <c r="B142" s="154" t="s">
        <v>627</v>
      </c>
      <c r="C142" s="154" t="s">
        <v>1179</v>
      </c>
      <c r="D142" s="154"/>
      <c r="E142" s="152">
        <v>1010</v>
      </c>
      <c r="F142" s="156">
        <v>1010</v>
      </c>
    </row>
    <row r="143" spans="1:6" ht="38.25">
      <c r="A143" s="61" t="s">
        <v>589</v>
      </c>
      <c r="B143" s="154" t="s">
        <v>627</v>
      </c>
      <c r="C143" s="154" t="s">
        <v>1179</v>
      </c>
      <c r="D143" s="154" t="s">
        <v>590</v>
      </c>
      <c r="E143" s="152">
        <v>1010</v>
      </c>
      <c r="F143" s="156">
        <v>1010</v>
      </c>
    </row>
    <row r="144" spans="1:6">
      <c r="A144" s="61" t="e">
        <v>#N/A</v>
      </c>
      <c r="B144" s="154" t="s">
        <v>627</v>
      </c>
      <c r="C144" s="154" t="s">
        <v>1178</v>
      </c>
      <c r="D144" s="154"/>
      <c r="E144" s="152">
        <v>617800</v>
      </c>
      <c r="F144" s="156">
        <v>617800</v>
      </c>
    </row>
    <row r="145" spans="1:6" ht="38.25">
      <c r="A145" s="61" t="s">
        <v>589</v>
      </c>
      <c r="B145" s="154" t="s">
        <v>627</v>
      </c>
      <c r="C145" s="154" t="s">
        <v>1178</v>
      </c>
      <c r="D145" s="154" t="s">
        <v>590</v>
      </c>
      <c r="E145" s="152">
        <v>617800</v>
      </c>
      <c r="F145" s="156">
        <v>617800</v>
      </c>
    </row>
    <row r="146" spans="1:6">
      <c r="A146" s="61" t="e">
        <v>#N/A</v>
      </c>
      <c r="B146" s="154" t="s">
        <v>627</v>
      </c>
      <c r="C146" s="154" t="s">
        <v>1237</v>
      </c>
      <c r="D146" s="154"/>
      <c r="E146" s="152">
        <v>520799.99999999994</v>
      </c>
      <c r="F146" s="156">
        <v>520799.99999999994</v>
      </c>
    </row>
    <row r="147" spans="1:6" ht="38.25">
      <c r="A147" s="61" t="s">
        <v>589</v>
      </c>
      <c r="B147" s="154" t="s">
        <v>627</v>
      </c>
      <c r="C147" s="154" t="s">
        <v>1237</v>
      </c>
      <c r="D147" s="154" t="s">
        <v>590</v>
      </c>
      <c r="E147" s="152">
        <v>520799.99999999994</v>
      </c>
      <c r="F147" s="156">
        <v>520799.99999999994</v>
      </c>
    </row>
    <row r="148" spans="1:6">
      <c r="A148" s="61" t="s">
        <v>317</v>
      </c>
      <c r="B148" s="154" t="s">
        <v>303</v>
      </c>
      <c r="C148" s="154"/>
      <c r="D148" s="154"/>
      <c r="E148" s="152">
        <v>189963576.36000001</v>
      </c>
      <c r="F148" s="156">
        <v>190613576.36000001</v>
      </c>
    </row>
    <row r="149" spans="1:6">
      <c r="A149" s="61" t="s">
        <v>3</v>
      </c>
      <c r="B149" s="154" t="s">
        <v>655</v>
      </c>
      <c r="C149" s="154"/>
      <c r="D149" s="154"/>
      <c r="E149" s="152">
        <v>1052100</v>
      </c>
      <c r="F149" s="156">
        <v>1052100</v>
      </c>
    </row>
    <row r="150" spans="1:6" ht="127.5">
      <c r="A150" s="61" t="s">
        <v>822</v>
      </c>
      <c r="B150" s="154" t="s">
        <v>655</v>
      </c>
      <c r="C150" s="154" t="s">
        <v>1239</v>
      </c>
      <c r="D150" s="154"/>
      <c r="E150" s="152">
        <v>52100</v>
      </c>
      <c r="F150" s="156">
        <v>52100</v>
      </c>
    </row>
    <row r="151" spans="1:6" ht="38.25">
      <c r="A151" s="61" t="s">
        <v>589</v>
      </c>
      <c r="B151" s="154" t="s">
        <v>655</v>
      </c>
      <c r="C151" s="154" t="s">
        <v>1239</v>
      </c>
      <c r="D151" s="154" t="s">
        <v>590</v>
      </c>
      <c r="E151" s="152">
        <v>52100</v>
      </c>
      <c r="F151" s="156">
        <v>52100</v>
      </c>
    </row>
    <row r="152" spans="1:6" ht="89.25">
      <c r="A152" s="61" t="s">
        <v>821</v>
      </c>
      <c r="B152" s="154" t="s">
        <v>655</v>
      </c>
      <c r="C152" s="154" t="s">
        <v>1238</v>
      </c>
      <c r="D152" s="154"/>
      <c r="E152" s="152">
        <v>1000000</v>
      </c>
      <c r="F152" s="156">
        <v>1000000</v>
      </c>
    </row>
    <row r="153" spans="1:6" ht="51">
      <c r="A153" s="61" t="s">
        <v>676</v>
      </c>
      <c r="B153" s="154" t="s">
        <v>655</v>
      </c>
      <c r="C153" s="154" t="s">
        <v>1238</v>
      </c>
      <c r="D153" s="154" t="s">
        <v>677</v>
      </c>
      <c r="E153" s="152">
        <v>1000000</v>
      </c>
      <c r="F153" s="156">
        <v>1000000</v>
      </c>
    </row>
    <row r="154" spans="1:6">
      <c r="A154" s="61" t="s">
        <v>204</v>
      </c>
      <c r="B154" s="154" t="s">
        <v>631</v>
      </c>
      <c r="C154" s="154"/>
      <c r="D154" s="154"/>
      <c r="E154" s="152">
        <v>184854700</v>
      </c>
      <c r="F154" s="156">
        <v>184854700</v>
      </c>
    </row>
    <row r="155" spans="1:6" ht="178.5">
      <c r="A155" s="61" t="s">
        <v>949</v>
      </c>
      <c r="B155" s="154" t="s">
        <v>631</v>
      </c>
      <c r="C155" s="154" t="s">
        <v>1181</v>
      </c>
      <c r="D155" s="154"/>
      <c r="E155" s="152">
        <v>149926800</v>
      </c>
      <c r="F155" s="156">
        <v>149926800</v>
      </c>
    </row>
    <row r="156" spans="1:6" ht="51">
      <c r="A156" s="61" t="s">
        <v>620</v>
      </c>
      <c r="B156" s="154" t="s">
        <v>631</v>
      </c>
      <c r="C156" s="154" t="s">
        <v>1181</v>
      </c>
      <c r="D156" s="154" t="s">
        <v>621</v>
      </c>
      <c r="E156" s="152">
        <v>149926800</v>
      </c>
      <c r="F156" s="156">
        <v>149926800</v>
      </c>
    </row>
    <row r="157" spans="1:6" ht="204">
      <c r="A157" s="61" t="s">
        <v>795</v>
      </c>
      <c r="B157" s="154" t="s">
        <v>631</v>
      </c>
      <c r="C157" s="154" t="s">
        <v>1180</v>
      </c>
      <c r="D157" s="154"/>
      <c r="E157" s="152">
        <v>19890000</v>
      </c>
      <c r="F157" s="156">
        <v>19890000</v>
      </c>
    </row>
    <row r="158" spans="1:6" ht="51">
      <c r="A158" s="61" t="s">
        <v>620</v>
      </c>
      <c r="B158" s="154" t="s">
        <v>631</v>
      </c>
      <c r="C158" s="154" t="s">
        <v>1180</v>
      </c>
      <c r="D158" s="154" t="s">
        <v>621</v>
      </c>
      <c r="E158" s="152">
        <v>19890000</v>
      </c>
      <c r="F158" s="156">
        <v>19890000</v>
      </c>
    </row>
    <row r="159" spans="1:6" ht="114.75">
      <c r="A159" s="61" t="s">
        <v>656</v>
      </c>
      <c r="B159" s="154" t="s">
        <v>631</v>
      </c>
      <c r="C159" s="154" t="s">
        <v>1195</v>
      </c>
      <c r="D159" s="154"/>
      <c r="E159" s="152">
        <v>15000000</v>
      </c>
      <c r="F159" s="156">
        <v>15000000</v>
      </c>
    </row>
    <row r="160" spans="1:6" ht="38.25">
      <c r="A160" s="61" t="s">
        <v>606</v>
      </c>
      <c r="B160" s="154" t="s">
        <v>631</v>
      </c>
      <c r="C160" s="154" t="s">
        <v>1195</v>
      </c>
      <c r="D160" s="154" t="s">
        <v>607</v>
      </c>
      <c r="E160" s="152">
        <v>15000000</v>
      </c>
      <c r="F160" s="156">
        <v>15000000</v>
      </c>
    </row>
    <row r="161" spans="1:6">
      <c r="A161" s="61" t="e">
        <v>#N/A</v>
      </c>
      <c r="B161" s="154" t="s">
        <v>631</v>
      </c>
      <c r="C161" s="154" t="s">
        <v>1183</v>
      </c>
      <c r="D161" s="154"/>
      <c r="E161" s="152">
        <v>37900</v>
      </c>
      <c r="F161" s="156">
        <v>37900</v>
      </c>
    </row>
    <row r="162" spans="1:6" ht="38.25">
      <c r="A162" s="61" t="s">
        <v>589</v>
      </c>
      <c r="B162" s="154" t="s">
        <v>631</v>
      </c>
      <c r="C162" s="154" t="s">
        <v>1183</v>
      </c>
      <c r="D162" s="154" t="s">
        <v>590</v>
      </c>
      <c r="E162" s="152">
        <v>37900</v>
      </c>
      <c r="F162" s="156">
        <v>37900</v>
      </c>
    </row>
    <row r="163" spans="1:6">
      <c r="A163" s="61" t="s">
        <v>53</v>
      </c>
      <c r="B163" s="154" t="s">
        <v>657</v>
      </c>
      <c r="C163" s="154"/>
      <c r="D163" s="154"/>
      <c r="E163" s="152">
        <v>0</v>
      </c>
      <c r="F163" s="156">
        <v>500000</v>
      </c>
    </row>
    <row r="164" spans="1:6">
      <c r="A164" s="61" t="e">
        <v>#N/A</v>
      </c>
      <c r="B164" s="154" t="s">
        <v>657</v>
      </c>
      <c r="C164" s="154" t="s">
        <v>1310</v>
      </c>
      <c r="D164" s="154"/>
      <c r="E164" s="152">
        <v>0</v>
      </c>
      <c r="F164" s="156">
        <v>500000</v>
      </c>
    </row>
    <row r="165" spans="1:6" ht="38.25">
      <c r="A165" s="61" t="s">
        <v>589</v>
      </c>
      <c r="B165" s="154" t="s">
        <v>657</v>
      </c>
      <c r="C165" s="154" t="s">
        <v>1310</v>
      </c>
      <c r="D165" s="154" t="s">
        <v>590</v>
      </c>
      <c r="E165" s="152">
        <v>0</v>
      </c>
      <c r="F165" s="156">
        <v>500000</v>
      </c>
    </row>
    <row r="166" spans="1:6" ht="25.5">
      <c r="A166" s="61" t="s">
        <v>209</v>
      </c>
      <c r="B166" s="154" t="s">
        <v>658</v>
      </c>
      <c r="C166" s="154"/>
      <c r="D166" s="154"/>
      <c r="E166" s="152">
        <v>4056776.36</v>
      </c>
      <c r="F166" s="156">
        <v>4206776.3599999994</v>
      </c>
    </row>
    <row r="167" spans="1:6" ht="280.5">
      <c r="A167" s="61" t="s">
        <v>798</v>
      </c>
      <c r="B167" s="154" t="s">
        <v>658</v>
      </c>
      <c r="C167" s="154" t="s">
        <v>1309</v>
      </c>
      <c r="D167" s="154"/>
      <c r="E167" s="152">
        <v>0</v>
      </c>
      <c r="F167" s="156">
        <v>150000</v>
      </c>
    </row>
    <row r="168" spans="1:6" ht="38.25">
      <c r="A168" s="61" t="s">
        <v>606</v>
      </c>
      <c r="B168" s="154" t="s">
        <v>658</v>
      </c>
      <c r="C168" s="154" t="s">
        <v>1309</v>
      </c>
      <c r="D168" s="154" t="s">
        <v>607</v>
      </c>
      <c r="E168" s="152">
        <v>0</v>
      </c>
      <c r="F168" s="156">
        <v>150000</v>
      </c>
    </row>
    <row r="169" spans="1:6" ht="51">
      <c r="A169" s="61" t="s">
        <v>659</v>
      </c>
      <c r="B169" s="154" t="s">
        <v>658</v>
      </c>
      <c r="C169" s="154" t="s">
        <v>1196</v>
      </c>
      <c r="D169" s="154"/>
      <c r="E169" s="152">
        <v>3926776.36</v>
      </c>
      <c r="F169" s="156">
        <v>3926776.36</v>
      </c>
    </row>
    <row r="170" spans="1:6" ht="38.25">
      <c r="A170" s="61" t="s">
        <v>604</v>
      </c>
      <c r="B170" s="154" t="s">
        <v>658</v>
      </c>
      <c r="C170" s="154" t="s">
        <v>1196</v>
      </c>
      <c r="D170" s="154" t="s">
        <v>605</v>
      </c>
      <c r="E170" s="152">
        <v>3752437</v>
      </c>
      <c r="F170" s="156">
        <v>3752437</v>
      </c>
    </row>
    <row r="171" spans="1:6" ht="38.25">
      <c r="A171" s="61" t="s">
        <v>660</v>
      </c>
      <c r="B171" s="154" t="s">
        <v>658</v>
      </c>
      <c r="C171" s="154" t="s">
        <v>1196</v>
      </c>
      <c r="D171" s="154" t="s">
        <v>661</v>
      </c>
      <c r="E171" s="152">
        <v>73000</v>
      </c>
      <c r="F171" s="156">
        <v>73000</v>
      </c>
    </row>
    <row r="172" spans="1:6" ht="38.25">
      <c r="A172" s="61" t="s">
        <v>589</v>
      </c>
      <c r="B172" s="154" t="s">
        <v>658</v>
      </c>
      <c r="C172" s="154" t="s">
        <v>1196</v>
      </c>
      <c r="D172" s="154" t="s">
        <v>590</v>
      </c>
      <c r="E172" s="152">
        <v>101339.36</v>
      </c>
      <c r="F172" s="156">
        <v>101339.36</v>
      </c>
    </row>
    <row r="173" spans="1:6" ht="76.5">
      <c r="A173" s="61" t="s">
        <v>950</v>
      </c>
      <c r="B173" s="154" t="s">
        <v>658</v>
      </c>
      <c r="C173" s="154" t="s">
        <v>1197</v>
      </c>
      <c r="D173" s="154"/>
      <c r="E173" s="152">
        <v>130000</v>
      </c>
      <c r="F173" s="156">
        <v>130000</v>
      </c>
    </row>
    <row r="174" spans="1:6" ht="38.25">
      <c r="A174" s="61" t="s">
        <v>660</v>
      </c>
      <c r="B174" s="154" t="s">
        <v>658</v>
      </c>
      <c r="C174" s="154" t="s">
        <v>1197</v>
      </c>
      <c r="D174" s="154" t="s">
        <v>661</v>
      </c>
      <c r="E174" s="152">
        <v>130000</v>
      </c>
      <c r="F174" s="156">
        <v>130000</v>
      </c>
    </row>
    <row r="175" spans="1:6">
      <c r="A175" s="61" t="s">
        <v>193</v>
      </c>
      <c r="B175" s="154" t="s">
        <v>34</v>
      </c>
      <c r="C175" s="154"/>
      <c r="D175" s="154"/>
      <c r="E175" s="152">
        <v>1045111476</v>
      </c>
      <c r="F175" s="156">
        <v>1045111476</v>
      </c>
    </row>
    <row r="176" spans="1:6">
      <c r="A176" s="61" t="s">
        <v>210</v>
      </c>
      <c r="B176" s="154" t="s">
        <v>680</v>
      </c>
      <c r="C176" s="154"/>
      <c r="D176" s="154"/>
      <c r="E176" s="152">
        <v>293194432</v>
      </c>
      <c r="F176" s="156">
        <v>293194432</v>
      </c>
    </row>
    <row r="177" spans="1:6" ht="127.5">
      <c r="A177" s="61" t="s">
        <v>682</v>
      </c>
      <c r="B177" s="154" t="s">
        <v>680</v>
      </c>
      <c r="C177" s="154" t="s">
        <v>1244</v>
      </c>
      <c r="D177" s="154"/>
      <c r="E177" s="152">
        <v>43440505</v>
      </c>
      <c r="F177" s="156">
        <v>43440505</v>
      </c>
    </row>
    <row r="178" spans="1:6" ht="38.25">
      <c r="A178" s="61" t="s">
        <v>604</v>
      </c>
      <c r="B178" s="154" t="s">
        <v>680</v>
      </c>
      <c r="C178" s="154" t="s">
        <v>1244</v>
      </c>
      <c r="D178" s="154" t="s">
        <v>605</v>
      </c>
      <c r="E178" s="152">
        <v>30644325</v>
      </c>
      <c r="F178" s="156">
        <v>30644325</v>
      </c>
    </row>
    <row r="179" spans="1:6" ht="38.25">
      <c r="A179" s="61" t="s">
        <v>589</v>
      </c>
      <c r="B179" s="154" t="s">
        <v>680</v>
      </c>
      <c r="C179" s="154" t="s">
        <v>1244</v>
      </c>
      <c r="D179" s="154" t="s">
        <v>590</v>
      </c>
      <c r="E179" s="152">
        <v>12796180</v>
      </c>
      <c r="F179" s="156">
        <v>12796180</v>
      </c>
    </row>
    <row r="180" spans="1:6" ht="178.5">
      <c r="A180" s="61" t="s">
        <v>959</v>
      </c>
      <c r="B180" s="154" t="s">
        <v>680</v>
      </c>
      <c r="C180" s="154" t="s">
        <v>1245</v>
      </c>
      <c r="D180" s="154"/>
      <c r="E180" s="152">
        <v>29670200</v>
      </c>
      <c r="F180" s="156">
        <v>29670200</v>
      </c>
    </row>
    <row r="181" spans="1:6" ht="38.25">
      <c r="A181" s="61" t="s">
        <v>604</v>
      </c>
      <c r="B181" s="154" t="s">
        <v>680</v>
      </c>
      <c r="C181" s="154" t="s">
        <v>1245</v>
      </c>
      <c r="D181" s="154" t="s">
        <v>605</v>
      </c>
      <c r="E181" s="152">
        <v>29670200</v>
      </c>
      <c r="F181" s="156">
        <v>29670200</v>
      </c>
    </row>
    <row r="182" spans="1:6" ht="140.25">
      <c r="A182" s="61" t="s">
        <v>960</v>
      </c>
      <c r="B182" s="154" t="s">
        <v>680</v>
      </c>
      <c r="C182" s="154" t="s">
        <v>1246</v>
      </c>
      <c r="D182" s="154"/>
      <c r="E182" s="152">
        <v>1732100</v>
      </c>
      <c r="F182" s="156">
        <v>1732100</v>
      </c>
    </row>
    <row r="183" spans="1:6" ht="38.25">
      <c r="A183" s="61" t="s">
        <v>660</v>
      </c>
      <c r="B183" s="154" t="s">
        <v>680</v>
      </c>
      <c r="C183" s="154" t="s">
        <v>1246</v>
      </c>
      <c r="D183" s="154" t="s">
        <v>661</v>
      </c>
      <c r="E183" s="152">
        <v>1732100</v>
      </c>
      <c r="F183" s="156">
        <v>1732100</v>
      </c>
    </row>
    <row r="184" spans="1:6" ht="140.25">
      <c r="A184" s="61" t="s">
        <v>961</v>
      </c>
      <c r="B184" s="154" t="s">
        <v>680</v>
      </c>
      <c r="C184" s="154" t="s">
        <v>1247</v>
      </c>
      <c r="D184" s="154"/>
      <c r="E184" s="152">
        <v>27983658</v>
      </c>
      <c r="F184" s="156">
        <v>27983658</v>
      </c>
    </row>
    <row r="185" spans="1:6" ht="38.25">
      <c r="A185" s="61" t="s">
        <v>589</v>
      </c>
      <c r="B185" s="154" t="s">
        <v>680</v>
      </c>
      <c r="C185" s="154" t="s">
        <v>1247</v>
      </c>
      <c r="D185" s="154" t="s">
        <v>590</v>
      </c>
      <c r="E185" s="152">
        <v>27983658</v>
      </c>
      <c r="F185" s="156">
        <v>27983658</v>
      </c>
    </row>
    <row r="186" spans="1:6" ht="127.5">
      <c r="A186" s="61" t="s">
        <v>962</v>
      </c>
      <c r="B186" s="154" t="s">
        <v>680</v>
      </c>
      <c r="C186" s="154" t="s">
        <v>1248</v>
      </c>
      <c r="D186" s="154"/>
      <c r="E186" s="152">
        <v>29811069</v>
      </c>
      <c r="F186" s="156">
        <v>29811069</v>
      </c>
    </row>
    <row r="187" spans="1:6" ht="38.25">
      <c r="A187" s="61" t="s">
        <v>589</v>
      </c>
      <c r="B187" s="154" t="s">
        <v>680</v>
      </c>
      <c r="C187" s="154" t="s">
        <v>1248</v>
      </c>
      <c r="D187" s="154" t="s">
        <v>590</v>
      </c>
      <c r="E187" s="152">
        <v>29811069</v>
      </c>
      <c r="F187" s="156">
        <v>29811069</v>
      </c>
    </row>
    <row r="188" spans="1:6">
      <c r="A188" s="61" t="e">
        <v>#N/A</v>
      </c>
      <c r="B188" s="154" t="s">
        <v>680</v>
      </c>
      <c r="C188" s="154" t="s">
        <v>1243</v>
      </c>
      <c r="D188" s="154"/>
      <c r="E188" s="152">
        <v>42114500</v>
      </c>
      <c r="F188" s="156">
        <v>42114500</v>
      </c>
    </row>
    <row r="189" spans="1:6" ht="38.25">
      <c r="A189" s="61" t="s">
        <v>604</v>
      </c>
      <c r="B189" s="154" t="s">
        <v>680</v>
      </c>
      <c r="C189" s="154" t="s">
        <v>1243</v>
      </c>
      <c r="D189" s="154" t="s">
        <v>605</v>
      </c>
      <c r="E189" s="152">
        <v>38814500</v>
      </c>
      <c r="F189" s="156">
        <v>38814500</v>
      </c>
    </row>
    <row r="190" spans="1:6" ht="38.25">
      <c r="A190" s="61" t="s">
        <v>660</v>
      </c>
      <c r="B190" s="154" t="s">
        <v>680</v>
      </c>
      <c r="C190" s="154" t="s">
        <v>1243</v>
      </c>
      <c r="D190" s="154" t="s">
        <v>661</v>
      </c>
      <c r="E190" s="152">
        <v>300000</v>
      </c>
      <c r="F190" s="156">
        <v>300000</v>
      </c>
    </row>
    <row r="191" spans="1:6" ht="38.25">
      <c r="A191" s="61" t="s">
        <v>589</v>
      </c>
      <c r="B191" s="154" t="s">
        <v>680</v>
      </c>
      <c r="C191" s="154" t="s">
        <v>1243</v>
      </c>
      <c r="D191" s="154" t="s">
        <v>590</v>
      </c>
      <c r="E191" s="152">
        <v>3000000</v>
      </c>
      <c r="F191" s="156">
        <v>3000000</v>
      </c>
    </row>
    <row r="192" spans="1:6" ht="178.5">
      <c r="A192" s="61" t="s">
        <v>681</v>
      </c>
      <c r="B192" s="154" t="s">
        <v>680</v>
      </c>
      <c r="C192" s="154" t="s">
        <v>1241</v>
      </c>
      <c r="D192" s="154"/>
      <c r="E192" s="152">
        <v>118442400</v>
      </c>
      <c r="F192" s="156">
        <v>118442400</v>
      </c>
    </row>
    <row r="193" spans="1:6" ht="38.25">
      <c r="A193" s="61" t="s">
        <v>604</v>
      </c>
      <c r="B193" s="154" t="s">
        <v>680</v>
      </c>
      <c r="C193" s="154" t="s">
        <v>1241</v>
      </c>
      <c r="D193" s="154" t="s">
        <v>605</v>
      </c>
      <c r="E193" s="152">
        <v>103349675.67</v>
      </c>
      <c r="F193" s="156">
        <v>103349675.67</v>
      </c>
    </row>
    <row r="194" spans="1:6" ht="38.25">
      <c r="A194" s="61" t="s">
        <v>660</v>
      </c>
      <c r="B194" s="154" t="s">
        <v>680</v>
      </c>
      <c r="C194" s="154" t="s">
        <v>1241</v>
      </c>
      <c r="D194" s="154" t="s">
        <v>661</v>
      </c>
      <c r="E194" s="152">
        <v>500530</v>
      </c>
      <c r="F194" s="156">
        <v>500530</v>
      </c>
    </row>
    <row r="195" spans="1:6" ht="38.25">
      <c r="A195" s="61" t="s">
        <v>589</v>
      </c>
      <c r="B195" s="154" t="s">
        <v>680</v>
      </c>
      <c r="C195" s="154" t="s">
        <v>1241</v>
      </c>
      <c r="D195" s="154" t="s">
        <v>590</v>
      </c>
      <c r="E195" s="152">
        <v>14592194.33</v>
      </c>
      <c r="F195" s="156">
        <v>14592194.33</v>
      </c>
    </row>
    <row r="196" spans="1:6">
      <c r="A196" s="61" t="s">
        <v>211</v>
      </c>
      <c r="B196" s="154" t="s">
        <v>667</v>
      </c>
      <c r="C196" s="154"/>
      <c r="D196" s="154"/>
      <c r="E196" s="152">
        <v>697625742</v>
      </c>
      <c r="F196" s="156">
        <v>697625742</v>
      </c>
    </row>
    <row r="197" spans="1:6" ht="140.25">
      <c r="A197" s="61" t="s">
        <v>685</v>
      </c>
      <c r="B197" s="154" t="s">
        <v>667</v>
      </c>
      <c r="C197" s="154" t="s">
        <v>1252</v>
      </c>
      <c r="D197" s="154"/>
      <c r="E197" s="152">
        <v>74086535</v>
      </c>
      <c r="F197" s="156">
        <v>74086535</v>
      </c>
    </row>
    <row r="198" spans="1:6" ht="38.25">
      <c r="A198" s="61" t="s">
        <v>604</v>
      </c>
      <c r="B198" s="154" t="s">
        <v>667</v>
      </c>
      <c r="C198" s="154" t="s">
        <v>1252</v>
      </c>
      <c r="D198" s="154" t="s">
        <v>605</v>
      </c>
      <c r="E198" s="152">
        <v>48868275</v>
      </c>
      <c r="F198" s="156">
        <v>48868275</v>
      </c>
    </row>
    <row r="199" spans="1:6" ht="38.25">
      <c r="A199" s="61" t="s">
        <v>660</v>
      </c>
      <c r="B199" s="154" t="s">
        <v>667</v>
      </c>
      <c r="C199" s="154" t="s">
        <v>1252</v>
      </c>
      <c r="D199" s="154" t="s">
        <v>661</v>
      </c>
      <c r="E199" s="152">
        <v>1957000</v>
      </c>
      <c r="F199" s="156">
        <v>1957000</v>
      </c>
    </row>
    <row r="200" spans="1:6" ht="38.25">
      <c r="A200" s="61" t="s">
        <v>589</v>
      </c>
      <c r="B200" s="154" t="s">
        <v>667</v>
      </c>
      <c r="C200" s="154" t="s">
        <v>1252</v>
      </c>
      <c r="D200" s="154" t="s">
        <v>590</v>
      </c>
      <c r="E200" s="152">
        <v>19950416</v>
      </c>
      <c r="F200" s="156">
        <v>19950416</v>
      </c>
    </row>
    <row r="201" spans="1:6" ht="63.75">
      <c r="A201" s="61" t="s">
        <v>612</v>
      </c>
      <c r="B201" s="154" t="s">
        <v>667</v>
      </c>
      <c r="C201" s="154" t="s">
        <v>1252</v>
      </c>
      <c r="D201" s="154" t="s">
        <v>613</v>
      </c>
      <c r="E201" s="152">
        <v>3310844</v>
      </c>
      <c r="F201" s="156">
        <v>3310844</v>
      </c>
    </row>
    <row r="202" spans="1:6" ht="127.5">
      <c r="A202" s="61" t="s">
        <v>686</v>
      </c>
      <c r="B202" s="154" t="s">
        <v>667</v>
      </c>
      <c r="C202" s="154" t="s">
        <v>1256</v>
      </c>
      <c r="D202" s="154"/>
      <c r="E202" s="152">
        <v>30540759</v>
      </c>
      <c r="F202" s="156">
        <v>30540759</v>
      </c>
    </row>
    <row r="203" spans="1:6" ht="38.25">
      <c r="A203" s="61" t="s">
        <v>604</v>
      </c>
      <c r="B203" s="154" t="s">
        <v>667</v>
      </c>
      <c r="C203" s="154" t="s">
        <v>1256</v>
      </c>
      <c r="D203" s="154" t="s">
        <v>605</v>
      </c>
      <c r="E203" s="152">
        <v>27862590</v>
      </c>
      <c r="F203" s="156">
        <v>27862590</v>
      </c>
    </row>
    <row r="204" spans="1:6" ht="38.25">
      <c r="A204" s="61" t="s">
        <v>660</v>
      </c>
      <c r="B204" s="154" t="s">
        <v>667</v>
      </c>
      <c r="C204" s="154" t="s">
        <v>1256</v>
      </c>
      <c r="D204" s="154" t="s">
        <v>661</v>
      </c>
      <c r="E204" s="152">
        <v>312600</v>
      </c>
      <c r="F204" s="156">
        <v>312600</v>
      </c>
    </row>
    <row r="205" spans="1:6" ht="38.25">
      <c r="A205" s="61" t="s">
        <v>589</v>
      </c>
      <c r="B205" s="154" t="s">
        <v>667</v>
      </c>
      <c r="C205" s="154" t="s">
        <v>1256</v>
      </c>
      <c r="D205" s="154" t="s">
        <v>590</v>
      </c>
      <c r="E205" s="152">
        <v>2365569</v>
      </c>
      <c r="F205" s="156">
        <v>2365569</v>
      </c>
    </row>
    <row r="206" spans="1:6" ht="191.25">
      <c r="A206" s="61" t="s">
        <v>687</v>
      </c>
      <c r="B206" s="154" t="s">
        <v>667</v>
      </c>
      <c r="C206" s="154" t="s">
        <v>1253</v>
      </c>
      <c r="D206" s="154"/>
      <c r="E206" s="152">
        <v>44949200</v>
      </c>
      <c r="F206" s="156">
        <v>44949200</v>
      </c>
    </row>
    <row r="207" spans="1:6" ht="38.25">
      <c r="A207" s="61" t="s">
        <v>604</v>
      </c>
      <c r="B207" s="154" t="s">
        <v>667</v>
      </c>
      <c r="C207" s="154" t="s">
        <v>1253</v>
      </c>
      <c r="D207" s="154" t="s">
        <v>605</v>
      </c>
      <c r="E207" s="152">
        <v>42999200</v>
      </c>
      <c r="F207" s="156">
        <v>42999200</v>
      </c>
    </row>
    <row r="208" spans="1:6" ht="63.75">
      <c r="A208" s="61" t="s">
        <v>612</v>
      </c>
      <c r="B208" s="154" t="s">
        <v>667</v>
      </c>
      <c r="C208" s="154" t="s">
        <v>1253</v>
      </c>
      <c r="D208" s="154" t="s">
        <v>613</v>
      </c>
      <c r="E208" s="152">
        <v>1950000</v>
      </c>
      <c r="F208" s="156">
        <v>1950000</v>
      </c>
    </row>
    <row r="209" spans="1:6" ht="178.5">
      <c r="A209" s="61" t="s">
        <v>963</v>
      </c>
      <c r="B209" s="154" t="s">
        <v>667</v>
      </c>
      <c r="C209" s="154" t="s">
        <v>1257</v>
      </c>
      <c r="D209" s="154"/>
      <c r="E209" s="152">
        <v>4190300</v>
      </c>
      <c r="F209" s="156">
        <v>4190300</v>
      </c>
    </row>
    <row r="210" spans="1:6" ht="38.25">
      <c r="A210" s="61" t="s">
        <v>604</v>
      </c>
      <c r="B210" s="154" t="s">
        <v>667</v>
      </c>
      <c r="C210" s="154" t="s">
        <v>1257</v>
      </c>
      <c r="D210" s="154" t="s">
        <v>605</v>
      </c>
      <c r="E210" s="152">
        <v>4190300</v>
      </c>
      <c r="F210" s="156">
        <v>4190300</v>
      </c>
    </row>
    <row r="211" spans="1:6" ht="165.75">
      <c r="A211" s="61" t="s">
        <v>823</v>
      </c>
      <c r="B211" s="154" t="s">
        <v>667</v>
      </c>
      <c r="C211" s="154" t="s">
        <v>1259</v>
      </c>
      <c r="D211" s="154"/>
      <c r="E211" s="152">
        <v>1800000</v>
      </c>
      <c r="F211" s="156">
        <v>1800000</v>
      </c>
    </row>
    <row r="212" spans="1:6" ht="38.25">
      <c r="A212" s="61" t="s">
        <v>660</v>
      </c>
      <c r="B212" s="154" t="s">
        <v>667</v>
      </c>
      <c r="C212" s="154" t="s">
        <v>1259</v>
      </c>
      <c r="D212" s="154" t="s">
        <v>661</v>
      </c>
      <c r="E212" s="152">
        <v>200000</v>
      </c>
      <c r="F212" s="156">
        <v>200000</v>
      </c>
    </row>
    <row r="213" spans="1:6" ht="38.25">
      <c r="A213" s="61" t="s">
        <v>589</v>
      </c>
      <c r="B213" s="154" t="s">
        <v>667</v>
      </c>
      <c r="C213" s="154" t="s">
        <v>1259</v>
      </c>
      <c r="D213" s="154" t="s">
        <v>590</v>
      </c>
      <c r="E213" s="152">
        <v>1160000</v>
      </c>
      <c r="F213" s="156">
        <v>1160000</v>
      </c>
    </row>
    <row r="214" spans="1:6">
      <c r="A214" s="61" t="s">
        <v>824</v>
      </c>
      <c r="B214" s="154" t="s">
        <v>667</v>
      </c>
      <c r="C214" s="154" t="s">
        <v>1259</v>
      </c>
      <c r="D214" s="154" t="s">
        <v>825</v>
      </c>
      <c r="E214" s="152">
        <v>440000</v>
      </c>
      <c r="F214" s="156">
        <v>440000</v>
      </c>
    </row>
    <row r="215" spans="1:6" ht="153">
      <c r="A215" s="61" t="s">
        <v>964</v>
      </c>
      <c r="B215" s="154" t="s">
        <v>667</v>
      </c>
      <c r="C215" s="154" t="s">
        <v>1258</v>
      </c>
      <c r="D215" s="154"/>
      <c r="E215" s="152">
        <v>52080</v>
      </c>
      <c r="F215" s="156">
        <v>52080</v>
      </c>
    </row>
    <row r="216" spans="1:6" ht="38.25">
      <c r="A216" s="61" t="s">
        <v>604</v>
      </c>
      <c r="B216" s="154" t="s">
        <v>667</v>
      </c>
      <c r="C216" s="154" t="s">
        <v>1258</v>
      </c>
      <c r="D216" s="154" t="s">
        <v>605</v>
      </c>
      <c r="E216" s="152">
        <v>52080</v>
      </c>
      <c r="F216" s="156">
        <v>52080</v>
      </c>
    </row>
    <row r="217" spans="1:6" ht="153">
      <c r="A217" s="61" t="s">
        <v>965</v>
      </c>
      <c r="B217" s="154" t="s">
        <v>667</v>
      </c>
      <c r="C217" s="154" t="s">
        <v>1254</v>
      </c>
      <c r="D217" s="154"/>
      <c r="E217" s="152">
        <v>190000</v>
      </c>
      <c r="F217" s="156">
        <v>190000</v>
      </c>
    </row>
    <row r="218" spans="1:6" ht="25.5">
      <c r="A218" s="61" t="s">
        <v>633</v>
      </c>
      <c r="B218" s="154" t="s">
        <v>667</v>
      </c>
      <c r="C218" s="154" t="s">
        <v>1254</v>
      </c>
      <c r="D218" s="154" t="s">
        <v>634</v>
      </c>
      <c r="E218" s="152">
        <v>190000</v>
      </c>
      <c r="F218" s="156">
        <v>190000</v>
      </c>
    </row>
    <row r="219" spans="1:6" ht="140.25">
      <c r="A219" s="61" t="s">
        <v>966</v>
      </c>
      <c r="B219" s="154" t="s">
        <v>667</v>
      </c>
      <c r="C219" s="154" t="s">
        <v>1261</v>
      </c>
      <c r="D219" s="154"/>
      <c r="E219" s="152">
        <v>280000</v>
      </c>
      <c r="F219" s="156">
        <v>280000</v>
      </c>
    </row>
    <row r="220" spans="1:6" ht="38.25">
      <c r="A220" s="61" t="s">
        <v>660</v>
      </c>
      <c r="B220" s="154" t="s">
        <v>667</v>
      </c>
      <c r="C220" s="154" t="s">
        <v>1261</v>
      </c>
      <c r="D220" s="154" t="s">
        <v>661</v>
      </c>
      <c r="E220" s="152">
        <v>280000</v>
      </c>
      <c r="F220" s="156">
        <v>280000</v>
      </c>
    </row>
    <row r="221" spans="1:6" ht="153">
      <c r="A221" s="61" t="s">
        <v>967</v>
      </c>
      <c r="B221" s="154" t="s">
        <v>667</v>
      </c>
      <c r="C221" s="154" t="s">
        <v>1255</v>
      </c>
      <c r="D221" s="154"/>
      <c r="E221" s="152">
        <v>72377916</v>
      </c>
      <c r="F221" s="156">
        <v>72377916</v>
      </c>
    </row>
    <row r="222" spans="1:6" ht="38.25">
      <c r="A222" s="61" t="s">
        <v>589</v>
      </c>
      <c r="B222" s="154" t="s">
        <v>667</v>
      </c>
      <c r="C222" s="154" t="s">
        <v>1255</v>
      </c>
      <c r="D222" s="154" t="s">
        <v>590</v>
      </c>
      <c r="E222" s="152">
        <v>69814427</v>
      </c>
      <c r="F222" s="156">
        <v>69814427</v>
      </c>
    </row>
    <row r="223" spans="1:6" ht="63.75">
      <c r="A223" s="61" t="s">
        <v>612</v>
      </c>
      <c r="B223" s="154" t="s">
        <v>667</v>
      </c>
      <c r="C223" s="154" t="s">
        <v>1255</v>
      </c>
      <c r="D223" s="154" t="s">
        <v>613</v>
      </c>
      <c r="E223" s="152">
        <v>2563489</v>
      </c>
      <c r="F223" s="156">
        <v>2563489</v>
      </c>
    </row>
    <row r="224" spans="1:6" ht="140.25">
      <c r="A224" s="61" t="s">
        <v>968</v>
      </c>
      <c r="B224" s="154" t="s">
        <v>667</v>
      </c>
      <c r="C224" s="154" t="s">
        <v>1262</v>
      </c>
      <c r="D224" s="154"/>
      <c r="E224" s="152">
        <v>2226543</v>
      </c>
      <c r="F224" s="156">
        <v>2226543</v>
      </c>
    </row>
    <row r="225" spans="1:6" ht="38.25">
      <c r="A225" s="61" t="s">
        <v>589</v>
      </c>
      <c r="B225" s="154" t="s">
        <v>667</v>
      </c>
      <c r="C225" s="154" t="s">
        <v>1262</v>
      </c>
      <c r="D225" s="154" t="s">
        <v>590</v>
      </c>
      <c r="E225" s="152">
        <v>2226543</v>
      </c>
      <c r="F225" s="156">
        <v>2226543</v>
      </c>
    </row>
    <row r="226" spans="1:6" ht="140.25">
      <c r="A226" s="61" t="s">
        <v>969</v>
      </c>
      <c r="B226" s="154" t="s">
        <v>667</v>
      </c>
      <c r="C226" s="154" t="s">
        <v>1260</v>
      </c>
      <c r="D226" s="154"/>
      <c r="E226" s="152">
        <v>6351087</v>
      </c>
      <c r="F226" s="156">
        <v>6351087</v>
      </c>
    </row>
    <row r="227" spans="1:6" ht="38.25">
      <c r="A227" s="61" t="s">
        <v>589</v>
      </c>
      <c r="B227" s="154" t="s">
        <v>667</v>
      </c>
      <c r="C227" s="154" t="s">
        <v>1260</v>
      </c>
      <c r="D227" s="154" t="s">
        <v>590</v>
      </c>
      <c r="E227" s="152">
        <v>6057686</v>
      </c>
      <c r="F227" s="156">
        <v>6057686</v>
      </c>
    </row>
    <row r="228" spans="1:6" ht="63.75">
      <c r="A228" s="61" t="s">
        <v>612</v>
      </c>
      <c r="B228" s="154" t="s">
        <v>667</v>
      </c>
      <c r="C228" s="154" t="s">
        <v>1260</v>
      </c>
      <c r="D228" s="154" t="s">
        <v>613</v>
      </c>
      <c r="E228" s="152">
        <v>293401</v>
      </c>
      <c r="F228" s="156">
        <v>293401</v>
      </c>
    </row>
    <row r="229" spans="1:6" ht="191.25">
      <c r="A229" s="61" t="s">
        <v>684</v>
      </c>
      <c r="B229" s="154" t="s">
        <v>667</v>
      </c>
      <c r="C229" s="154" t="s">
        <v>1249</v>
      </c>
      <c r="D229" s="154"/>
      <c r="E229" s="152">
        <v>352770000</v>
      </c>
      <c r="F229" s="156">
        <v>352770000</v>
      </c>
    </row>
    <row r="230" spans="1:6" ht="38.25">
      <c r="A230" s="61" t="s">
        <v>604</v>
      </c>
      <c r="B230" s="154" t="s">
        <v>667</v>
      </c>
      <c r="C230" s="154" t="s">
        <v>1249</v>
      </c>
      <c r="D230" s="154" t="s">
        <v>605</v>
      </c>
      <c r="E230" s="152">
        <v>313552146</v>
      </c>
      <c r="F230" s="156">
        <v>313552146</v>
      </c>
    </row>
    <row r="231" spans="1:6" ht="38.25">
      <c r="A231" s="61" t="s">
        <v>660</v>
      </c>
      <c r="B231" s="154" t="s">
        <v>667</v>
      </c>
      <c r="C231" s="154" t="s">
        <v>1249</v>
      </c>
      <c r="D231" s="154" t="s">
        <v>661</v>
      </c>
      <c r="E231" s="152">
        <v>1711100</v>
      </c>
      <c r="F231" s="156">
        <v>1711100</v>
      </c>
    </row>
    <row r="232" spans="1:6" ht="38.25">
      <c r="A232" s="61" t="s">
        <v>589</v>
      </c>
      <c r="B232" s="154" t="s">
        <v>667</v>
      </c>
      <c r="C232" s="154" t="s">
        <v>1249</v>
      </c>
      <c r="D232" s="154" t="s">
        <v>590</v>
      </c>
      <c r="E232" s="152">
        <v>18383575</v>
      </c>
      <c r="F232" s="156">
        <v>18383575</v>
      </c>
    </row>
    <row r="233" spans="1:6" ht="63.75">
      <c r="A233" s="61" t="s">
        <v>612</v>
      </c>
      <c r="B233" s="154" t="s">
        <v>667</v>
      </c>
      <c r="C233" s="154" t="s">
        <v>1249</v>
      </c>
      <c r="D233" s="154" t="s">
        <v>613</v>
      </c>
      <c r="E233" s="152">
        <v>18580979</v>
      </c>
      <c r="F233" s="156">
        <v>18580979</v>
      </c>
    </row>
    <row r="234" spans="1:6" ht="25.5">
      <c r="A234" s="61" t="s">
        <v>633</v>
      </c>
      <c r="B234" s="154" t="s">
        <v>667</v>
      </c>
      <c r="C234" s="154" t="s">
        <v>1249</v>
      </c>
      <c r="D234" s="154" t="s">
        <v>634</v>
      </c>
      <c r="E234" s="152">
        <v>542200</v>
      </c>
      <c r="F234" s="156">
        <v>542200</v>
      </c>
    </row>
    <row r="235" spans="1:6">
      <c r="A235" s="61" t="e">
        <v>#N/A</v>
      </c>
      <c r="B235" s="154" t="s">
        <v>667</v>
      </c>
      <c r="C235" s="154" t="s">
        <v>1251</v>
      </c>
      <c r="D235" s="154"/>
      <c r="E235" s="152">
        <v>67149000</v>
      </c>
      <c r="F235" s="156">
        <v>67149000</v>
      </c>
    </row>
    <row r="236" spans="1:6" ht="38.25">
      <c r="A236" s="61" t="s">
        <v>604</v>
      </c>
      <c r="B236" s="154" t="s">
        <v>667</v>
      </c>
      <c r="C236" s="154" t="s">
        <v>1251</v>
      </c>
      <c r="D236" s="154" t="s">
        <v>605</v>
      </c>
      <c r="E236" s="152">
        <v>60994679</v>
      </c>
      <c r="F236" s="156">
        <v>60994679</v>
      </c>
    </row>
    <row r="237" spans="1:6" ht="38.25">
      <c r="A237" s="61" t="s">
        <v>660</v>
      </c>
      <c r="B237" s="154" t="s">
        <v>667</v>
      </c>
      <c r="C237" s="154" t="s">
        <v>1251</v>
      </c>
      <c r="D237" s="154" t="s">
        <v>661</v>
      </c>
      <c r="E237" s="152">
        <v>280000</v>
      </c>
      <c r="F237" s="156">
        <v>280000</v>
      </c>
    </row>
    <row r="238" spans="1:6" ht="38.25">
      <c r="A238" s="61" t="s">
        <v>589</v>
      </c>
      <c r="B238" s="154" t="s">
        <v>667</v>
      </c>
      <c r="C238" s="154" t="s">
        <v>1251</v>
      </c>
      <c r="D238" s="154" t="s">
        <v>590</v>
      </c>
      <c r="E238" s="152">
        <v>3600000</v>
      </c>
      <c r="F238" s="156">
        <v>3600000</v>
      </c>
    </row>
    <row r="239" spans="1:6" ht="63.75">
      <c r="A239" s="61" t="s">
        <v>612</v>
      </c>
      <c r="B239" s="154" t="s">
        <v>667</v>
      </c>
      <c r="C239" s="154" t="s">
        <v>1251</v>
      </c>
      <c r="D239" s="154" t="s">
        <v>613</v>
      </c>
      <c r="E239" s="152">
        <v>2274321</v>
      </c>
      <c r="F239" s="156">
        <v>2274321</v>
      </c>
    </row>
    <row r="240" spans="1:6" ht="76.5">
      <c r="A240" s="61" t="s">
        <v>683</v>
      </c>
      <c r="B240" s="154" t="s">
        <v>667</v>
      </c>
      <c r="C240" s="154" t="s">
        <v>1263</v>
      </c>
      <c r="D240" s="154"/>
      <c r="E240" s="152">
        <v>815500</v>
      </c>
      <c r="F240" s="156">
        <v>815500</v>
      </c>
    </row>
    <row r="241" spans="1:6" ht="38.25">
      <c r="A241" s="61" t="s">
        <v>589</v>
      </c>
      <c r="B241" s="154" t="s">
        <v>667</v>
      </c>
      <c r="C241" s="154" t="s">
        <v>1263</v>
      </c>
      <c r="D241" s="154" t="s">
        <v>590</v>
      </c>
      <c r="E241" s="152">
        <v>710500</v>
      </c>
      <c r="F241" s="156">
        <v>710500</v>
      </c>
    </row>
    <row r="242" spans="1:6">
      <c r="A242" s="61" t="s">
        <v>824</v>
      </c>
      <c r="B242" s="154" t="s">
        <v>667</v>
      </c>
      <c r="C242" s="154" t="s">
        <v>1263</v>
      </c>
      <c r="D242" s="154" t="s">
        <v>825</v>
      </c>
      <c r="E242" s="152">
        <v>105000</v>
      </c>
      <c r="F242" s="156">
        <v>105000</v>
      </c>
    </row>
    <row r="243" spans="1:6">
      <c r="A243" s="61" t="e">
        <v>#N/A</v>
      </c>
      <c r="B243" s="154" t="s">
        <v>667</v>
      </c>
      <c r="C243" s="154" t="s">
        <v>1266</v>
      </c>
      <c r="D243" s="154"/>
      <c r="E243" s="152">
        <v>172000</v>
      </c>
      <c r="F243" s="156">
        <v>172000</v>
      </c>
    </row>
    <row r="244" spans="1:6" ht="25.5">
      <c r="A244" s="61" t="s">
        <v>600</v>
      </c>
      <c r="B244" s="154" t="s">
        <v>667</v>
      </c>
      <c r="C244" s="154" t="s">
        <v>1266</v>
      </c>
      <c r="D244" s="154" t="s">
        <v>601</v>
      </c>
      <c r="E244" s="152">
        <v>172000</v>
      </c>
      <c r="F244" s="156">
        <v>172000</v>
      </c>
    </row>
    <row r="245" spans="1:6">
      <c r="A245" s="61" t="e">
        <v>#N/A</v>
      </c>
      <c r="B245" s="154" t="s">
        <v>667</v>
      </c>
      <c r="C245" s="154" t="s">
        <v>1264</v>
      </c>
      <c r="D245" s="154"/>
      <c r="E245" s="284">
        <v>200000</v>
      </c>
      <c r="F245" s="157">
        <v>200000</v>
      </c>
    </row>
    <row r="246" spans="1:6" ht="38.25">
      <c r="A246" s="61" t="s">
        <v>589</v>
      </c>
      <c r="B246" s="154" t="s">
        <v>667</v>
      </c>
      <c r="C246" s="154" t="s">
        <v>1264</v>
      </c>
      <c r="D246" s="154" t="s">
        <v>590</v>
      </c>
      <c r="E246" s="284">
        <v>200000</v>
      </c>
      <c r="F246" s="157">
        <v>200000</v>
      </c>
    </row>
    <row r="247" spans="1:6" ht="76.5">
      <c r="A247" s="61" t="s">
        <v>971</v>
      </c>
      <c r="B247" s="154" t="s">
        <v>667</v>
      </c>
      <c r="C247" s="154" t="s">
        <v>1265</v>
      </c>
      <c r="D247" s="154"/>
      <c r="E247" s="284">
        <v>31500</v>
      </c>
      <c r="F247" s="157">
        <v>31500</v>
      </c>
    </row>
    <row r="248" spans="1:6" ht="38.25">
      <c r="A248" s="61" t="s">
        <v>589</v>
      </c>
      <c r="B248" s="154" t="s">
        <v>667</v>
      </c>
      <c r="C248" s="154" t="s">
        <v>1265</v>
      </c>
      <c r="D248" s="154" t="s">
        <v>590</v>
      </c>
      <c r="E248" s="284">
        <v>31500</v>
      </c>
      <c r="F248" s="157">
        <v>31500</v>
      </c>
    </row>
    <row r="249" spans="1:6" ht="63.75">
      <c r="A249" s="61" t="s">
        <v>801</v>
      </c>
      <c r="B249" s="154" t="s">
        <v>667</v>
      </c>
      <c r="C249" s="154" t="s">
        <v>1204</v>
      </c>
      <c r="D249" s="154"/>
      <c r="E249" s="284">
        <v>550000</v>
      </c>
      <c r="F249" s="157">
        <v>550000</v>
      </c>
    </row>
    <row r="250" spans="1:6" ht="25.5">
      <c r="A250" s="61" t="s">
        <v>633</v>
      </c>
      <c r="B250" s="154" t="s">
        <v>667</v>
      </c>
      <c r="C250" s="154" t="s">
        <v>1204</v>
      </c>
      <c r="D250" s="154" t="s">
        <v>634</v>
      </c>
      <c r="E250" s="284">
        <v>550000</v>
      </c>
      <c r="F250" s="157">
        <v>550000</v>
      </c>
    </row>
    <row r="251" spans="1:6" ht="127.5">
      <c r="A251" s="61" t="s">
        <v>802</v>
      </c>
      <c r="B251" s="154" t="s">
        <v>667</v>
      </c>
      <c r="C251" s="154" t="s">
        <v>1205</v>
      </c>
      <c r="D251" s="154"/>
      <c r="E251" s="284">
        <v>31538542</v>
      </c>
      <c r="F251" s="157">
        <v>31538542</v>
      </c>
    </row>
    <row r="252" spans="1:6" ht="63.75">
      <c r="A252" s="61" t="s">
        <v>612</v>
      </c>
      <c r="B252" s="154" t="s">
        <v>667</v>
      </c>
      <c r="C252" s="154" t="s">
        <v>1205</v>
      </c>
      <c r="D252" s="154" t="s">
        <v>613</v>
      </c>
      <c r="E252" s="284">
        <v>31538542</v>
      </c>
      <c r="F252" s="157">
        <v>31538542</v>
      </c>
    </row>
    <row r="253" spans="1:6" ht="165.75">
      <c r="A253" s="61" t="s">
        <v>803</v>
      </c>
      <c r="B253" s="154" t="s">
        <v>667</v>
      </c>
      <c r="C253" s="154" t="s">
        <v>1206</v>
      </c>
      <c r="D253" s="154"/>
      <c r="E253" s="284">
        <v>3357750</v>
      </c>
      <c r="F253" s="157">
        <v>3357750</v>
      </c>
    </row>
    <row r="254" spans="1:6" ht="63.75">
      <c r="A254" s="61" t="s">
        <v>612</v>
      </c>
      <c r="B254" s="154" t="s">
        <v>667</v>
      </c>
      <c r="C254" s="154" t="s">
        <v>1206</v>
      </c>
      <c r="D254" s="154" t="s">
        <v>613</v>
      </c>
      <c r="E254" s="284">
        <v>3357750</v>
      </c>
      <c r="F254" s="157">
        <v>3357750</v>
      </c>
    </row>
    <row r="255" spans="1:6" ht="127.5">
      <c r="A255" s="61" t="s">
        <v>953</v>
      </c>
      <c r="B255" s="154" t="s">
        <v>667</v>
      </c>
      <c r="C255" s="154" t="s">
        <v>1207</v>
      </c>
      <c r="D255" s="154"/>
      <c r="E255" s="284">
        <v>360962</v>
      </c>
      <c r="F255" s="157">
        <v>360962</v>
      </c>
    </row>
    <row r="256" spans="1:6" ht="63.75">
      <c r="A256" s="61" t="s">
        <v>612</v>
      </c>
      <c r="B256" s="154" t="s">
        <v>667</v>
      </c>
      <c r="C256" s="154" t="s">
        <v>1207</v>
      </c>
      <c r="D256" s="154" t="s">
        <v>613</v>
      </c>
      <c r="E256" s="284">
        <v>360962</v>
      </c>
      <c r="F256" s="157">
        <v>360962</v>
      </c>
    </row>
    <row r="257" spans="1:6" ht="114.75">
      <c r="A257" s="61" t="s">
        <v>804</v>
      </c>
      <c r="B257" s="154" t="s">
        <v>667</v>
      </c>
      <c r="C257" s="154" t="s">
        <v>1208</v>
      </c>
      <c r="D257" s="154"/>
      <c r="E257" s="284">
        <v>380000</v>
      </c>
      <c r="F257" s="157">
        <v>380000</v>
      </c>
    </row>
    <row r="258" spans="1:6" ht="25.5">
      <c r="A258" s="61" t="s">
        <v>633</v>
      </c>
      <c r="B258" s="154" t="s">
        <v>667</v>
      </c>
      <c r="C258" s="154" t="s">
        <v>1208</v>
      </c>
      <c r="D258" s="154" t="s">
        <v>634</v>
      </c>
      <c r="E258" s="284">
        <v>380000</v>
      </c>
      <c r="F258" s="157">
        <v>380000</v>
      </c>
    </row>
    <row r="259" spans="1:6" ht="127.5">
      <c r="A259" s="61" t="s">
        <v>954</v>
      </c>
      <c r="B259" s="154" t="s">
        <v>667</v>
      </c>
      <c r="C259" s="154" t="s">
        <v>1209</v>
      </c>
      <c r="D259" s="154"/>
      <c r="E259" s="284">
        <v>3199282</v>
      </c>
      <c r="F259" s="157">
        <v>3199282</v>
      </c>
    </row>
    <row r="260" spans="1:6" ht="63.75">
      <c r="A260" s="61" t="s">
        <v>612</v>
      </c>
      <c r="B260" s="154" t="s">
        <v>667</v>
      </c>
      <c r="C260" s="154" t="s">
        <v>1209</v>
      </c>
      <c r="D260" s="154" t="s">
        <v>613</v>
      </c>
      <c r="E260" s="284">
        <v>3199282</v>
      </c>
      <c r="F260" s="157">
        <v>3199282</v>
      </c>
    </row>
    <row r="261" spans="1:6" ht="63.75">
      <c r="A261" s="61" t="s">
        <v>679</v>
      </c>
      <c r="B261" s="154" t="s">
        <v>667</v>
      </c>
      <c r="C261" s="154" t="s">
        <v>1268</v>
      </c>
      <c r="D261" s="154"/>
      <c r="E261" s="284">
        <v>56786</v>
      </c>
      <c r="F261" s="157">
        <v>56786</v>
      </c>
    </row>
    <row r="262" spans="1:6" ht="38.25">
      <c r="A262" s="61" t="s">
        <v>660</v>
      </c>
      <c r="B262" s="154" t="s">
        <v>667</v>
      </c>
      <c r="C262" s="154" t="s">
        <v>1268</v>
      </c>
      <c r="D262" s="154" t="s">
        <v>661</v>
      </c>
      <c r="E262" s="284">
        <v>12000</v>
      </c>
      <c r="F262" s="157">
        <v>12000</v>
      </c>
    </row>
    <row r="263" spans="1:6" ht="38.25">
      <c r="A263" s="61" t="s">
        <v>589</v>
      </c>
      <c r="B263" s="154" t="s">
        <v>667</v>
      </c>
      <c r="C263" s="154" t="s">
        <v>1268</v>
      </c>
      <c r="D263" s="154" t="s">
        <v>590</v>
      </c>
      <c r="E263" s="284">
        <v>44786</v>
      </c>
      <c r="F263" s="157">
        <v>44786</v>
      </c>
    </row>
    <row r="264" spans="1:6">
      <c r="A264" s="61" t="s">
        <v>54</v>
      </c>
      <c r="B264" s="154" t="s">
        <v>632</v>
      </c>
      <c r="C264" s="154"/>
      <c r="D264" s="154"/>
      <c r="E264" s="284">
        <v>10459006</v>
      </c>
      <c r="F264" s="157">
        <v>10459006</v>
      </c>
    </row>
    <row r="265" spans="1:6" ht="140.25">
      <c r="A265" s="61" t="s">
        <v>689</v>
      </c>
      <c r="B265" s="154" t="s">
        <v>632</v>
      </c>
      <c r="C265" s="154" t="s">
        <v>1269</v>
      </c>
      <c r="D265" s="154"/>
      <c r="E265" s="284">
        <v>1036964.9999999999</v>
      </c>
      <c r="F265" s="157">
        <v>1036964.9999999999</v>
      </c>
    </row>
    <row r="266" spans="1:6" ht="63.75">
      <c r="A266" s="61" t="s">
        <v>612</v>
      </c>
      <c r="B266" s="154" t="s">
        <v>632</v>
      </c>
      <c r="C266" s="154" t="s">
        <v>1269</v>
      </c>
      <c r="D266" s="154" t="s">
        <v>613</v>
      </c>
      <c r="E266" s="284">
        <v>1036964.9999999999</v>
      </c>
      <c r="F266" s="157">
        <v>1036964.9999999999</v>
      </c>
    </row>
    <row r="267" spans="1:6" ht="191.25">
      <c r="A267" s="61" t="s">
        <v>690</v>
      </c>
      <c r="B267" s="154" t="s">
        <v>632</v>
      </c>
      <c r="C267" s="154" t="s">
        <v>1270</v>
      </c>
      <c r="D267" s="154"/>
      <c r="E267" s="284">
        <v>622500</v>
      </c>
      <c r="F267" s="157">
        <v>622500</v>
      </c>
    </row>
    <row r="268" spans="1:6" ht="63.75">
      <c r="A268" s="61" t="s">
        <v>612</v>
      </c>
      <c r="B268" s="154" t="s">
        <v>632</v>
      </c>
      <c r="C268" s="154" t="s">
        <v>1270</v>
      </c>
      <c r="D268" s="154" t="s">
        <v>613</v>
      </c>
      <c r="E268" s="284">
        <v>622500</v>
      </c>
      <c r="F268" s="157">
        <v>622500</v>
      </c>
    </row>
    <row r="269" spans="1:6" ht="140.25">
      <c r="A269" s="61" t="s">
        <v>1271</v>
      </c>
      <c r="B269" s="154" t="s">
        <v>632</v>
      </c>
      <c r="C269" s="154" t="s">
        <v>1272</v>
      </c>
      <c r="D269" s="154"/>
      <c r="E269" s="284">
        <v>30000</v>
      </c>
      <c r="F269" s="157">
        <v>30000</v>
      </c>
    </row>
    <row r="270" spans="1:6" ht="25.5">
      <c r="A270" s="61" t="s">
        <v>633</v>
      </c>
      <c r="B270" s="154" t="s">
        <v>632</v>
      </c>
      <c r="C270" s="154" t="s">
        <v>1272</v>
      </c>
      <c r="D270" s="154" t="s">
        <v>634</v>
      </c>
      <c r="E270" s="284">
        <v>30000</v>
      </c>
      <c r="F270" s="157">
        <v>30000</v>
      </c>
    </row>
    <row r="271" spans="1:6" ht="76.5">
      <c r="A271" s="61" t="s">
        <v>664</v>
      </c>
      <c r="B271" s="154" t="s">
        <v>632</v>
      </c>
      <c r="C271" s="154" t="s">
        <v>1278</v>
      </c>
      <c r="D271" s="154"/>
      <c r="E271" s="284">
        <v>425431</v>
      </c>
      <c r="F271" s="157">
        <v>425431</v>
      </c>
    </row>
    <row r="272" spans="1:6" ht="63.75">
      <c r="A272" s="61" t="s">
        <v>612</v>
      </c>
      <c r="B272" s="154" t="s">
        <v>632</v>
      </c>
      <c r="C272" s="154" t="s">
        <v>1278</v>
      </c>
      <c r="D272" s="154" t="s">
        <v>613</v>
      </c>
      <c r="E272" s="284">
        <v>425431</v>
      </c>
      <c r="F272" s="157">
        <v>425431</v>
      </c>
    </row>
    <row r="273" spans="1:6" ht="114.75">
      <c r="A273" s="61" t="s">
        <v>691</v>
      </c>
      <c r="B273" s="154" t="s">
        <v>632</v>
      </c>
      <c r="C273" s="154" t="s">
        <v>1273</v>
      </c>
      <c r="D273" s="154"/>
      <c r="E273" s="284">
        <v>120000</v>
      </c>
      <c r="F273" s="157">
        <v>120000</v>
      </c>
    </row>
    <row r="274" spans="1:6" ht="25.5">
      <c r="A274" s="61" t="s">
        <v>633</v>
      </c>
      <c r="B274" s="154" t="s">
        <v>632</v>
      </c>
      <c r="C274" s="154" t="s">
        <v>1273</v>
      </c>
      <c r="D274" s="154" t="s">
        <v>634</v>
      </c>
      <c r="E274" s="284">
        <v>120000</v>
      </c>
      <c r="F274" s="157">
        <v>120000</v>
      </c>
    </row>
    <row r="275" spans="1:6" ht="114.75">
      <c r="A275" s="61" t="s">
        <v>688</v>
      </c>
      <c r="B275" s="154" t="s">
        <v>632</v>
      </c>
      <c r="C275" s="154" t="s">
        <v>1274</v>
      </c>
      <c r="D275" s="154"/>
      <c r="E275" s="284">
        <v>150000</v>
      </c>
      <c r="F275" s="157">
        <v>150000</v>
      </c>
    </row>
    <row r="276" spans="1:6" ht="25.5">
      <c r="A276" s="61" t="s">
        <v>633</v>
      </c>
      <c r="B276" s="154" t="s">
        <v>632</v>
      </c>
      <c r="C276" s="154" t="s">
        <v>1274</v>
      </c>
      <c r="D276" s="154" t="s">
        <v>634</v>
      </c>
      <c r="E276" s="284">
        <v>150000</v>
      </c>
      <c r="F276" s="157">
        <v>150000</v>
      </c>
    </row>
    <row r="277" spans="1:6">
      <c r="A277" s="61" t="e">
        <v>#N/A</v>
      </c>
      <c r="B277" s="154" t="s">
        <v>632</v>
      </c>
      <c r="C277" s="154" t="s">
        <v>1276</v>
      </c>
      <c r="D277" s="154"/>
      <c r="E277" s="284">
        <v>977770</v>
      </c>
      <c r="F277" s="157">
        <v>977770</v>
      </c>
    </row>
    <row r="278" spans="1:6" ht="63.75">
      <c r="A278" s="61" t="s">
        <v>612</v>
      </c>
      <c r="B278" s="154" t="s">
        <v>632</v>
      </c>
      <c r="C278" s="154" t="s">
        <v>1276</v>
      </c>
      <c r="D278" s="154" t="s">
        <v>613</v>
      </c>
      <c r="E278" s="284">
        <v>727770</v>
      </c>
      <c r="F278" s="157">
        <v>727770</v>
      </c>
    </row>
    <row r="279" spans="1:6" ht="25.5">
      <c r="A279" s="61" t="s">
        <v>633</v>
      </c>
      <c r="B279" s="154" t="s">
        <v>632</v>
      </c>
      <c r="C279" s="154" t="s">
        <v>1276</v>
      </c>
      <c r="D279" s="154" t="s">
        <v>634</v>
      </c>
      <c r="E279" s="284">
        <v>250000</v>
      </c>
      <c r="F279" s="157">
        <v>250000</v>
      </c>
    </row>
    <row r="280" spans="1:6" ht="89.25">
      <c r="A280" s="61" t="s">
        <v>1011</v>
      </c>
      <c r="B280" s="154" t="s">
        <v>632</v>
      </c>
      <c r="C280" s="154" t="s">
        <v>1277</v>
      </c>
      <c r="D280" s="154"/>
      <c r="E280" s="284">
        <v>256800</v>
      </c>
      <c r="F280" s="157">
        <v>256800</v>
      </c>
    </row>
    <row r="281" spans="1:6" ht="38.25">
      <c r="A281" s="61" t="s">
        <v>604</v>
      </c>
      <c r="B281" s="154" t="s">
        <v>632</v>
      </c>
      <c r="C281" s="154" t="s">
        <v>1277</v>
      </c>
      <c r="D281" s="154" t="s">
        <v>605</v>
      </c>
      <c r="E281" s="284">
        <v>59000</v>
      </c>
      <c r="F281" s="157">
        <v>59000</v>
      </c>
    </row>
    <row r="282" spans="1:6" ht="38.25">
      <c r="A282" s="61" t="s">
        <v>589</v>
      </c>
      <c r="B282" s="154" t="s">
        <v>632</v>
      </c>
      <c r="C282" s="154" t="s">
        <v>1277</v>
      </c>
      <c r="D282" s="154" t="s">
        <v>590</v>
      </c>
      <c r="E282" s="284">
        <v>197800</v>
      </c>
      <c r="F282" s="157">
        <v>197800</v>
      </c>
    </row>
    <row r="283" spans="1:6">
      <c r="A283" s="61" t="e">
        <v>#N/A</v>
      </c>
      <c r="B283" s="154" t="s">
        <v>632</v>
      </c>
      <c r="C283" s="154" t="s">
        <v>1184</v>
      </c>
      <c r="D283" s="154"/>
      <c r="E283" s="284">
        <v>340000</v>
      </c>
      <c r="F283" s="157">
        <v>340000</v>
      </c>
    </row>
    <row r="284" spans="1:6" ht="25.5">
      <c r="A284" s="61" t="s">
        <v>633</v>
      </c>
      <c r="B284" s="154" t="s">
        <v>632</v>
      </c>
      <c r="C284" s="154" t="s">
        <v>1184</v>
      </c>
      <c r="D284" s="154" t="s">
        <v>634</v>
      </c>
      <c r="E284" s="284">
        <v>340000</v>
      </c>
      <c r="F284" s="157">
        <v>340000</v>
      </c>
    </row>
    <row r="285" spans="1:6" ht="89.25">
      <c r="A285" s="61" t="s">
        <v>709</v>
      </c>
      <c r="B285" s="154" t="s">
        <v>632</v>
      </c>
      <c r="C285" s="154" t="s">
        <v>1301</v>
      </c>
      <c r="D285" s="154"/>
      <c r="E285" s="284">
        <v>674240</v>
      </c>
      <c r="F285" s="157">
        <v>674240</v>
      </c>
    </row>
    <row r="286" spans="1:6">
      <c r="A286" s="61" t="s">
        <v>106</v>
      </c>
      <c r="B286" s="154" t="s">
        <v>632</v>
      </c>
      <c r="C286" s="154" t="s">
        <v>1301</v>
      </c>
      <c r="D286" s="154" t="s">
        <v>702</v>
      </c>
      <c r="E286" s="284">
        <v>674240</v>
      </c>
      <c r="F286" s="157">
        <v>674240</v>
      </c>
    </row>
    <row r="287" spans="1:6">
      <c r="A287" s="61" t="e">
        <v>#N/A</v>
      </c>
      <c r="B287" s="154" t="s">
        <v>632</v>
      </c>
      <c r="C287" s="154" t="s">
        <v>1185</v>
      </c>
      <c r="D287" s="154"/>
      <c r="E287" s="284">
        <v>100000</v>
      </c>
      <c r="F287" s="157">
        <v>100000</v>
      </c>
    </row>
    <row r="288" spans="1:6" ht="25.5">
      <c r="A288" s="61" t="s">
        <v>633</v>
      </c>
      <c r="B288" s="61" t="s">
        <v>632</v>
      </c>
      <c r="C288" s="61" t="s">
        <v>1185</v>
      </c>
      <c r="D288" s="61" t="s">
        <v>634</v>
      </c>
      <c r="E288" s="7">
        <v>100000</v>
      </c>
      <c r="F288" s="293">
        <v>100000</v>
      </c>
    </row>
    <row r="289" spans="1:6" ht="127.5">
      <c r="A289" s="61" t="s">
        <v>638</v>
      </c>
      <c r="B289" s="61" t="s">
        <v>632</v>
      </c>
      <c r="C289" s="61" t="s">
        <v>1187</v>
      </c>
      <c r="D289" s="61"/>
      <c r="E289" s="7">
        <v>4449000</v>
      </c>
      <c r="F289" s="293">
        <v>4449000</v>
      </c>
    </row>
    <row r="290" spans="1:6" ht="63.75">
      <c r="A290" s="61" t="s">
        <v>612</v>
      </c>
      <c r="B290" s="61" t="s">
        <v>632</v>
      </c>
      <c r="C290" s="61" t="s">
        <v>1187</v>
      </c>
      <c r="D290" s="61" t="s">
        <v>613</v>
      </c>
      <c r="E290" s="7">
        <v>4399000</v>
      </c>
      <c r="F290" s="293">
        <v>4399000</v>
      </c>
    </row>
    <row r="291" spans="1:6" ht="25.5">
      <c r="A291" s="61" t="s">
        <v>633</v>
      </c>
      <c r="B291" s="61" t="s">
        <v>632</v>
      </c>
      <c r="C291" s="61" t="s">
        <v>1187</v>
      </c>
      <c r="D291" s="61" t="s">
        <v>634</v>
      </c>
      <c r="E291" s="7">
        <v>50000</v>
      </c>
      <c r="F291" s="293">
        <v>50000</v>
      </c>
    </row>
    <row r="292" spans="1:6" ht="165.75">
      <c r="A292" s="61" t="s">
        <v>639</v>
      </c>
      <c r="B292" s="61" t="s">
        <v>632</v>
      </c>
      <c r="C292" s="61" t="s">
        <v>1188</v>
      </c>
      <c r="D292" s="61"/>
      <c r="E292" s="7">
        <v>420000</v>
      </c>
      <c r="F292" s="293">
        <v>420000</v>
      </c>
    </row>
    <row r="293" spans="1:6" ht="63.75">
      <c r="A293" s="61" t="s">
        <v>612</v>
      </c>
      <c r="B293" s="61" t="s">
        <v>632</v>
      </c>
      <c r="C293" s="61" t="s">
        <v>1188</v>
      </c>
      <c r="D293" s="61" t="s">
        <v>613</v>
      </c>
      <c r="E293" s="7">
        <v>420000</v>
      </c>
      <c r="F293" s="293">
        <v>420000</v>
      </c>
    </row>
    <row r="294" spans="1:6">
      <c r="A294" s="61" t="e">
        <v>#N/A</v>
      </c>
      <c r="B294" s="61" t="s">
        <v>632</v>
      </c>
      <c r="C294" s="61" t="s">
        <v>1186</v>
      </c>
      <c r="D294" s="61"/>
      <c r="E294" s="7">
        <v>856300</v>
      </c>
      <c r="F294" s="293">
        <v>856300</v>
      </c>
    </row>
    <row r="295" spans="1:6" ht="25.5">
      <c r="A295" s="61" t="s">
        <v>633</v>
      </c>
      <c r="B295" s="61" t="s">
        <v>632</v>
      </c>
      <c r="C295" s="61" t="s">
        <v>1186</v>
      </c>
      <c r="D295" s="61" t="s">
        <v>634</v>
      </c>
      <c r="E295" s="7">
        <v>856300</v>
      </c>
      <c r="F295" s="293">
        <v>856300</v>
      </c>
    </row>
    <row r="296" spans="1:6">
      <c r="A296" s="61" t="s">
        <v>4</v>
      </c>
      <c r="B296" s="61" t="s">
        <v>692</v>
      </c>
      <c r="C296" s="61"/>
      <c r="D296" s="61"/>
      <c r="E296" s="7">
        <v>43832296</v>
      </c>
      <c r="F296" s="293">
        <v>43832296</v>
      </c>
    </row>
    <row r="297" spans="1:6" ht="76.5">
      <c r="A297" s="61" t="s">
        <v>683</v>
      </c>
      <c r="B297" s="61" t="s">
        <v>692</v>
      </c>
      <c r="C297" s="61" t="s">
        <v>1263</v>
      </c>
      <c r="D297" s="61"/>
      <c r="E297" s="7">
        <v>220000</v>
      </c>
      <c r="F297" s="293">
        <v>220000</v>
      </c>
    </row>
    <row r="298" spans="1:6" ht="38.25">
      <c r="A298" s="61" t="s">
        <v>589</v>
      </c>
      <c r="B298" s="61" t="s">
        <v>692</v>
      </c>
      <c r="C298" s="61" t="s">
        <v>1263</v>
      </c>
      <c r="D298" s="61" t="s">
        <v>590</v>
      </c>
      <c r="E298" s="7">
        <v>220000</v>
      </c>
      <c r="F298" s="293">
        <v>220000</v>
      </c>
    </row>
    <row r="299" spans="1:6" ht="114.75">
      <c r="A299" s="61" t="s">
        <v>693</v>
      </c>
      <c r="B299" s="61" t="s">
        <v>692</v>
      </c>
      <c r="C299" s="61" t="s">
        <v>1279</v>
      </c>
      <c r="D299" s="61"/>
      <c r="E299" s="7">
        <v>1362700</v>
      </c>
      <c r="F299" s="293">
        <v>1362700</v>
      </c>
    </row>
    <row r="300" spans="1:6" ht="38.25">
      <c r="A300" s="61" t="s">
        <v>583</v>
      </c>
      <c r="B300" s="61" t="s">
        <v>692</v>
      </c>
      <c r="C300" s="61" t="s">
        <v>1279</v>
      </c>
      <c r="D300" s="61" t="s">
        <v>584</v>
      </c>
      <c r="E300" s="7">
        <v>965990</v>
      </c>
      <c r="F300" s="293">
        <v>965990</v>
      </c>
    </row>
    <row r="301" spans="1:6" ht="38.25">
      <c r="A301" s="61" t="s">
        <v>585</v>
      </c>
      <c r="B301" s="61" t="s">
        <v>692</v>
      </c>
      <c r="C301" s="61" t="s">
        <v>1279</v>
      </c>
      <c r="D301" s="61" t="s">
        <v>586</v>
      </c>
      <c r="E301" s="7">
        <v>145000</v>
      </c>
      <c r="F301" s="293">
        <v>145000</v>
      </c>
    </row>
    <row r="302" spans="1:6" ht="38.25">
      <c r="A302" s="61" t="s">
        <v>589</v>
      </c>
      <c r="B302" s="61" t="s">
        <v>692</v>
      </c>
      <c r="C302" s="61" t="s">
        <v>1279</v>
      </c>
      <c r="D302" s="61" t="s">
        <v>590</v>
      </c>
      <c r="E302" s="7">
        <v>251710.00000000003</v>
      </c>
      <c r="F302" s="293">
        <v>251710.00000000003</v>
      </c>
    </row>
    <row r="303" spans="1:6" ht="89.25">
      <c r="A303" s="61" t="s">
        <v>1013</v>
      </c>
      <c r="B303" s="61" t="s">
        <v>692</v>
      </c>
      <c r="C303" s="61" t="s">
        <v>1280</v>
      </c>
      <c r="D303" s="61"/>
      <c r="E303" s="7">
        <v>35453248</v>
      </c>
      <c r="F303" s="293">
        <v>35453248</v>
      </c>
    </row>
    <row r="304" spans="1:6" ht="38.25">
      <c r="A304" s="61" t="s">
        <v>604</v>
      </c>
      <c r="B304" s="61" t="s">
        <v>692</v>
      </c>
      <c r="C304" s="61" t="s">
        <v>1280</v>
      </c>
      <c r="D304" s="61" t="s">
        <v>605</v>
      </c>
      <c r="E304" s="7">
        <v>28160700</v>
      </c>
      <c r="F304" s="293">
        <v>28160700</v>
      </c>
    </row>
    <row r="305" spans="1:6" ht="38.25">
      <c r="A305" s="61" t="s">
        <v>660</v>
      </c>
      <c r="B305" s="61" t="s">
        <v>692</v>
      </c>
      <c r="C305" s="61" t="s">
        <v>1280</v>
      </c>
      <c r="D305" s="61" t="s">
        <v>661</v>
      </c>
      <c r="E305" s="7">
        <v>325000</v>
      </c>
      <c r="F305" s="293">
        <v>325000</v>
      </c>
    </row>
    <row r="306" spans="1:6" ht="38.25">
      <c r="A306" s="61" t="s">
        <v>589</v>
      </c>
      <c r="B306" s="61" t="s">
        <v>692</v>
      </c>
      <c r="C306" s="61" t="s">
        <v>1280</v>
      </c>
      <c r="D306" s="61" t="s">
        <v>590</v>
      </c>
      <c r="E306" s="7">
        <v>6967548</v>
      </c>
      <c r="F306" s="293">
        <v>6967548</v>
      </c>
    </row>
    <row r="307" spans="1:6">
      <c r="A307" s="61" t="e">
        <v>#N/A</v>
      </c>
      <c r="B307" s="61" t="s">
        <v>692</v>
      </c>
      <c r="C307" s="61" t="s">
        <v>1286</v>
      </c>
      <c r="D307" s="61"/>
      <c r="E307" s="7">
        <v>550000</v>
      </c>
      <c r="F307" s="293">
        <v>550000</v>
      </c>
    </row>
    <row r="308" spans="1:6" ht="38.25">
      <c r="A308" s="61" t="s">
        <v>604</v>
      </c>
      <c r="B308" s="61" t="s">
        <v>692</v>
      </c>
      <c r="C308" s="61" t="s">
        <v>1286</v>
      </c>
      <c r="D308" s="61" t="s">
        <v>605</v>
      </c>
      <c r="E308" s="7">
        <v>550000</v>
      </c>
      <c r="F308" s="293">
        <v>550000</v>
      </c>
    </row>
    <row r="309" spans="1:6" ht="127.5">
      <c r="A309" s="61" t="s">
        <v>1030</v>
      </c>
      <c r="B309" s="61" t="s">
        <v>692</v>
      </c>
      <c r="C309" s="61" t="s">
        <v>1281</v>
      </c>
      <c r="D309" s="61"/>
      <c r="E309" s="7">
        <v>1060000</v>
      </c>
      <c r="F309" s="293">
        <v>1060000</v>
      </c>
    </row>
    <row r="310" spans="1:6" ht="38.25">
      <c r="A310" s="61" t="s">
        <v>604</v>
      </c>
      <c r="B310" s="61" t="s">
        <v>692</v>
      </c>
      <c r="C310" s="61" t="s">
        <v>1281</v>
      </c>
      <c r="D310" s="61" t="s">
        <v>605</v>
      </c>
      <c r="E310" s="7">
        <v>1060000</v>
      </c>
      <c r="F310" s="293">
        <v>1060000</v>
      </c>
    </row>
    <row r="311" spans="1:6">
      <c r="A311" s="61" t="e">
        <v>#N/A</v>
      </c>
      <c r="B311" s="61" t="s">
        <v>692</v>
      </c>
      <c r="C311" s="61" t="s">
        <v>1282</v>
      </c>
      <c r="D311" s="61"/>
      <c r="E311" s="7">
        <v>245000</v>
      </c>
      <c r="F311" s="293">
        <v>245000</v>
      </c>
    </row>
    <row r="312" spans="1:6" ht="38.25">
      <c r="A312" s="61" t="s">
        <v>660</v>
      </c>
      <c r="B312" s="61" t="s">
        <v>692</v>
      </c>
      <c r="C312" s="61" t="s">
        <v>1282</v>
      </c>
      <c r="D312" s="61" t="s">
        <v>661</v>
      </c>
      <c r="E312" s="7">
        <v>245000</v>
      </c>
      <c r="F312" s="293">
        <v>245000</v>
      </c>
    </row>
    <row r="313" spans="1:6">
      <c r="A313" s="61" t="e">
        <v>#N/A</v>
      </c>
      <c r="B313" s="61" t="s">
        <v>692</v>
      </c>
      <c r="C313" s="61" t="s">
        <v>1283</v>
      </c>
      <c r="D313" s="61"/>
      <c r="E313" s="7">
        <v>283118</v>
      </c>
      <c r="F313" s="293">
        <v>283118</v>
      </c>
    </row>
    <row r="314" spans="1:6" ht="38.25">
      <c r="A314" s="61" t="s">
        <v>589</v>
      </c>
      <c r="B314" s="61" t="s">
        <v>692</v>
      </c>
      <c r="C314" s="61" t="s">
        <v>1283</v>
      </c>
      <c r="D314" s="61" t="s">
        <v>590</v>
      </c>
      <c r="E314" s="7">
        <v>283118</v>
      </c>
      <c r="F314" s="293">
        <v>283118</v>
      </c>
    </row>
    <row r="315" spans="1:6">
      <c r="A315" s="61" t="e">
        <v>#N/A</v>
      </c>
      <c r="B315" s="61" t="s">
        <v>692</v>
      </c>
      <c r="C315" s="61" t="s">
        <v>1284</v>
      </c>
      <c r="D315" s="61"/>
      <c r="E315" s="7">
        <v>4450930</v>
      </c>
      <c r="F315" s="293">
        <v>4450930</v>
      </c>
    </row>
    <row r="316" spans="1:6" ht="38.25">
      <c r="A316" s="61" t="s">
        <v>583</v>
      </c>
      <c r="B316" s="61" t="s">
        <v>692</v>
      </c>
      <c r="C316" s="61" t="s">
        <v>1284</v>
      </c>
      <c r="D316" s="61" t="s">
        <v>584</v>
      </c>
      <c r="E316" s="7">
        <v>4164330</v>
      </c>
      <c r="F316" s="293">
        <v>4164330</v>
      </c>
    </row>
    <row r="317" spans="1:6" ht="38.25">
      <c r="A317" s="61" t="s">
        <v>585</v>
      </c>
      <c r="B317" s="61" t="s">
        <v>692</v>
      </c>
      <c r="C317" s="61" t="s">
        <v>1284</v>
      </c>
      <c r="D317" s="61" t="s">
        <v>586</v>
      </c>
      <c r="E317" s="7">
        <v>140000</v>
      </c>
      <c r="F317" s="293">
        <v>140000</v>
      </c>
    </row>
    <row r="318" spans="1:6" ht="38.25">
      <c r="A318" s="61" t="s">
        <v>589</v>
      </c>
      <c r="B318" s="61" t="s">
        <v>692</v>
      </c>
      <c r="C318" s="61" t="s">
        <v>1284</v>
      </c>
      <c r="D318" s="61" t="s">
        <v>590</v>
      </c>
      <c r="E318" s="7">
        <v>146600</v>
      </c>
      <c r="F318" s="293">
        <v>146600</v>
      </c>
    </row>
    <row r="319" spans="1:6">
      <c r="A319" s="61" t="e">
        <v>#N/A</v>
      </c>
      <c r="B319" s="61" t="s">
        <v>692</v>
      </c>
      <c r="C319" s="61" t="s">
        <v>1285</v>
      </c>
      <c r="D319" s="61"/>
      <c r="E319" s="7">
        <v>207300</v>
      </c>
      <c r="F319" s="293">
        <v>207300</v>
      </c>
    </row>
    <row r="320" spans="1:6" ht="38.25">
      <c r="A320" s="61" t="s">
        <v>585</v>
      </c>
      <c r="B320" s="61" t="s">
        <v>692</v>
      </c>
      <c r="C320" s="61" t="s">
        <v>1285</v>
      </c>
      <c r="D320" s="61" t="s">
        <v>586</v>
      </c>
      <c r="E320" s="7">
        <v>207300</v>
      </c>
      <c r="F320" s="293">
        <v>207300</v>
      </c>
    </row>
    <row r="321" spans="1:6">
      <c r="A321" s="61" t="s">
        <v>329</v>
      </c>
      <c r="B321" s="61" t="s">
        <v>45</v>
      </c>
      <c r="C321" s="61"/>
      <c r="D321" s="61"/>
      <c r="E321" s="7">
        <v>138530564</v>
      </c>
      <c r="F321" s="293">
        <v>138509664</v>
      </c>
    </row>
    <row r="322" spans="1:6">
      <c r="A322" s="61" t="s">
        <v>281</v>
      </c>
      <c r="B322" s="61" t="s">
        <v>662</v>
      </c>
      <c r="C322" s="61"/>
      <c r="D322" s="61"/>
      <c r="E322" s="7">
        <v>124250564</v>
      </c>
      <c r="F322" s="293">
        <v>124229664</v>
      </c>
    </row>
    <row r="323" spans="1:6" ht="114.75">
      <c r="A323" s="61" t="s">
        <v>669</v>
      </c>
      <c r="B323" s="61" t="s">
        <v>662</v>
      </c>
      <c r="C323" s="61" t="s">
        <v>1210</v>
      </c>
      <c r="D323" s="61"/>
      <c r="E323" s="7">
        <v>27937418</v>
      </c>
      <c r="F323" s="293">
        <v>27937418</v>
      </c>
    </row>
    <row r="324" spans="1:6" ht="63.75">
      <c r="A324" s="61" t="s">
        <v>612</v>
      </c>
      <c r="B324" s="61" t="s">
        <v>662</v>
      </c>
      <c r="C324" s="61" t="s">
        <v>1210</v>
      </c>
      <c r="D324" s="61" t="s">
        <v>613</v>
      </c>
      <c r="E324" s="7">
        <v>27937418</v>
      </c>
      <c r="F324" s="293">
        <v>27937418</v>
      </c>
    </row>
    <row r="325" spans="1:6" ht="153">
      <c r="A325" s="61" t="s">
        <v>670</v>
      </c>
      <c r="B325" s="61" t="s">
        <v>662</v>
      </c>
      <c r="C325" s="61" t="s">
        <v>1211</v>
      </c>
      <c r="D325" s="61"/>
      <c r="E325" s="7">
        <v>3675000</v>
      </c>
      <c r="F325" s="293">
        <v>3675000</v>
      </c>
    </row>
    <row r="326" spans="1:6" ht="63.75">
      <c r="A326" s="61" t="s">
        <v>612</v>
      </c>
      <c r="B326" s="61" t="s">
        <v>662</v>
      </c>
      <c r="C326" s="61" t="s">
        <v>1211</v>
      </c>
      <c r="D326" s="61" t="s">
        <v>613</v>
      </c>
      <c r="E326" s="7">
        <v>3675000</v>
      </c>
      <c r="F326" s="293">
        <v>3675000</v>
      </c>
    </row>
    <row r="327" spans="1:6">
      <c r="A327" s="61" t="e">
        <v>#N/A</v>
      </c>
      <c r="B327" s="61" t="s">
        <v>662</v>
      </c>
      <c r="C327" s="61" t="s">
        <v>1212</v>
      </c>
      <c r="D327" s="61"/>
      <c r="E327" s="7">
        <v>300000</v>
      </c>
      <c r="F327" s="293">
        <v>300000</v>
      </c>
    </row>
    <row r="328" spans="1:6" ht="25.5">
      <c r="A328" s="61" t="s">
        <v>633</v>
      </c>
      <c r="B328" s="61" t="s">
        <v>662</v>
      </c>
      <c r="C328" s="61" t="s">
        <v>1212</v>
      </c>
      <c r="D328" s="61" t="s">
        <v>634</v>
      </c>
      <c r="E328" s="7">
        <v>300000</v>
      </c>
      <c r="F328" s="293">
        <v>300000</v>
      </c>
    </row>
    <row r="329" spans="1:6" ht="114.75">
      <c r="A329" s="61" t="s">
        <v>955</v>
      </c>
      <c r="B329" s="61" t="s">
        <v>662</v>
      </c>
      <c r="C329" s="61" t="s">
        <v>1213</v>
      </c>
      <c r="D329" s="61"/>
      <c r="E329" s="7">
        <v>4219570</v>
      </c>
      <c r="F329" s="293">
        <v>4219570</v>
      </c>
    </row>
    <row r="330" spans="1:6" ht="63.75">
      <c r="A330" s="61" t="s">
        <v>612</v>
      </c>
      <c r="B330" s="61" t="s">
        <v>662</v>
      </c>
      <c r="C330" s="61" t="s">
        <v>1213</v>
      </c>
      <c r="D330" s="61" t="s">
        <v>613</v>
      </c>
      <c r="E330" s="7">
        <v>4219570</v>
      </c>
      <c r="F330" s="293">
        <v>4219570</v>
      </c>
    </row>
    <row r="331" spans="1:6">
      <c r="A331" s="61" t="e">
        <v>#N/A</v>
      </c>
      <c r="B331" s="61" t="s">
        <v>662</v>
      </c>
      <c r="C331" s="61" t="s">
        <v>1214</v>
      </c>
      <c r="D331" s="61"/>
      <c r="E331" s="7">
        <v>48325</v>
      </c>
      <c r="F331" s="293">
        <v>48325</v>
      </c>
    </row>
    <row r="332" spans="1:6" ht="25.5">
      <c r="A332" s="61" t="s">
        <v>633</v>
      </c>
      <c r="B332" s="61" t="s">
        <v>662</v>
      </c>
      <c r="C332" s="61" t="s">
        <v>1214</v>
      </c>
      <c r="D332" s="61" t="s">
        <v>634</v>
      </c>
      <c r="E332" s="7">
        <v>48325</v>
      </c>
      <c r="F332" s="293">
        <v>48325</v>
      </c>
    </row>
    <row r="333" spans="1:6" ht="63.75">
      <c r="A333" s="61" t="s">
        <v>672</v>
      </c>
      <c r="B333" s="61" t="s">
        <v>662</v>
      </c>
      <c r="C333" s="61" t="s">
        <v>1219</v>
      </c>
      <c r="D333" s="61"/>
      <c r="E333" s="7">
        <v>390000</v>
      </c>
      <c r="F333" s="293">
        <v>390000</v>
      </c>
    </row>
    <row r="334" spans="1:6" ht="25.5">
      <c r="A334" s="61" t="s">
        <v>633</v>
      </c>
      <c r="B334" s="61" t="s">
        <v>662</v>
      </c>
      <c r="C334" s="61" t="s">
        <v>1219</v>
      </c>
      <c r="D334" s="61" t="s">
        <v>634</v>
      </c>
      <c r="E334" s="7">
        <v>390000</v>
      </c>
      <c r="F334" s="293">
        <v>390000</v>
      </c>
    </row>
    <row r="335" spans="1:6">
      <c r="A335" s="61" t="e">
        <v>#N/A</v>
      </c>
      <c r="B335" s="61" t="s">
        <v>662</v>
      </c>
      <c r="C335" s="61" t="s">
        <v>1220</v>
      </c>
      <c r="D335" s="61"/>
      <c r="E335" s="7">
        <v>100000</v>
      </c>
      <c r="F335" s="293">
        <v>100000</v>
      </c>
    </row>
    <row r="336" spans="1:6" ht="25.5">
      <c r="A336" s="61" t="s">
        <v>633</v>
      </c>
      <c r="B336" s="61" t="s">
        <v>662</v>
      </c>
      <c r="C336" s="61" t="s">
        <v>1220</v>
      </c>
      <c r="D336" s="61" t="s">
        <v>634</v>
      </c>
      <c r="E336" s="7">
        <v>100000</v>
      </c>
      <c r="F336" s="293">
        <v>100000</v>
      </c>
    </row>
    <row r="337" spans="1:6" ht="76.5">
      <c r="A337" s="61" t="s">
        <v>1023</v>
      </c>
      <c r="B337" s="61" t="s">
        <v>662</v>
      </c>
      <c r="C337" s="61" t="s">
        <v>1221</v>
      </c>
      <c r="D337" s="61"/>
      <c r="E337" s="7">
        <v>269373</v>
      </c>
      <c r="F337" s="293">
        <v>269373</v>
      </c>
    </row>
    <row r="338" spans="1:6" ht="25.5">
      <c r="A338" s="61" t="s">
        <v>633</v>
      </c>
      <c r="B338" s="61" t="s">
        <v>662</v>
      </c>
      <c r="C338" s="61" t="s">
        <v>1221</v>
      </c>
      <c r="D338" s="61" t="s">
        <v>634</v>
      </c>
      <c r="E338" s="7">
        <v>269373</v>
      </c>
      <c r="F338" s="293">
        <v>269373</v>
      </c>
    </row>
    <row r="339" spans="1:6" ht="63.75">
      <c r="A339" s="61" t="s">
        <v>671</v>
      </c>
      <c r="B339" s="61" t="s">
        <v>662</v>
      </c>
      <c r="C339" s="61" t="s">
        <v>1215</v>
      </c>
      <c r="D339" s="61"/>
      <c r="E339" s="7">
        <v>1677480.82</v>
      </c>
      <c r="F339" s="293">
        <v>1677480.82</v>
      </c>
    </row>
    <row r="340" spans="1:6" ht="63.75">
      <c r="A340" s="61" t="s">
        <v>612</v>
      </c>
      <c r="B340" s="61" t="s">
        <v>662</v>
      </c>
      <c r="C340" s="61" t="s">
        <v>1215</v>
      </c>
      <c r="D340" s="61" t="s">
        <v>613</v>
      </c>
      <c r="E340" s="7">
        <v>1677480.82</v>
      </c>
      <c r="F340" s="293">
        <v>1677480.82</v>
      </c>
    </row>
    <row r="341" spans="1:6" ht="127.5">
      <c r="A341" s="61" t="s">
        <v>1046</v>
      </c>
      <c r="B341" s="61" t="s">
        <v>662</v>
      </c>
      <c r="C341" s="61" t="s">
        <v>1216</v>
      </c>
      <c r="D341" s="61"/>
      <c r="E341" s="7">
        <v>48352</v>
      </c>
      <c r="F341" s="293">
        <v>48352</v>
      </c>
    </row>
    <row r="342" spans="1:6" ht="25.5">
      <c r="A342" s="61" t="s">
        <v>633</v>
      </c>
      <c r="B342" s="61" t="s">
        <v>662</v>
      </c>
      <c r="C342" s="61" t="s">
        <v>1216</v>
      </c>
      <c r="D342" s="61" t="s">
        <v>634</v>
      </c>
      <c r="E342" s="7">
        <v>48352</v>
      </c>
      <c r="F342" s="293">
        <v>48352</v>
      </c>
    </row>
    <row r="343" spans="1:6">
      <c r="A343" s="61" t="e">
        <v>#N/A</v>
      </c>
      <c r="B343" s="61" t="s">
        <v>662</v>
      </c>
      <c r="C343" s="61" t="s">
        <v>1217</v>
      </c>
      <c r="D343" s="61"/>
      <c r="E343" s="7">
        <v>140000</v>
      </c>
      <c r="F343" s="293">
        <v>140000</v>
      </c>
    </row>
    <row r="344" spans="1:6" ht="25.5">
      <c r="A344" s="61" t="s">
        <v>633</v>
      </c>
      <c r="B344" s="61" t="s">
        <v>662</v>
      </c>
      <c r="C344" s="61" t="s">
        <v>1217</v>
      </c>
      <c r="D344" s="61" t="s">
        <v>634</v>
      </c>
      <c r="E344" s="7">
        <v>140000</v>
      </c>
      <c r="F344" s="293">
        <v>140000</v>
      </c>
    </row>
    <row r="345" spans="1:6">
      <c r="A345" s="61" t="e">
        <v>#N/A</v>
      </c>
      <c r="B345" s="61" t="s">
        <v>662</v>
      </c>
      <c r="C345" s="61" t="s">
        <v>1218</v>
      </c>
      <c r="D345" s="61"/>
      <c r="E345" s="7">
        <v>67642.179999999993</v>
      </c>
      <c r="F345" s="293">
        <v>67642.179999999993</v>
      </c>
    </row>
    <row r="346" spans="1:6" ht="63.75">
      <c r="A346" s="61" t="s">
        <v>612</v>
      </c>
      <c r="B346" s="61" t="s">
        <v>662</v>
      </c>
      <c r="C346" s="61" t="s">
        <v>1218</v>
      </c>
      <c r="D346" s="61" t="s">
        <v>613</v>
      </c>
      <c r="E346" s="7">
        <v>67642.179999999993</v>
      </c>
      <c r="F346" s="293">
        <v>67642.179999999993</v>
      </c>
    </row>
    <row r="347" spans="1:6" ht="114.75">
      <c r="A347" s="61" t="s">
        <v>809</v>
      </c>
      <c r="B347" s="61" t="s">
        <v>662</v>
      </c>
      <c r="C347" s="61" t="s">
        <v>1222</v>
      </c>
      <c r="D347" s="61"/>
      <c r="E347" s="7">
        <v>36455891</v>
      </c>
      <c r="F347" s="293">
        <v>36455891</v>
      </c>
    </row>
    <row r="348" spans="1:6" ht="63.75">
      <c r="A348" s="61" t="s">
        <v>612</v>
      </c>
      <c r="B348" s="61" t="s">
        <v>662</v>
      </c>
      <c r="C348" s="61" t="s">
        <v>1222</v>
      </c>
      <c r="D348" s="61" t="s">
        <v>613</v>
      </c>
      <c r="E348" s="7">
        <v>36455891</v>
      </c>
      <c r="F348" s="293">
        <v>36455891</v>
      </c>
    </row>
    <row r="349" spans="1:6" ht="153">
      <c r="A349" s="61" t="s">
        <v>810</v>
      </c>
      <c r="B349" s="61" t="s">
        <v>662</v>
      </c>
      <c r="C349" s="61" t="s">
        <v>1223</v>
      </c>
      <c r="D349" s="61"/>
      <c r="E349" s="7">
        <v>7102964</v>
      </c>
      <c r="F349" s="293">
        <v>7102964</v>
      </c>
    </row>
    <row r="350" spans="1:6" ht="63.75">
      <c r="A350" s="61" t="s">
        <v>612</v>
      </c>
      <c r="B350" s="61" t="s">
        <v>662</v>
      </c>
      <c r="C350" s="61" t="s">
        <v>1223</v>
      </c>
      <c r="D350" s="61" t="s">
        <v>613</v>
      </c>
      <c r="E350" s="7">
        <v>7102964</v>
      </c>
      <c r="F350" s="293">
        <v>7102964</v>
      </c>
    </row>
    <row r="351" spans="1:6">
      <c r="A351" s="61" t="e">
        <v>#N/A</v>
      </c>
      <c r="B351" s="61" t="s">
        <v>662</v>
      </c>
      <c r="C351" s="61" t="s">
        <v>1224</v>
      </c>
      <c r="D351" s="61"/>
      <c r="E351" s="7">
        <v>253838</v>
      </c>
      <c r="F351" s="293">
        <v>253838</v>
      </c>
    </row>
    <row r="352" spans="1:6" ht="63.75">
      <c r="A352" s="61" t="s">
        <v>612</v>
      </c>
      <c r="B352" s="61" t="s">
        <v>662</v>
      </c>
      <c r="C352" s="61" t="s">
        <v>1224</v>
      </c>
      <c r="D352" s="61" t="s">
        <v>613</v>
      </c>
      <c r="E352" s="7">
        <v>253838</v>
      </c>
      <c r="F352" s="293">
        <v>253838</v>
      </c>
    </row>
    <row r="353" spans="1:6">
      <c r="A353" s="61" t="e">
        <v>#N/A</v>
      </c>
      <c r="B353" s="61" t="s">
        <v>662</v>
      </c>
      <c r="C353" s="61" t="s">
        <v>1225</v>
      </c>
      <c r="D353" s="61"/>
      <c r="E353" s="7">
        <v>650000</v>
      </c>
      <c r="F353" s="293">
        <v>650000</v>
      </c>
    </row>
    <row r="354" spans="1:6" ht="25.5">
      <c r="A354" s="61" t="s">
        <v>633</v>
      </c>
      <c r="B354" s="61" t="s">
        <v>662</v>
      </c>
      <c r="C354" s="61" t="s">
        <v>1225</v>
      </c>
      <c r="D354" s="61" t="s">
        <v>634</v>
      </c>
      <c r="E354" s="7">
        <v>650000</v>
      </c>
      <c r="F354" s="293">
        <v>650000</v>
      </c>
    </row>
    <row r="355" spans="1:6" ht="114.75">
      <c r="A355" s="61" t="s">
        <v>957</v>
      </c>
      <c r="B355" s="61" t="s">
        <v>662</v>
      </c>
      <c r="C355" s="61" t="s">
        <v>1226</v>
      </c>
      <c r="D355" s="61"/>
      <c r="E355" s="7">
        <v>12517965</v>
      </c>
      <c r="F355" s="293">
        <v>12517965</v>
      </c>
    </row>
    <row r="356" spans="1:6" ht="63.75">
      <c r="A356" s="61" t="s">
        <v>612</v>
      </c>
      <c r="B356" s="61" t="s">
        <v>662</v>
      </c>
      <c r="C356" s="61" t="s">
        <v>1226</v>
      </c>
      <c r="D356" s="61" t="s">
        <v>613</v>
      </c>
      <c r="E356" s="7">
        <v>12517965</v>
      </c>
      <c r="F356" s="293">
        <v>12517965</v>
      </c>
    </row>
    <row r="357" spans="1:6" ht="63.75">
      <c r="A357" s="61" t="s">
        <v>801</v>
      </c>
      <c r="B357" s="61" t="s">
        <v>662</v>
      </c>
      <c r="C357" s="61" t="s">
        <v>1204</v>
      </c>
      <c r="D357" s="61"/>
      <c r="E357" s="7">
        <v>2330000</v>
      </c>
      <c r="F357" s="293">
        <v>2330000</v>
      </c>
    </row>
    <row r="358" spans="1:6" ht="25.5">
      <c r="A358" s="61" t="s">
        <v>633</v>
      </c>
      <c r="B358" s="61" t="s">
        <v>662</v>
      </c>
      <c r="C358" s="61" t="s">
        <v>1204</v>
      </c>
      <c r="D358" s="61" t="s">
        <v>634</v>
      </c>
      <c r="E358" s="7">
        <v>2330000</v>
      </c>
      <c r="F358" s="293">
        <v>2330000</v>
      </c>
    </row>
    <row r="359" spans="1:6" ht="89.25">
      <c r="A359" s="61" t="s">
        <v>813</v>
      </c>
      <c r="B359" s="61" t="s">
        <v>662</v>
      </c>
      <c r="C359" s="61" t="s">
        <v>1227</v>
      </c>
      <c r="D359" s="61"/>
      <c r="E359" s="7">
        <v>15957915</v>
      </c>
      <c r="F359" s="293">
        <v>15957915</v>
      </c>
    </row>
    <row r="360" spans="1:6" ht="63.75">
      <c r="A360" s="61" t="s">
        <v>612</v>
      </c>
      <c r="B360" s="61" t="s">
        <v>662</v>
      </c>
      <c r="C360" s="61" t="s">
        <v>1227</v>
      </c>
      <c r="D360" s="61" t="s">
        <v>613</v>
      </c>
      <c r="E360" s="7">
        <v>15867935</v>
      </c>
      <c r="F360" s="293">
        <v>15867935</v>
      </c>
    </row>
    <row r="361" spans="1:6" ht="25.5">
      <c r="A361" s="61" t="s">
        <v>633</v>
      </c>
      <c r="B361" s="61" t="s">
        <v>662</v>
      </c>
      <c r="C361" s="61" t="s">
        <v>1227</v>
      </c>
      <c r="D361" s="61" t="s">
        <v>634</v>
      </c>
      <c r="E361" s="7">
        <v>89980</v>
      </c>
      <c r="F361" s="293">
        <v>89980</v>
      </c>
    </row>
    <row r="362" spans="1:6" ht="153">
      <c r="A362" s="61" t="s">
        <v>814</v>
      </c>
      <c r="B362" s="61" t="s">
        <v>662</v>
      </c>
      <c r="C362" s="61" t="s">
        <v>1228</v>
      </c>
      <c r="D362" s="61"/>
      <c r="E362" s="7">
        <v>3712921</v>
      </c>
      <c r="F362" s="293">
        <v>3712921</v>
      </c>
    </row>
    <row r="363" spans="1:6" ht="63.75">
      <c r="A363" s="61" t="s">
        <v>612</v>
      </c>
      <c r="B363" s="61" t="s">
        <v>662</v>
      </c>
      <c r="C363" s="61" t="s">
        <v>1228</v>
      </c>
      <c r="D363" s="61" t="s">
        <v>613</v>
      </c>
      <c r="E363" s="7">
        <v>3712921</v>
      </c>
      <c r="F363" s="293">
        <v>3712921</v>
      </c>
    </row>
    <row r="364" spans="1:6">
      <c r="A364" s="61" t="e">
        <v>#N/A</v>
      </c>
      <c r="B364" s="61" t="s">
        <v>662</v>
      </c>
      <c r="C364" s="61" t="s">
        <v>1229</v>
      </c>
      <c r="D364" s="61"/>
      <c r="E364" s="7">
        <v>91775</v>
      </c>
      <c r="F364" s="293">
        <v>91775</v>
      </c>
    </row>
    <row r="365" spans="1:6" ht="63.75">
      <c r="A365" s="61" t="s">
        <v>612</v>
      </c>
      <c r="B365" s="61" t="s">
        <v>662</v>
      </c>
      <c r="C365" s="61" t="s">
        <v>1229</v>
      </c>
      <c r="D365" s="61" t="s">
        <v>613</v>
      </c>
      <c r="E365" s="7">
        <v>91775</v>
      </c>
      <c r="F365" s="293">
        <v>91775</v>
      </c>
    </row>
    <row r="366" spans="1:6">
      <c r="A366" s="61" t="e">
        <v>#N/A</v>
      </c>
      <c r="B366" s="61" t="s">
        <v>662</v>
      </c>
      <c r="C366" s="61" t="s">
        <v>1230</v>
      </c>
      <c r="D366" s="61"/>
      <c r="E366" s="7">
        <v>935000</v>
      </c>
      <c r="F366" s="293">
        <v>935000</v>
      </c>
    </row>
    <row r="367" spans="1:6" ht="25.5">
      <c r="A367" s="61" t="s">
        <v>633</v>
      </c>
      <c r="B367" s="61" t="s">
        <v>662</v>
      </c>
      <c r="C367" s="61" t="s">
        <v>1230</v>
      </c>
      <c r="D367" s="61" t="s">
        <v>634</v>
      </c>
      <c r="E367" s="7">
        <v>935000</v>
      </c>
      <c r="F367" s="293">
        <v>935000</v>
      </c>
    </row>
    <row r="368" spans="1:6">
      <c r="A368" s="61" t="e">
        <v>#N/A</v>
      </c>
      <c r="B368" s="61" t="s">
        <v>662</v>
      </c>
      <c r="C368" s="61" t="s">
        <v>1231</v>
      </c>
      <c r="D368" s="61"/>
      <c r="E368" s="7">
        <v>4298024</v>
      </c>
      <c r="F368" s="293">
        <v>4298024</v>
      </c>
    </row>
    <row r="369" spans="1:6" ht="63.75">
      <c r="A369" s="61" t="s">
        <v>612</v>
      </c>
      <c r="B369" s="61" t="s">
        <v>662</v>
      </c>
      <c r="C369" s="61" t="s">
        <v>1231</v>
      </c>
      <c r="D369" s="61" t="s">
        <v>613</v>
      </c>
      <c r="E369" s="7">
        <v>4298024</v>
      </c>
      <c r="F369" s="293">
        <v>4298024</v>
      </c>
    </row>
    <row r="370" spans="1:6">
      <c r="A370" s="61" t="e">
        <v>#N/A</v>
      </c>
      <c r="B370" s="61" t="s">
        <v>662</v>
      </c>
      <c r="C370" s="61" t="s">
        <v>1232</v>
      </c>
      <c r="D370" s="61"/>
      <c r="E370" s="7">
        <v>210</v>
      </c>
      <c r="F370" s="293">
        <v>210</v>
      </c>
    </row>
    <row r="371" spans="1:6" ht="25.5">
      <c r="A371" s="61" t="s">
        <v>633</v>
      </c>
      <c r="B371" s="61" t="s">
        <v>662</v>
      </c>
      <c r="C371" s="61" t="s">
        <v>1232</v>
      </c>
      <c r="D371" s="61" t="s">
        <v>634</v>
      </c>
      <c r="E371" s="7">
        <v>210</v>
      </c>
      <c r="F371" s="293">
        <v>210</v>
      </c>
    </row>
    <row r="372" spans="1:6" ht="102">
      <c r="A372" s="61" t="s">
        <v>819</v>
      </c>
      <c r="B372" s="61" t="s">
        <v>662</v>
      </c>
      <c r="C372" s="61" t="s">
        <v>1235</v>
      </c>
      <c r="D372" s="61"/>
      <c r="E372" s="7">
        <v>20900</v>
      </c>
      <c r="F372" s="293">
        <v>0</v>
      </c>
    </row>
    <row r="373" spans="1:6" ht="25.5">
      <c r="A373" s="61" t="s">
        <v>633</v>
      </c>
      <c r="B373" s="61" t="s">
        <v>662</v>
      </c>
      <c r="C373" s="61" t="s">
        <v>1235</v>
      </c>
      <c r="D373" s="61" t="s">
        <v>634</v>
      </c>
      <c r="E373" s="7">
        <v>20900</v>
      </c>
      <c r="F373" s="293">
        <v>0</v>
      </c>
    </row>
    <row r="374" spans="1:6" ht="89.25">
      <c r="A374" s="61" t="s">
        <v>805</v>
      </c>
      <c r="B374" s="61" t="s">
        <v>662</v>
      </c>
      <c r="C374" s="61" t="s">
        <v>1233</v>
      </c>
      <c r="D374" s="61"/>
      <c r="E374" s="7">
        <v>250000</v>
      </c>
      <c r="F374" s="293">
        <v>250000</v>
      </c>
    </row>
    <row r="375" spans="1:6" ht="25.5">
      <c r="A375" s="61" t="s">
        <v>633</v>
      </c>
      <c r="B375" s="61" t="s">
        <v>662</v>
      </c>
      <c r="C375" s="61" t="s">
        <v>1233</v>
      </c>
      <c r="D375" s="61" t="s">
        <v>634</v>
      </c>
      <c r="E375" s="7">
        <v>250000</v>
      </c>
      <c r="F375" s="293">
        <v>250000</v>
      </c>
    </row>
    <row r="376" spans="1:6" ht="114.75">
      <c r="A376" s="61" t="s">
        <v>818</v>
      </c>
      <c r="B376" s="61" t="s">
        <v>662</v>
      </c>
      <c r="C376" s="61" t="s">
        <v>1234</v>
      </c>
      <c r="D376" s="61"/>
      <c r="E376" s="7">
        <v>800000</v>
      </c>
      <c r="F376" s="293">
        <v>800000</v>
      </c>
    </row>
    <row r="377" spans="1:6" ht="25.5">
      <c r="A377" s="61" t="s">
        <v>633</v>
      </c>
      <c r="B377" s="61" t="s">
        <v>662</v>
      </c>
      <c r="C377" s="61" t="s">
        <v>1234</v>
      </c>
      <c r="D377" s="61" t="s">
        <v>634</v>
      </c>
      <c r="E377" s="7">
        <v>800000</v>
      </c>
      <c r="F377" s="293">
        <v>800000</v>
      </c>
    </row>
    <row r="378" spans="1:6" ht="25.5">
      <c r="A378" s="61" t="s">
        <v>0</v>
      </c>
      <c r="B378" s="61" t="s">
        <v>674</v>
      </c>
      <c r="C378" s="61"/>
      <c r="D378" s="61"/>
      <c r="E378" s="7">
        <v>14280000</v>
      </c>
      <c r="F378" s="293">
        <v>14280000</v>
      </c>
    </row>
    <row r="379" spans="1:6" ht="127.5">
      <c r="A379" s="61" t="s">
        <v>802</v>
      </c>
      <c r="B379" s="61" t="s">
        <v>674</v>
      </c>
      <c r="C379" s="61" t="s">
        <v>1205</v>
      </c>
      <c r="D379" s="61"/>
      <c r="E379" s="7">
        <v>13393474.6</v>
      </c>
      <c r="F379" s="293">
        <v>13393474.6</v>
      </c>
    </row>
    <row r="380" spans="1:6" ht="38.25">
      <c r="A380" s="61" t="s">
        <v>604</v>
      </c>
      <c r="B380" s="61" t="s">
        <v>674</v>
      </c>
      <c r="C380" s="61" t="s">
        <v>1205</v>
      </c>
      <c r="D380" s="61" t="s">
        <v>605</v>
      </c>
      <c r="E380" s="7">
        <v>11036300</v>
      </c>
      <c r="F380" s="293">
        <v>11036300</v>
      </c>
    </row>
    <row r="381" spans="1:6" ht="38.25">
      <c r="A381" s="61" t="s">
        <v>660</v>
      </c>
      <c r="B381" s="61" t="s">
        <v>674</v>
      </c>
      <c r="C381" s="61" t="s">
        <v>1205</v>
      </c>
      <c r="D381" s="61" t="s">
        <v>661</v>
      </c>
      <c r="E381" s="7">
        <v>576676.6</v>
      </c>
      <c r="F381" s="293">
        <v>576676.6</v>
      </c>
    </row>
    <row r="382" spans="1:6" ht="38.25">
      <c r="A382" s="61" t="s">
        <v>589</v>
      </c>
      <c r="B382" s="61" t="s">
        <v>674</v>
      </c>
      <c r="C382" s="61" t="s">
        <v>1205</v>
      </c>
      <c r="D382" s="61" t="s">
        <v>590</v>
      </c>
      <c r="E382" s="7">
        <v>1780498</v>
      </c>
      <c r="F382" s="293">
        <v>1780498</v>
      </c>
    </row>
    <row r="383" spans="1:6" ht="165.75">
      <c r="A383" s="61" t="s">
        <v>803</v>
      </c>
      <c r="B383" s="61" t="s">
        <v>674</v>
      </c>
      <c r="C383" s="61" t="s">
        <v>1206</v>
      </c>
      <c r="D383" s="61"/>
      <c r="E383" s="7">
        <v>380000</v>
      </c>
      <c r="F383" s="293">
        <v>380000</v>
      </c>
    </row>
    <row r="384" spans="1:6" ht="38.25">
      <c r="A384" s="61" t="s">
        <v>604</v>
      </c>
      <c r="B384" s="61" t="s">
        <v>674</v>
      </c>
      <c r="C384" s="61" t="s">
        <v>1206</v>
      </c>
      <c r="D384" s="61" t="s">
        <v>605</v>
      </c>
      <c r="E384" s="7">
        <v>380000</v>
      </c>
      <c r="F384" s="293">
        <v>380000</v>
      </c>
    </row>
    <row r="385" spans="1:6" ht="114.75">
      <c r="A385" s="61" t="s">
        <v>804</v>
      </c>
      <c r="B385" s="61" t="s">
        <v>674</v>
      </c>
      <c r="C385" s="61" t="s">
        <v>1208</v>
      </c>
      <c r="D385" s="61"/>
      <c r="E385" s="7">
        <v>179800</v>
      </c>
      <c r="F385" s="293">
        <v>179800</v>
      </c>
    </row>
    <row r="386" spans="1:6" ht="38.25">
      <c r="A386" s="61" t="s">
        <v>660</v>
      </c>
      <c r="B386" s="61" t="s">
        <v>674</v>
      </c>
      <c r="C386" s="61" t="s">
        <v>1208</v>
      </c>
      <c r="D386" s="61" t="s">
        <v>661</v>
      </c>
      <c r="E386" s="7">
        <v>179800</v>
      </c>
      <c r="F386" s="293">
        <v>179800</v>
      </c>
    </row>
    <row r="387" spans="1:6" ht="127.5">
      <c r="A387" s="61" t="s">
        <v>954</v>
      </c>
      <c r="B387" s="61" t="s">
        <v>674</v>
      </c>
      <c r="C387" s="61" t="s">
        <v>1209</v>
      </c>
      <c r="D387" s="61"/>
      <c r="E387" s="7">
        <v>326725.40000000002</v>
      </c>
      <c r="F387" s="293">
        <v>326725.40000000002</v>
      </c>
    </row>
    <row r="388" spans="1:6" ht="38.25">
      <c r="A388" s="61" t="s">
        <v>589</v>
      </c>
      <c r="B388" s="61" t="s">
        <v>674</v>
      </c>
      <c r="C388" s="61" t="s">
        <v>1209</v>
      </c>
      <c r="D388" s="61" t="s">
        <v>590</v>
      </c>
      <c r="E388" s="7">
        <v>326725.40000000002</v>
      </c>
      <c r="F388" s="293">
        <v>326725.40000000002</v>
      </c>
    </row>
    <row r="389" spans="1:6">
      <c r="A389" s="61" t="s">
        <v>327</v>
      </c>
      <c r="B389" s="61" t="s">
        <v>38</v>
      </c>
      <c r="C389" s="61"/>
      <c r="D389" s="61"/>
      <c r="E389" s="7">
        <v>64000</v>
      </c>
      <c r="F389" s="293">
        <v>64000</v>
      </c>
    </row>
    <row r="390" spans="1:6">
      <c r="A390" s="61" t="s">
        <v>640</v>
      </c>
      <c r="B390" s="61" t="s">
        <v>641</v>
      </c>
      <c r="C390" s="61"/>
      <c r="D390" s="61"/>
      <c r="E390" s="7">
        <v>64000</v>
      </c>
      <c r="F390" s="293">
        <v>64000</v>
      </c>
    </row>
    <row r="391" spans="1:6">
      <c r="A391" s="61" t="e">
        <v>#N/A</v>
      </c>
      <c r="B391" s="61" t="s">
        <v>641</v>
      </c>
      <c r="C391" s="61" t="s">
        <v>1302</v>
      </c>
      <c r="D391" s="61"/>
      <c r="E391" s="7">
        <v>64000</v>
      </c>
      <c r="F391" s="293">
        <v>64000</v>
      </c>
    </row>
    <row r="392" spans="1:6" ht="38.25">
      <c r="A392" s="61" t="s">
        <v>589</v>
      </c>
      <c r="B392" s="61" t="s">
        <v>641</v>
      </c>
      <c r="C392" s="61" t="s">
        <v>1302</v>
      </c>
      <c r="D392" s="61" t="s">
        <v>590</v>
      </c>
      <c r="E392" s="7">
        <v>64000</v>
      </c>
      <c r="F392" s="293">
        <v>64000</v>
      </c>
    </row>
    <row r="393" spans="1:6">
      <c r="A393" s="61" t="s">
        <v>194</v>
      </c>
      <c r="B393" s="61" t="s">
        <v>262</v>
      </c>
      <c r="C393" s="61"/>
      <c r="D393" s="61"/>
      <c r="E393" s="7">
        <v>104626467</v>
      </c>
      <c r="F393" s="293">
        <v>104626467</v>
      </c>
    </row>
    <row r="394" spans="1:6">
      <c r="A394" s="61" t="s">
        <v>141</v>
      </c>
      <c r="B394" s="61" t="s">
        <v>643</v>
      </c>
      <c r="C394" s="61"/>
      <c r="D394" s="61"/>
      <c r="E394" s="7">
        <v>1065327</v>
      </c>
      <c r="F394" s="293">
        <v>1065327</v>
      </c>
    </row>
    <row r="395" spans="1:6">
      <c r="A395" s="61" t="e">
        <v>#N/A</v>
      </c>
      <c r="B395" s="61" t="s">
        <v>643</v>
      </c>
      <c r="C395" s="61" t="s">
        <v>1189</v>
      </c>
      <c r="D395" s="61"/>
      <c r="E395" s="7">
        <v>1065327</v>
      </c>
      <c r="F395" s="293">
        <v>1065327</v>
      </c>
    </row>
    <row r="396" spans="1:6" ht="25.5">
      <c r="A396" s="61" t="s">
        <v>644</v>
      </c>
      <c r="B396" s="61" t="s">
        <v>643</v>
      </c>
      <c r="C396" s="61" t="s">
        <v>1189</v>
      </c>
      <c r="D396" s="61" t="s">
        <v>645</v>
      </c>
      <c r="E396" s="7">
        <v>1065327</v>
      </c>
      <c r="F396" s="293">
        <v>1065327</v>
      </c>
    </row>
    <row r="397" spans="1:6">
      <c r="A397" s="61" t="s">
        <v>142</v>
      </c>
      <c r="B397" s="61" t="s">
        <v>665</v>
      </c>
      <c r="C397" s="61"/>
      <c r="D397" s="61"/>
      <c r="E397" s="7">
        <v>38038500</v>
      </c>
      <c r="F397" s="293">
        <v>38038500</v>
      </c>
    </row>
    <row r="398" spans="1:6">
      <c r="A398" s="61" t="e">
        <v>#N/A</v>
      </c>
      <c r="B398" s="61" t="s">
        <v>665</v>
      </c>
      <c r="C398" s="61" t="s">
        <v>1201</v>
      </c>
      <c r="D398" s="61"/>
      <c r="E398" s="7">
        <v>38038500</v>
      </c>
      <c r="F398" s="293">
        <v>38038500</v>
      </c>
    </row>
    <row r="399" spans="1:6" ht="63.75">
      <c r="A399" s="61" t="s">
        <v>612</v>
      </c>
      <c r="B399" s="61" t="s">
        <v>665</v>
      </c>
      <c r="C399" s="61" t="s">
        <v>1201</v>
      </c>
      <c r="D399" s="61" t="s">
        <v>613</v>
      </c>
      <c r="E399" s="7">
        <v>38038500</v>
      </c>
      <c r="F399" s="293">
        <v>38038500</v>
      </c>
    </row>
    <row r="400" spans="1:6">
      <c r="A400" s="61" t="s">
        <v>143</v>
      </c>
      <c r="B400" s="61" t="s">
        <v>646</v>
      </c>
      <c r="C400" s="61"/>
      <c r="D400" s="61"/>
      <c r="E400" s="7">
        <v>32818040</v>
      </c>
      <c r="F400" s="293">
        <v>32818040</v>
      </c>
    </row>
    <row r="401" spans="1:6" ht="191.25">
      <c r="A401" s="61" t="s">
        <v>827</v>
      </c>
      <c r="B401" s="61" t="s">
        <v>646</v>
      </c>
      <c r="C401" s="61" t="s">
        <v>1287</v>
      </c>
      <c r="D401" s="61"/>
      <c r="E401" s="7">
        <v>981100</v>
      </c>
      <c r="F401" s="293">
        <v>981100</v>
      </c>
    </row>
    <row r="402" spans="1:6" ht="38.25">
      <c r="A402" s="61" t="s">
        <v>589</v>
      </c>
      <c r="B402" s="61" t="s">
        <v>646</v>
      </c>
      <c r="C402" s="61" t="s">
        <v>1287</v>
      </c>
      <c r="D402" s="61" t="s">
        <v>590</v>
      </c>
      <c r="E402" s="7">
        <v>981100</v>
      </c>
      <c r="F402" s="293">
        <v>981100</v>
      </c>
    </row>
    <row r="403" spans="1:6" ht="140.25">
      <c r="A403" s="61" t="s">
        <v>694</v>
      </c>
      <c r="B403" s="61" t="s">
        <v>646</v>
      </c>
      <c r="C403" s="61" t="s">
        <v>1288</v>
      </c>
      <c r="D403" s="61"/>
      <c r="E403" s="7">
        <v>30278400</v>
      </c>
      <c r="F403" s="293">
        <v>30278400</v>
      </c>
    </row>
    <row r="404" spans="1:6" ht="38.25">
      <c r="A404" s="61" t="s">
        <v>589</v>
      </c>
      <c r="B404" s="61" t="s">
        <v>646</v>
      </c>
      <c r="C404" s="61" t="s">
        <v>1288</v>
      </c>
      <c r="D404" s="61" t="s">
        <v>590</v>
      </c>
      <c r="E404" s="7">
        <v>29351190.23</v>
      </c>
      <c r="F404" s="293">
        <v>29351190.23</v>
      </c>
    </row>
    <row r="405" spans="1:6" ht="25.5">
      <c r="A405" s="61" t="s">
        <v>633</v>
      </c>
      <c r="B405" s="61" t="s">
        <v>646</v>
      </c>
      <c r="C405" s="61" t="s">
        <v>1288</v>
      </c>
      <c r="D405" s="61" t="s">
        <v>634</v>
      </c>
      <c r="E405" s="7">
        <v>927209.77</v>
      </c>
      <c r="F405" s="293">
        <v>927209.77</v>
      </c>
    </row>
    <row r="406" spans="1:6" ht="89.25">
      <c r="A406" s="61" t="s">
        <v>951</v>
      </c>
      <c r="B406" s="61" t="s">
        <v>646</v>
      </c>
      <c r="C406" s="61" t="s">
        <v>1200</v>
      </c>
      <c r="D406" s="61"/>
      <c r="E406" s="7">
        <v>337500</v>
      </c>
      <c r="F406" s="293">
        <v>337500</v>
      </c>
    </row>
    <row r="407" spans="1:6" ht="38.25">
      <c r="A407" s="61" t="s">
        <v>589</v>
      </c>
      <c r="B407" s="61" t="s">
        <v>646</v>
      </c>
      <c r="C407" s="61" t="s">
        <v>1200</v>
      </c>
      <c r="D407" s="61" t="s">
        <v>590</v>
      </c>
      <c r="E407" s="7">
        <v>337500</v>
      </c>
      <c r="F407" s="293">
        <v>337500</v>
      </c>
    </row>
    <row r="408" spans="1:6">
      <c r="A408" s="61" t="e">
        <v>#N/A</v>
      </c>
      <c r="B408" s="61" t="s">
        <v>646</v>
      </c>
      <c r="C408" s="61" t="s">
        <v>1240</v>
      </c>
      <c r="D408" s="61"/>
      <c r="E408" s="7">
        <v>1221040</v>
      </c>
      <c r="F408" s="293">
        <v>1221040</v>
      </c>
    </row>
    <row r="409" spans="1:6" ht="25.5">
      <c r="A409" s="61" t="s">
        <v>991</v>
      </c>
      <c r="B409" s="61" t="s">
        <v>646</v>
      </c>
      <c r="C409" s="61" t="s">
        <v>1240</v>
      </c>
      <c r="D409" s="61" t="s">
        <v>990</v>
      </c>
      <c r="E409" s="7">
        <v>1221040</v>
      </c>
      <c r="F409" s="293">
        <v>1221040</v>
      </c>
    </row>
    <row r="410" spans="1:6">
      <c r="A410" s="61" t="s">
        <v>27</v>
      </c>
      <c r="B410" s="61" t="s">
        <v>695</v>
      </c>
      <c r="C410" s="61"/>
      <c r="D410" s="61"/>
      <c r="E410" s="7">
        <v>15165700</v>
      </c>
      <c r="F410" s="293">
        <v>15165700</v>
      </c>
    </row>
    <row r="411" spans="1:6" ht="127.5">
      <c r="A411" s="61" t="s">
        <v>696</v>
      </c>
      <c r="B411" s="61" t="s">
        <v>695</v>
      </c>
      <c r="C411" s="61" t="s">
        <v>1289</v>
      </c>
      <c r="D411" s="61"/>
      <c r="E411" s="7">
        <v>15165700</v>
      </c>
      <c r="F411" s="293">
        <v>15165700</v>
      </c>
    </row>
    <row r="412" spans="1:6" ht="38.25">
      <c r="A412" s="61" t="s">
        <v>589</v>
      </c>
      <c r="B412" s="61" t="s">
        <v>695</v>
      </c>
      <c r="C412" s="61" t="s">
        <v>1289</v>
      </c>
      <c r="D412" s="61" t="s">
        <v>590</v>
      </c>
      <c r="E412" s="7">
        <v>150000</v>
      </c>
      <c r="F412" s="293">
        <v>150000</v>
      </c>
    </row>
    <row r="413" spans="1:6" ht="38.25">
      <c r="A413" s="61" t="s">
        <v>647</v>
      </c>
      <c r="B413" s="61" t="s">
        <v>695</v>
      </c>
      <c r="C413" s="61" t="s">
        <v>1289</v>
      </c>
      <c r="D413" s="61" t="s">
        <v>648</v>
      </c>
      <c r="E413" s="7">
        <v>15015700</v>
      </c>
      <c r="F413" s="293">
        <v>15015700</v>
      </c>
    </row>
    <row r="414" spans="1:6" ht="25.5">
      <c r="A414" s="61" t="s">
        <v>91</v>
      </c>
      <c r="B414" s="61" t="s">
        <v>666</v>
      </c>
      <c r="C414" s="61"/>
      <c r="D414" s="61"/>
      <c r="E414" s="7">
        <v>17538900</v>
      </c>
      <c r="F414" s="293">
        <v>17538900</v>
      </c>
    </row>
    <row r="415" spans="1:6" ht="38.25">
      <c r="A415" s="61" t="s">
        <v>583</v>
      </c>
      <c r="B415" s="61" t="s">
        <v>666</v>
      </c>
      <c r="C415" s="61" t="s">
        <v>1203</v>
      </c>
      <c r="D415" s="61" t="s">
        <v>584</v>
      </c>
      <c r="E415" s="7">
        <v>15113700</v>
      </c>
      <c r="F415" s="293">
        <v>15113700</v>
      </c>
    </row>
    <row r="416" spans="1:6" ht="38.25">
      <c r="A416" s="61" t="s">
        <v>585</v>
      </c>
      <c r="B416" s="61" t="s">
        <v>666</v>
      </c>
      <c r="C416" s="61" t="s">
        <v>1203</v>
      </c>
      <c r="D416" s="61" t="s">
        <v>586</v>
      </c>
      <c r="E416" s="7">
        <v>161900</v>
      </c>
      <c r="F416" s="293">
        <v>161900</v>
      </c>
    </row>
    <row r="417" spans="1:6" ht="38.25">
      <c r="A417" s="61" t="s">
        <v>589</v>
      </c>
      <c r="B417" s="61" t="s">
        <v>666</v>
      </c>
      <c r="C417" s="61" t="s">
        <v>1203</v>
      </c>
      <c r="D417" s="61" t="s">
        <v>590</v>
      </c>
      <c r="E417" s="7">
        <v>2259300</v>
      </c>
      <c r="F417" s="293">
        <v>2259300</v>
      </c>
    </row>
    <row r="418" spans="1:6" ht="25.5">
      <c r="A418" s="61" t="s">
        <v>787</v>
      </c>
      <c r="B418" s="61" t="s">
        <v>666</v>
      </c>
      <c r="C418" s="61" t="s">
        <v>1203</v>
      </c>
      <c r="D418" s="61" t="s">
        <v>788</v>
      </c>
      <c r="E418" s="7">
        <v>4000</v>
      </c>
      <c r="F418" s="293">
        <v>4000</v>
      </c>
    </row>
    <row r="419" spans="1:6">
      <c r="A419" s="61" t="s">
        <v>328</v>
      </c>
      <c r="B419" s="61" t="s">
        <v>40</v>
      </c>
      <c r="C419" s="61"/>
      <c r="D419" s="61"/>
      <c r="E419" s="7">
        <v>2570000</v>
      </c>
      <c r="F419" s="293">
        <v>2570000</v>
      </c>
    </row>
    <row r="420" spans="1:6">
      <c r="A420" s="61" t="s">
        <v>285</v>
      </c>
      <c r="B420" s="61" t="s">
        <v>649</v>
      </c>
      <c r="C420" s="61"/>
      <c r="D420" s="61"/>
      <c r="E420" s="7">
        <v>2570000</v>
      </c>
      <c r="F420" s="293">
        <v>2570000</v>
      </c>
    </row>
    <row r="421" spans="1:6" ht="89.25">
      <c r="A421" s="61" t="s">
        <v>650</v>
      </c>
      <c r="B421" s="61" t="s">
        <v>649</v>
      </c>
      <c r="C421" s="61" t="s">
        <v>1190</v>
      </c>
      <c r="D421" s="61"/>
      <c r="E421" s="7">
        <v>700000</v>
      </c>
      <c r="F421" s="293">
        <v>700000</v>
      </c>
    </row>
    <row r="422" spans="1:6" ht="38.25">
      <c r="A422" s="61" t="s">
        <v>589</v>
      </c>
      <c r="B422" s="61" t="s">
        <v>649</v>
      </c>
      <c r="C422" s="61" t="s">
        <v>1190</v>
      </c>
      <c r="D422" s="61" t="s">
        <v>590</v>
      </c>
      <c r="E422" s="7">
        <v>700000</v>
      </c>
      <c r="F422" s="293">
        <v>700000</v>
      </c>
    </row>
    <row r="423" spans="1:6" ht="102">
      <c r="A423" s="61" t="s">
        <v>651</v>
      </c>
      <c r="B423" s="61" t="s">
        <v>649</v>
      </c>
      <c r="C423" s="61" t="s">
        <v>1191</v>
      </c>
      <c r="D423" s="61"/>
      <c r="E423" s="7">
        <v>1670000</v>
      </c>
      <c r="F423" s="293">
        <v>1670000</v>
      </c>
    </row>
    <row r="424" spans="1:6" ht="38.25">
      <c r="A424" s="61" t="s">
        <v>589</v>
      </c>
      <c r="B424" s="61" t="s">
        <v>649</v>
      </c>
      <c r="C424" s="61" t="s">
        <v>1191</v>
      </c>
      <c r="D424" s="61" t="s">
        <v>590</v>
      </c>
      <c r="E424" s="7">
        <v>1670000</v>
      </c>
      <c r="F424" s="293">
        <v>1670000</v>
      </c>
    </row>
    <row r="425" spans="1:6">
      <c r="A425" s="61" t="e">
        <v>#N/A</v>
      </c>
      <c r="B425" s="61" t="s">
        <v>649</v>
      </c>
      <c r="C425" s="61" t="s">
        <v>1192</v>
      </c>
      <c r="D425" s="61"/>
      <c r="E425" s="7">
        <v>16900</v>
      </c>
      <c r="F425" s="293">
        <v>16900</v>
      </c>
    </row>
    <row r="426" spans="1:6" ht="25.5">
      <c r="A426" s="61" t="s">
        <v>633</v>
      </c>
      <c r="B426" s="61" t="s">
        <v>649</v>
      </c>
      <c r="C426" s="61" t="s">
        <v>1192</v>
      </c>
      <c r="D426" s="61" t="s">
        <v>634</v>
      </c>
      <c r="E426" s="7">
        <v>16900</v>
      </c>
      <c r="F426" s="293">
        <v>16900</v>
      </c>
    </row>
    <row r="427" spans="1:6">
      <c r="A427" s="61" t="e">
        <v>#N/A</v>
      </c>
      <c r="B427" s="61" t="s">
        <v>649</v>
      </c>
      <c r="C427" s="61" t="s">
        <v>1193</v>
      </c>
      <c r="D427" s="61"/>
      <c r="E427" s="7">
        <v>176400</v>
      </c>
      <c r="F427" s="293">
        <v>176400</v>
      </c>
    </row>
    <row r="428" spans="1:6" ht="25.5">
      <c r="A428" s="61" t="s">
        <v>633</v>
      </c>
      <c r="B428" s="61" t="s">
        <v>649</v>
      </c>
      <c r="C428" s="61" t="s">
        <v>1193</v>
      </c>
      <c r="D428" s="61" t="s">
        <v>634</v>
      </c>
      <c r="E428" s="7">
        <v>176400</v>
      </c>
      <c r="F428" s="293">
        <v>176400</v>
      </c>
    </row>
    <row r="429" spans="1:6">
      <c r="A429" s="61" t="e">
        <v>#N/A</v>
      </c>
      <c r="B429" s="61" t="s">
        <v>649</v>
      </c>
      <c r="C429" s="61" t="s">
        <v>1194</v>
      </c>
      <c r="D429" s="61"/>
      <c r="E429" s="7">
        <v>6700</v>
      </c>
      <c r="F429" s="293">
        <v>6700</v>
      </c>
    </row>
    <row r="430" spans="1:6" ht="25.5">
      <c r="A430" s="61" t="s">
        <v>633</v>
      </c>
      <c r="B430" s="61" t="s">
        <v>649</v>
      </c>
      <c r="C430" s="61" t="s">
        <v>1194</v>
      </c>
      <c r="D430" s="61" t="s">
        <v>634</v>
      </c>
      <c r="E430" s="7">
        <v>6700</v>
      </c>
      <c r="F430" s="293">
        <v>6700</v>
      </c>
    </row>
    <row r="431" spans="1:6" ht="25.5">
      <c r="A431" s="61" t="s">
        <v>330</v>
      </c>
      <c r="B431" s="61" t="s">
        <v>109</v>
      </c>
      <c r="C431" s="61"/>
      <c r="D431" s="61"/>
      <c r="E431" s="7">
        <v>22740</v>
      </c>
      <c r="F431" s="293">
        <v>2740</v>
      </c>
    </row>
    <row r="432" spans="1:6" ht="25.5">
      <c r="A432" s="61" t="s">
        <v>331</v>
      </c>
      <c r="B432" s="61" t="s">
        <v>711</v>
      </c>
      <c r="C432" s="61"/>
      <c r="D432" s="61"/>
      <c r="E432" s="7">
        <v>22740</v>
      </c>
      <c r="F432" s="293">
        <v>2740</v>
      </c>
    </row>
    <row r="433" spans="1:6" ht="38.25">
      <c r="A433" s="61" t="s">
        <v>703</v>
      </c>
      <c r="B433" s="61" t="s">
        <v>711</v>
      </c>
      <c r="C433" s="61" t="s">
        <v>1297</v>
      </c>
      <c r="D433" s="61"/>
      <c r="E433" s="7">
        <v>22740</v>
      </c>
      <c r="F433" s="293">
        <v>2740</v>
      </c>
    </row>
    <row r="434" spans="1:6">
      <c r="A434" s="61" t="s">
        <v>712</v>
      </c>
      <c r="B434" s="61" t="s">
        <v>711</v>
      </c>
      <c r="C434" s="61" t="s">
        <v>1297</v>
      </c>
      <c r="D434" s="61" t="s">
        <v>713</v>
      </c>
      <c r="E434" s="7">
        <v>22740</v>
      </c>
      <c r="F434" s="293">
        <v>2740</v>
      </c>
    </row>
    <row r="435" spans="1:6" ht="51">
      <c r="A435" s="61" t="s">
        <v>332</v>
      </c>
      <c r="B435" s="61" t="s">
        <v>112</v>
      </c>
      <c r="C435" s="61"/>
      <c r="D435" s="61"/>
      <c r="E435" s="7">
        <v>55900100</v>
      </c>
      <c r="F435" s="293">
        <v>35305900</v>
      </c>
    </row>
    <row r="436" spans="1:6" ht="38.25">
      <c r="A436" s="61" t="s">
        <v>286</v>
      </c>
      <c r="B436" s="61" t="s">
        <v>714</v>
      </c>
      <c r="C436" s="61"/>
      <c r="D436" s="61"/>
      <c r="E436" s="7">
        <v>35305900</v>
      </c>
      <c r="F436" s="293">
        <v>35305900</v>
      </c>
    </row>
    <row r="437" spans="1:6">
      <c r="A437" s="61" t="e">
        <v>#N/A</v>
      </c>
      <c r="B437" s="61" t="s">
        <v>714</v>
      </c>
      <c r="C437" s="61" t="s">
        <v>1303</v>
      </c>
      <c r="D437" s="61"/>
      <c r="E437" s="7">
        <v>19108200</v>
      </c>
      <c r="F437" s="293">
        <v>19108200</v>
      </c>
    </row>
    <row r="438" spans="1:6" ht="25.5">
      <c r="A438" s="61" t="s">
        <v>715</v>
      </c>
      <c r="B438" s="61" t="s">
        <v>714</v>
      </c>
      <c r="C438" s="61" t="s">
        <v>1303</v>
      </c>
      <c r="D438" s="61" t="s">
        <v>716</v>
      </c>
      <c r="E438" s="7">
        <v>19108200</v>
      </c>
      <c r="F438" s="293">
        <v>19108200</v>
      </c>
    </row>
    <row r="439" spans="1:6">
      <c r="A439" s="61" t="e">
        <v>#N/A</v>
      </c>
      <c r="B439" s="61" t="s">
        <v>714</v>
      </c>
      <c r="C439" s="61" t="s">
        <v>1304</v>
      </c>
      <c r="D439" s="61"/>
      <c r="E439" s="7">
        <v>16197700</v>
      </c>
      <c r="F439" s="293">
        <v>16197700</v>
      </c>
    </row>
    <row r="440" spans="1:6" ht="25.5">
      <c r="A440" s="61" t="s">
        <v>715</v>
      </c>
      <c r="B440" s="61" t="s">
        <v>714</v>
      </c>
      <c r="C440" s="61" t="s">
        <v>1304</v>
      </c>
      <c r="D440" s="61" t="s">
        <v>716</v>
      </c>
      <c r="E440" s="7">
        <v>16197700</v>
      </c>
      <c r="F440" s="293">
        <v>16197700</v>
      </c>
    </row>
    <row r="441" spans="1:6" ht="25.5">
      <c r="A441" s="61" t="s">
        <v>333</v>
      </c>
      <c r="B441" s="61" t="s">
        <v>717</v>
      </c>
      <c r="C441" s="61"/>
      <c r="D441" s="61"/>
      <c r="E441" s="7">
        <v>20594200</v>
      </c>
      <c r="F441" s="293">
        <v>0</v>
      </c>
    </row>
    <row r="442" spans="1:6" ht="114.75">
      <c r="A442" s="61" t="s">
        <v>834</v>
      </c>
      <c r="B442" s="61" t="s">
        <v>717</v>
      </c>
      <c r="C442" s="61" t="s">
        <v>1305</v>
      </c>
      <c r="D442" s="61"/>
      <c r="E442" s="7">
        <v>20594200</v>
      </c>
      <c r="F442" s="293">
        <v>0</v>
      </c>
    </row>
    <row r="443" spans="1:6">
      <c r="A443" s="61" t="s">
        <v>106</v>
      </c>
      <c r="B443" s="61" t="s">
        <v>717</v>
      </c>
      <c r="C443" s="61" t="s">
        <v>1305</v>
      </c>
      <c r="D443" s="61" t="s">
        <v>702</v>
      </c>
      <c r="E443" s="7">
        <v>20594200</v>
      </c>
      <c r="F443" s="293">
        <v>0</v>
      </c>
    </row>
    <row r="444" spans="1:6">
      <c r="A444" s="61" t="s">
        <v>352</v>
      </c>
      <c r="B444" s="61" t="s">
        <v>181</v>
      </c>
      <c r="C444" s="61" t="s">
        <v>1312</v>
      </c>
      <c r="D444" s="61" t="s">
        <v>220</v>
      </c>
      <c r="E444" s="296">
        <v>18892000</v>
      </c>
      <c r="F444" s="293">
        <v>37814000</v>
      </c>
    </row>
  </sheetData>
  <autoFilter ref="A5:F444"/>
  <mergeCells count="7">
    <mergeCell ref="A6:D6"/>
    <mergeCell ref="E4:E5"/>
    <mergeCell ref="A1:F1"/>
    <mergeCell ref="A2:F2"/>
    <mergeCell ref="A4:A5"/>
    <mergeCell ref="B4:D4"/>
    <mergeCell ref="F4:F5"/>
  </mergeCells>
  <pageMargins left="0.70866141732283472" right="0.31496062992125984" top="0.35433070866141736" bottom="0.35433070866141736" header="0.31496062992125984" footer="0.31496062992125984"/>
  <pageSetup paperSize="9" scale="95" orientation="portrait" r:id="rId1"/>
</worksheet>
</file>

<file path=xl/worksheets/sheet9.xml><?xml version="1.0" encoding="utf-8"?>
<worksheet xmlns="http://schemas.openxmlformats.org/spreadsheetml/2006/main" xmlns:r="http://schemas.openxmlformats.org/officeDocument/2006/relationships">
  <dimension ref="A1:E678"/>
  <sheetViews>
    <sheetView workbookViewId="0">
      <selection activeCell="C679" sqref="C679"/>
    </sheetView>
  </sheetViews>
  <sheetFormatPr defaultRowHeight="12.75"/>
  <cols>
    <col min="1" max="1" width="55.85546875" style="5" customWidth="1"/>
    <col min="2" max="2" width="12.85546875" style="164" customWidth="1"/>
    <col min="3" max="3" width="6.42578125" style="5" customWidth="1"/>
    <col min="4" max="4" width="6.28515625" style="5" customWidth="1"/>
    <col min="5" max="5" width="17" style="25" customWidth="1"/>
    <col min="6" max="16384" width="9.140625" style="5"/>
  </cols>
  <sheetData>
    <row r="1" spans="1:5" ht="47.25" customHeight="1">
      <c r="A1" s="298" t="str">
        <f>"Приложение №"&amp;Н1цср&amp;" к решению
Богучанского районного Совета депутатов
от "&amp;Р1дата&amp;" года №"&amp;Р1номер</f>
        <v>Приложение №9 к решению
Богучанского районного Совета депутатов
от "    "  ___________ 2015 г. года №</v>
      </c>
      <c r="B1" s="298"/>
      <c r="C1" s="298"/>
      <c r="D1" s="298"/>
      <c r="E1" s="298"/>
    </row>
    <row r="2" spans="1:5" ht="111.75" customHeight="1">
      <c r="A2" s="297" t="str">
        <f>"Распределение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подразделам классификации расходов районного бюджета на "&amp;год&amp;" год"</f>
        <v>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подразделам классификации расходов районного бюджета на 2016 год</v>
      </c>
      <c r="B2" s="297"/>
      <c r="C2" s="297"/>
      <c r="D2" s="297"/>
      <c r="E2" s="297"/>
    </row>
    <row r="3" spans="1:5">
      <c r="E3" s="13" t="s">
        <v>107</v>
      </c>
    </row>
    <row r="4" spans="1:5" ht="12.75" customHeight="1">
      <c r="A4" s="328" t="s">
        <v>309</v>
      </c>
      <c r="B4" s="333" t="s">
        <v>239</v>
      </c>
      <c r="C4" s="333"/>
      <c r="D4" s="333"/>
      <c r="E4" s="328" t="s">
        <v>940</v>
      </c>
    </row>
    <row r="5" spans="1:5" ht="25.5">
      <c r="A5" s="328"/>
      <c r="B5" s="165" t="s">
        <v>240</v>
      </c>
      <c r="C5" s="158" t="s">
        <v>241</v>
      </c>
      <c r="D5" s="158" t="s">
        <v>310</v>
      </c>
      <c r="E5" s="328"/>
    </row>
    <row r="6" spans="1:5" s="16" customFormat="1">
      <c r="A6" s="330" t="s">
        <v>718</v>
      </c>
      <c r="B6" s="331"/>
      <c r="C6" s="331"/>
      <c r="D6" s="332"/>
      <c r="E6" s="63">
        <v>1902252851.4000001</v>
      </c>
    </row>
    <row r="7" spans="1:5" ht="25.5">
      <c r="A7" s="61" t="s">
        <v>728</v>
      </c>
      <c r="B7" s="154" t="s">
        <v>183</v>
      </c>
      <c r="C7" s="154" t="s">
        <v>944</v>
      </c>
      <c r="D7" s="154"/>
      <c r="E7" s="152">
        <v>1181825004.9000001</v>
      </c>
    </row>
    <row r="8" spans="1:5" ht="25.5">
      <c r="A8" s="61" t="s">
        <v>729</v>
      </c>
      <c r="B8" s="154" t="s">
        <v>730</v>
      </c>
      <c r="C8" s="154" t="s">
        <v>944</v>
      </c>
      <c r="D8" s="154"/>
      <c r="E8" s="152">
        <v>1137955908.9000001</v>
      </c>
    </row>
    <row r="9" spans="1:5" ht="102">
      <c r="A9" s="61" t="s">
        <v>682</v>
      </c>
      <c r="B9" s="154" t="s">
        <v>1244</v>
      </c>
      <c r="C9" s="154" t="s">
        <v>944</v>
      </c>
      <c r="D9" s="154"/>
      <c r="E9" s="152">
        <v>43440505</v>
      </c>
    </row>
    <row r="10" spans="1:5" ht="25.5">
      <c r="A10" s="61" t="s">
        <v>604</v>
      </c>
      <c r="B10" s="154" t="s">
        <v>1244</v>
      </c>
      <c r="C10" s="154" t="s">
        <v>605</v>
      </c>
      <c r="D10" s="154"/>
      <c r="E10" s="152">
        <v>30644325</v>
      </c>
    </row>
    <row r="11" spans="1:5">
      <c r="A11" s="60" t="s">
        <v>210</v>
      </c>
      <c r="B11" s="150" t="s">
        <v>1244</v>
      </c>
      <c r="C11" s="150" t="s">
        <v>605</v>
      </c>
      <c r="D11" s="150" t="s">
        <v>680</v>
      </c>
      <c r="E11" s="152">
        <v>30644325</v>
      </c>
    </row>
    <row r="12" spans="1:5" ht="25.5">
      <c r="A12" s="61" t="s">
        <v>589</v>
      </c>
      <c r="B12" s="154" t="s">
        <v>1244</v>
      </c>
      <c r="C12" s="154" t="s">
        <v>590</v>
      </c>
      <c r="D12" s="154"/>
      <c r="E12" s="152">
        <v>12796180</v>
      </c>
    </row>
    <row r="13" spans="1:5">
      <c r="A13" s="61" t="s">
        <v>210</v>
      </c>
      <c r="B13" s="154" t="s">
        <v>1244</v>
      </c>
      <c r="C13" s="154" t="s">
        <v>590</v>
      </c>
      <c r="D13" s="155" t="s">
        <v>680</v>
      </c>
      <c r="E13" s="152">
        <v>12796180</v>
      </c>
    </row>
    <row r="14" spans="1:5" ht="102">
      <c r="A14" s="61" t="s">
        <v>685</v>
      </c>
      <c r="B14" s="154" t="s">
        <v>1252</v>
      </c>
      <c r="C14" s="154" t="s">
        <v>944</v>
      </c>
      <c r="D14" s="154"/>
      <c r="E14" s="152">
        <v>74086535</v>
      </c>
    </row>
    <row r="15" spans="1:5" ht="25.5">
      <c r="A15" s="61" t="s">
        <v>604</v>
      </c>
      <c r="B15" s="154" t="s">
        <v>1252</v>
      </c>
      <c r="C15" s="154" t="s">
        <v>605</v>
      </c>
      <c r="D15" s="154"/>
      <c r="E15" s="152">
        <v>48868275</v>
      </c>
    </row>
    <row r="16" spans="1:5">
      <c r="A16" s="61" t="s">
        <v>211</v>
      </c>
      <c r="B16" s="154" t="s">
        <v>1252</v>
      </c>
      <c r="C16" s="154" t="s">
        <v>605</v>
      </c>
      <c r="D16" s="154" t="s">
        <v>667</v>
      </c>
      <c r="E16" s="152">
        <v>48868275</v>
      </c>
    </row>
    <row r="17" spans="1:5" ht="25.5">
      <c r="A17" s="61" t="s">
        <v>660</v>
      </c>
      <c r="B17" s="154" t="s">
        <v>1252</v>
      </c>
      <c r="C17" s="154" t="s">
        <v>661</v>
      </c>
      <c r="D17" s="154"/>
      <c r="E17" s="152">
        <v>1957000</v>
      </c>
    </row>
    <row r="18" spans="1:5">
      <c r="A18" s="61" t="s">
        <v>211</v>
      </c>
      <c r="B18" s="154" t="s">
        <v>1252</v>
      </c>
      <c r="C18" s="154" t="s">
        <v>661</v>
      </c>
      <c r="D18" s="154" t="s">
        <v>667</v>
      </c>
      <c r="E18" s="152">
        <v>1957000</v>
      </c>
    </row>
    <row r="19" spans="1:5" ht="25.5">
      <c r="A19" s="61" t="s">
        <v>589</v>
      </c>
      <c r="B19" s="154" t="s">
        <v>1252</v>
      </c>
      <c r="C19" s="154" t="s">
        <v>590</v>
      </c>
      <c r="D19" s="154"/>
      <c r="E19" s="152">
        <v>19950416</v>
      </c>
    </row>
    <row r="20" spans="1:5">
      <c r="A20" s="61" t="s">
        <v>211</v>
      </c>
      <c r="B20" s="154" t="s">
        <v>1252</v>
      </c>
      <c r="C20" s="154" t="s">
        <v>590</v>
      </c>
      <c r="D20" s="154" t="s">
        <v>667</v>
      </c>
      <c r="E20" s="152">
        <v>19950416</v>
      </c>
    </row>
    <row r="21" spans="1:5" ht="51">
      <c r="A21" s="61" t="s">
        <v>612</v>
      </c>
      <c r="B21" s="154" t="s">
        <v>1252</v>
      </c>
      <c r="C21" s="154" t="s">
        <v>613</v>
      </c>
      <c r="D21" s="154"/>
      <c r="E21" s="152">
        <v>3310844</v>
      </c>
    </row>
    <row r="22" spans="1:5">
      <c r="A22" s="61" t="s">
        <v>211</v>
      </c>
      <c r="B22" s="154" t="s">
        <v>1252</v>
      </c>
      <c r="C22" s="154" t="s">
        <v>613</v>
      </c>
      <c r="D22" s="154" t="s">
        <v>667</v>
      </c>
      <c r="E22" s="152">
        <v>3310844</v>
      </c>
    </row>
    <row r="23" spans="1:5" ht="102">
      <c r="A23" s="61" t="s">
        <v>686</v>
      </c>
      <c r="B23" s="154" t="s">
        <v>1256</v>
      </c>
      <c r="C23" s="154" t="s">
        <v>944</v>
      </c>
      <c r="D23" s="154"/>
      <c r="E23" s="152">
        <v>30540759</v>
      </c>
    </row>
    <row r="24" spans="1:5" ht="25.5">
      <c r="A24" s="61" t="s">
        <v>604</v>
      </c>
      <c r="B24" s="154" t="s">
        <v>1256</v>
      </c>
      <c r="C24" s="154" t="s">
        <v>605</v>
      </c>
      <c r="D24" s="154"/>
      <c r="E24" s="152">
        <v>27862590</v>
      </c>
    </row>
    <row r="25" spans="1:5">
      <c r="A25" s="61" t="s">
        <v>211</v>
      </c>
      <c r="B25" s="154" t="s">
        <v>1256</v>
      </c>
      <c r="C25" s="154" t="s">
        <v>605</v>
      </c>
      <c r="D25" s="155" t="s">
        <v>667</v>
      </c>
      <c r="E25" s="152">
        <v>27862590</v>
      </c>
    </row>
    <row r="26" spans="1:5" ht="25.5">
      <c r="A26" s="61" t="s">
        <v>660</v>
      </c>
      <c r="B26" s="154" t="s">
        <v>1256</v>
      </c>
      <c r="C26" s="154" t="s">
        <v>661</v>
      </c>
      <c r="D26" s="154"/>
      <c r="E26" s="152">
        <v>312600</v>
      </c>
    </row>
    <row r="27" spans="1:5">
      <c r="A27" s="61" t="s">
        <v>211</v>
      </c>
      <c r="B27" s="154" t="s">
        <v>1256</v>
      </c>
      <c r="C27" s="154" t="s">
        <v>661</v>
      </c>
      <c r="D27" s="154" t="s">
        <v>667</v>
      </c>
      <c r="E27" s="152">
        <v>312600</v>
      </c>
    </row>
    <row r="28" spans="1:5" ht="25.5">
      <c r="A28" s="61" t="s">
        <v>589</v>
      </c>
      <c r="B28" s="154" t="s">
        <v>1256</v>
      </c>
      <c r="C28" s="154" t="s">
        <v>590</v>
      </c>
      <c r="D28" s="154"/>
      <c r="E28" s="152">
        <v>2365569</v>
      </c>
    </row>
    <row r="29" spans="1:5">
      <c r="A29" s="61" t="s">
        <v>211</v>
      </c>
      <c r="B29" s="154" t="s">
        <v>1256</v>
      </c>
      <c r="C29" s="154" t="s">
        <v>590</v>
      </c>
      <c r="D29" s="154" t="s">
        <v>667</v>
      </c>
      <c r="E29" s="152">
        <v>2365569</v>
      </c>
    </row>
    <row r="30" spans="1:5" ht="102">
      <c r="A30" s="61" t="s">
        <v>689</v>
      </c>
      <c r="B30" s="154" t="s">
        <v>1269</v>
      </c>
      <c r="C30" s="154" t="s">
        <v>944</v>
      </c>
      <c r="D30" s="154"/>
      <c r="E30" s="152">
        <v>1036964.9999999999</v>
      </c>
    </row>
    <row r="31" spans="1:5" ht="51">
      <c r="A31" s="61" t="s">
        <v>612</v>
      </c>
      <c r="B31" s="154" t="s">
        <v>1269</v>
      </c>
      <c r="C31" s="154" t="s">
        <v>613</v>
      </c>
      <c r="D31" s="154"/>
      <c r="E31" s="152">
        <v>1036964.9999999999</v>
      </c>
    </row>
    <row r="32" spans="1:5">
      <c r="A32" s="61" t="s">
        <v>54</v>
      </c>
      <c r="B32" s="154" t="s">
        <v>1269</v>
      </c>
      <c r="C32" s="154" t="s">
        <v>613</v>
      </c>
      <c r="D32" s="154" t="s">
        <v>632</v>
      </c>
      <c r="E32" s="152">
        <v>1036964.9999999999</v>
      </c>
    </row>
    <row r="33" spans="1:5" ht="127.5">
      <c r="A33" s="61" t="s">
        <v>959</v>
      </c>
      <c r="B33" s="154" t="s">
        <v>1245</v>
      </c>
      <c r="C33" s="154" t="s">
        <v>944</v>
      </c>
      <c r="D33" s="154"/>
      <c r="E33" s="152">
        <v>29670200</v>
      </c>
    </row>
    <row r="34" spans="1:5" ht="25.5">
      <c r="A34" s="61" t="s">
        <v>604</v>
      </c>
      <c r="B34" s="154" t="s">
        <v>1245</v>
      </c>
      <c r="C34" s="154" t="s">
        <v>605</v>
      </c>
      <c r="D34" s="154"/>
      <c r="E34" s="152">
        <v>29670200</v>
      </c>
    </row>
    <row r="35" spans="1:5">
      <c r="A35" s="61" t="s">
        <v>210</v>
      </c>
      <c r="B35" s="154" t="s">
        <v>1245</v>
      </c>
      <c r="C35" s="154" t="s">
        <v>605</v>
      </c>
      <c r="D35" s="154" t="s">
        <v>680</v>
      </c>
      <c r="E35" s="152">
        <v>29670200</v>
      </c>
    </row>
    <row r="36" spans="1:5" ht="140.25">
      <c r="A36" s="61" t="s">
        <v>687</v>
      </c>
      <c r="B36" s="154" t="s">
        <v>1253</v>
      </c>
      <c r="C36" s="154" t="s">
        <v>944</v>
      </c>
      <c r="D36" s="154"/>
      <c r="E36" s="152">
        <v>44949200</v>
      </c>
    </row>
    <row r="37" spans="1:5" ht="25.5">
      <c r="A37" s="61" t="s">
        <v>604</v>
      </c>
      <c r="B37" s="154" t="s">
        <v>1253</v>
      </c>
      <c r="C37" s="154" t="s">
        <v>605</v>
      </c>
      <c r="D37" s="154"/>
      <c r="E37" s="152">
        <v>42999200</v>
      </c>
    </row>
    <row r="38" spans="1:5">
      <c r="A38" s="61" t="s">
        <v>211</v>
      </c>
      <c r="B38" s="154" t="s">
        <v>1253</v>
      </c>
      <c r="C38" s="154" t="s">
        <v>605</v>
      </c>
      <c r="D38" s="154" t="s">
        <v>667</v>
      </c>
      <c r="E38" s="152">
        <v>42999200</v>
      </c>
    </row>
    <row r="39" spans="1:5" ht="51">
      <c r="A39" s="61" t="s">
        <v>612</v>
      </c>
      <c r="B39" s="154" t="s">
        <v>1253</v>
      </c>
      <c r="C39" s="154" t="s">
        <v>613</v>
      </c>
      <c r="D39" s="154"/>
      <c r="E39" s="152">
        <v>1950000</v>
      </c>
    </row>
    <row r="40" spans="1:5">
      <c r="A40" s="61" t="s">
        <v>211</v>
      </c>
      <c r="B40" s="154" t="s">
        <v>1253</v>
      </c>
      <c r="C40" s="154" t="s">
        <v>613</v>
      </c>
      <c r="D40" s="154" t="s">
        <v>667</v>
      </c>
      <c r="E40" s="152">
        <v>1950000</v>
      </c>
    </row>
    <row r="41" spans="1:5" ht="127.5">
      <c r="A41" s="61" t="s">
        <v>963</v>
      </c>
      <c r="B41" s="154" t="s">
        <v>1257</v>
      </c>
      <c r="C41" s="154" t="s">
        <v>944</v>
      </c>
      <c r="D41" s="154"/>
      <c r="E41" s="152">
        <v>4190300</v>
      </c>
    </row>
    <row r="42" spans="1:5" ht="25.5">
      <c r="A42" s="61" t="s">
        <v>604</v>
      </c>
      <c r="B42" s="154" t="s">
        <v>1257</v>
      </c>
      <c r="C42" s="154" t="s">
        <v>605</v>
      </c>
      <c r="D42" s="154"/>
      <c r="E42" s="152">
        <v>4190300</v>
      </c>
    </row>
    <row r="43" spans="1:5">
      <c r="A43" s="61" t="s">
        <v>211</v>
      </c>
      <c r="B43" s="154" t="s">
        <v>1257</v>
      </c>
      <c r="C43" s="154" t="s">
        <v>605</v>
      </c>
      <c r="D43" s="154" t="s">
        <v>667</v>
      </c>
      <c r="E43" s="152">
        <v>4190300</v>
      </c>
    </row>
    <row r="44" spans="1:5" ht="140.25">
      <c r="A44" s="61" t="s">
        <v>690</v>
      </c>
      <c r="B44" s="154" t="s">
        <v>1270</v>
      </c>
      <c r="C44" s="154" t="s">
        <v>944</v>
      </c>
      <c r="D44" s="154"/>
      <c r="E44" s="152">
        <v>622500</v>
      </c>
    </row>
    <row r="45" spans="1:5" ht="51">
      <c r="A45" s="61" t="s">
        <v>612</v>
      </c>
      <c r="B45" s="154" t="s">
        <v>1270</v>
      </c>
      <c r="C45" s="154" t="s">
        <v>613</v>
      </c>
      <c r="D45" s="154"/>
      <c r="E45" s="152">
        <v>622500</v>
      </c>
    </row>
    <row r="46" spans="1:5">
      <c r="A46" s="61" t="s">
        <v>54</v>
      </c>
      <c r="B46" s="154" t="s">
        <v>1270</v>
      </c>
      <c r="C46" s="154" t="s">
        <v>613</v>
      </c>
      <c r="D46" s="154" t="s">
        <v>632</v>
      </c>
      <c r="E46" s="152">
        <v>622500</v>
      </c>
    </row>
    <row r="47" spans="1:5" ht="114.75">
      <c r="A47" s="61" t="s">
        <v>823</v>
      </c>
      <c r="B47" s="154" t="s">
        <v>1259</v>
      </c>
      <c r="C47" s="154" t="s">
        <v>944</v>
      </c>
      <c r="D47" s="154"/>
      <c r="E47" s="152">
        <v>1800000</v>
      </c>
    </row>
    <row r="48" spans="1:5" ht="25.5">
      <c r="A48" s="61" t="s">
        <v>660</v>
      </c>
      <c r="B48" s="154" t="s">
        <v>1259</v>
      </c>
      <c r="C48" s="154" t="s">
        <v>661</v>
      </c>
      <c r="D48" s="154"/>
      <c r="E48" s="152">
        <v>200000</v>
      </c>
    </row>
    <row r="49" spans="1:5">
      <c r="A49" s="61" t="s">
        <v>211</v>
      </c>
      <c r="B49" s="154" t="s">
        <v>1259</v>
      </c>
      <c r="C49" s="154" t="s">
        <v>661</v>
      </c>
      <c r="D49" s="154" t="s">
        <v>667</v>
      </c>
      <c r="E49" s="152">
        <v>200000</v>
      </c>
    </row>
    <row r="50" spans="1:5" ht="25.5">
      <c r="A50" s="61" t="s">
        <v>589</v>
      </c>
      <c r="B50" s="154" t="s">
        <v>1259</v>
      </c>
      <c r="C50" s="154" t="s">
        <v>590</v>
      </c>
      <c r="D50" s="154"/>
      <c r="E50" s="152">
        <v>1160000</v>
      </c>
    </row>
    <row r="51" spans="1:5">
      <c r="A51" s="61" t="s">
        <v>211</v>
      </c>
      <c r="B51" s="154" t="s">
        <v>1259</v>
      </c>
      <c r="C51" s="154" t="s">
        <v>590</v>
      </c>
      <c r="D51" s="154" t="s">
        <v>667</v>
      </c>
      <c r="E51" s="152">
        <v>1160000</v>
      </c>
    </row>
    <row r="52" spans="1:5">
      <c r="A52" s="61" t="s">
        <v>824</v>
      </c>
      <c r="B52" s="154" t="s">
        <v>1259</v>
      </c>
      <c r="C52" s="154" t="s">
        <v>825</v>
      </c>
      <c r="D52" s="154"/>
      <c r="E52" s="152">
        <v>440000</v>
      </c>
    </row>
    <row r="53" spans="1:5">
      <c r="A53" s="61" t="s">
        <v>211</v>
      </c>
      <c r="B53" s="154" t="s">
        <v>1259</v>
      </c>
      <c r="C53" s="154" t="s">
        <v>825</v>
      </c>
      <c r="D53" s="154" t="s">
        <v>667</v>
      </c>
      <c r="E53" s="152">
        <v>440000</v>
      </c>
    </row>
    <row r="54" spans="1:5" ht="114.75">
      <c r="A54" s="61" t="s">
        <v>964</v>
      </c>
      <c r="B54" s="154" t="s">
        <v>1258</v>
      </c>
      <c r="C54" s="154" t="s">
        <v>944</v>
      </c>
      <c r="D54" s="154"/>
      <c r="E54" s="152">
        <v>52080</v>
      </c>
    </row>
    <row r="55" spans="1:5" ht="25.5">
      <c r="A55" s="61" t="s">
        <v>604</v>
      </c>
      <c r="B55" s="154" t="s">
        <v>1258</v>
      </c>
      <c r="C55" s="154" t="s">
        <v>605</v>
      </c>
      <c r="D55" s="154"/>
      <c r="E55" s="152">
        <v>52080</v>
      </c>
    </row>
    <row r="56" spans="1:5">
      <c r="A56" s="61" t="s">
        <v>211</v>
      </c>
      <c r="B56" s="154" t="s">
        <v>1258</v>
      </c>
      <c r="C56" s="154" t="s">
        <v>605</v>
      </c>
      <c r="D56" s="154" t="s">
        <v>667</v>
      </c>
      <c r="E56" s="152">
        <v>52080</v>
      </c>
    </row>
    <row r="57" spans="1:5" ht="102">
      <c r="A57" s="61" t="s">
        <v>960</v>
      </c>
      <c r="B57" s="154" t="s">
        <v>1246</v>
      </c>
      <c r="C57" s="154" t="s">
        <v>944</v>
      </c>
      <c r="D57" s="154"/>
      <c r="E57" s="152">
        <v>1732100</v>
      </c>
    </row>
    <row r="58" spans="1:5" ht="25.5">
      <c r="A58" s="61" t="s">
        <v>660</v>
      </c>
      <c r="B58" s="154" t="s">
        <v>1246</v>
      </c>
      <c r="C58" s="154" t="s">
        <v>661</v>
      </c>
      <c r="D58" s="154"/>
      <c r="E58" s="152">
        <v>1732100</v>
      </c>
    </row>
    <row r="59" spans="1:5">
      <c r="A59" s="61" t="s">
        <v>210</v>
      </c>
      <c r="B59" s="155" t="s">
        <v>1246</v>
      </c>
      <c r="C59" s="155" t="s">
        <v>661</v>
      </c>
      <c r="D59" s="155" t="s">
        <v>680</v>
      </c>
      <c r="E59" s="152">
        <v>1732100</v>
      </c>
    </row>
    <row r="60" spans="1:5" ht="102">
      <c r="A60" s="61" t="s">
        <v>965</v>
      </c>
      <c r="B60" s="154" t="s">
        <v>1254</v>
      </c>
      <c r="C60" s="154" t="s">
        <v>944</v>
      </c>
      <c r="D60" s="154"/>
      <c r="E60" s="153">
        <v>190000</v>
      </c>
    </row>
    <row r="61" spans="1:5">
      <c r="A61" s="61" t="s">
        <v>633</v>
      </c>
      <c r="B61" s="154" t="s">
        <v>1254</v>
      </c>
      <c r="C61" s="154" t="s">
        <v>634</v>
      </c>
      <c r="D61" s="154"/>
      <c r="E61" s="153">
        <v>190000</v>
      </c>
    </row>
    <row r="62" spans="1:5">
      <c r="A62" s="61" t="s">
        <v>211</v>
      </c>
      <c r="B62" s="154" t="s">
        <v>1254</v>
      </c>
      <c r="C62" s="154" t="s">
        <v>634</v>
      </c>
      <c r="D62" s="154" t="s">
        <v>667</v>
      </c>
      <c r="E62" s="153">
        <v>190000</v>
      </c>
    </row>
    <row r="63" spans="1:5" ht="102">
      <c r="A63" s="61" t="s">
        <v>966</v>
      </c>
      <c r="B63" s="154" t="s">
        <v>1261</v>
      </c>
      <c r="C63" s="154" t="s">
        <v>944</v>
      </c>
      <c r="D63" s="154"/>
      <c r="E63" s="153">
        <v>280000</v>
      </c>
    </row>
    <row r="64" spans="1:5" ht="25.5">
      <c r="A64" s="61" t="s">
        <v>660</v>
      </c>
      <c r="B64" s="154" t="s">
        <v>1261</v>
      </c>
      <c r="C64" s="154" t="s">
        <v>661</v>
      </c>
      <c r="D64" s="154"/>
      <c r="E64" s="153">
        <v>280000</v>
      </c>
    </row>
    <row r="65" spans="1:5">
      <c r="A65" s="61" t="s">
        <v>211</v>
      </c>
      <c r="B65" s="154" t="s">
        <v>1261</v>
      </c>
      <c r="C65" s="154" t="s">
        <v>661</v>
      </c>
      <c r="D65" s="154" t="s">
        <v>667</v>
      </c>
      <c r="E65" s="153">
        <v>280000</v>
      </c>
    </row>
    <row r="66" spans="1:5" ht="102">
      <c r="A66" s="61" t="s">
        <v>1271</v>
      </c>
      <c r="B66" s="154" t="s">
        <v>1272</v>
      </c>
      <c r="C66" s="154" t="s">
        <v>944</v>
      </c>
      <c r="D66" s="154"/>
      <c r="E66" s="153">
        <v>30000</v>
      </c>
    </row>
    <row r="67" spans="1:5">
      <c r="A67" s="61" t="s">
        <v>633</v>
      </c>
      <c r="B67" s="154" t="s">
        <v>1272</v>
      </c>
      <c r="C67" s="154" t="s">
        <v>634</v>
      </c>
      <c r="D67" s="154"/>
      <c r="E67" s="153">
        <v>30000</v>
      </c>
    </row>
    <row r="68" spans="1:5">
      <c r="A68" s="61" t="s">
        <v>54</v>
      </c>
      <c r="B68" s="154" t="s">
        <v>1272</v>
      </c>
      <c r="C68" s="154" t="s">
        <v>634</v>
      </c>
      <c r="D68" s="154" t="s">
        <v>632</v>
      </c>
      <c r="E68" s="153">
        <v>30000</v>
      </c>
    </row>
    <row r="69" spans="1:5" ht="102">
      <c r="A69" s="61" t="s">
        <v>961</v>
      </c>
      <c r="B69" s="154" t="s">
        <v>1247</v>
      </c>
      <c r="C69" s="154" t="s">
        <v>944</v>
      </c>
      <c r="D69" s="154"/>
      <c r="E69" s="153">
        <v>27983658</v>
      </c>
    </row>
    <row r="70" spans="1:5" ht="25.5">
      <c r="A70" s="61" t="s">
        <v>589</v>
      </c>
      <c r="B70" s="154" t="s">
        <v>1247</v>
      </c>
      <c r="C70" s="154" t="s">
        <v>590</v>
      </c>
      <c r="D70" s="154"/>
      <c r="E70" s="153">
        <v>27983658</v>
      </c>
    </row>
    <row r="71" spans="1:5">
      <c r="A71" s="61" t="s">
        <v>210</v>
      </c>
      <c r="B71" s="154" t="s">
        <v>1247</v>
      </c>
      <c r="C71" s="154" t="s">
        <v>590</v>
      </c>
      <c r="D71" s="154" t="s">
        <v>680</v>
      </c>
      <c r="E71" s="153">
        <v>27983658</v>
      </c>
    </row>
    <row r="72" spans="1:5" ht="114.75">
      <c r="A72" s="61" t="s">
        <v>967</v>
      </c>
      <c r="B72" s="154" t="s">
        <v>1255</v>
      </c>
      <c r="C72" s="154" t="s">
        <v>944</v>
      </c>
      <c r="D72" s="154"/>
      <c r="E72" s="153">
        <v>72377916</v>
      </c>
    </row>
    <row r="73" spans="1:5" ht="25.5">
      <c r="A73" s="61" t="s">
        <v>589</v>
      </c>
      <c r="B73" s="154" t="s">
        <v>1255</v>
      </c>
      <c r="C73" s="154" t="s">
        <v>590</v>
      </c>
      <c r="D73" s="154"/>
      <c r="E73" s="153">
        <v>69814427</v>
      </c>
    </row>
    <row r="74" spans="1:5">
      <c r="A74" s="61" t="s">
        <v>211</v>
      </c>
      <c r="B74" s="154" t="s">
        <v>1255</v>
      </c>
      <c r="C74" s="154" t="s">
        <v>590</v>
      </c>
      <c r="D74" s="154" t="s">
        <v>667</v>
      </c>
      <c r="E74" s="153">
        <v>69814427</v>
      </c>
    </row>
    <row r="75" spans="1:5" ht="51">
      <c r="A75" s="61" t="s">
        <v>612</v>
      </c>
      <c r="B75" s="154" t="s">
        <v>1255</v>
      </c>
      <c r="C75" s="154" t="s">
        <v>613</v>
      </c>
      <c r="D75" s="154"/>
      <c r="E75" s="153">
        <v>2563489</v>
      </c>
    </row>
    <row r="76" spans="1:5">
      <c r="A76" s="61" t="s">
        <v>211</v>
      </c>
      <c r="B76" s="154" t="s">
        <v>1255</v>
      </c>
      <c r="C76" s="154" t="s">
        <v>613</v>
      </c>
      <c r="D76" s="154" t="s">
        <v>667</v>
      </c>
      <c r="E76" s="153">
        <v>2563489</v>
      </c>
    </row>
    <row r="77" spans="1:5" ht="102">
      <c r="A77" s="61" t="s">
        <v>968</v>
      </c>
      <c r="B77" s="154" t="s">
        <v>1262</v>
      </c>
      <c r="C77" s="154" t="s">
        <v>944</v>
      </c>
      <c r="D77" s="154"/>
      <c r="E77" s="153">
        <v>2226543</v>
      </c>
    </row>
    <row r="78" spans="1:5" ht="25.5">
      <c r="A78" s="61" t="s">
        <v>589</v>
      </c>
      <c r="B78" s="154" t="s">
        <v>1262</v>
      </c>
      <c r="C78" s="154" t="s">
        <v>590</v>
      </c>
      <c r="D78" s="154"/>
      <c r="E78" s="153">
        <v>2226543</v>
      </c>
    </row>
    <row r="79" spans="1:5">
      <c r="A79" s="61" t="s">
        <v>211</v>
      </c>
      <c r="B79" s="154" t="s">
        <v>1262</v>
      </c>
      <c r="C79" s="154" t="s">
        <v>590</v>
      </c>
      <c r="D79" s="154" t="s">
        <v>667</v>
      </c>
      <c r="E79" s="153">
        <v>2226543</v>
      </c>
    </row>
    <row r="80" spans="1:5" ht="89.25">
      <c r="A80" s="61" t="s">
        <v>962</v>
      </c>
      <c r="B80" s="154" t="s">
        <v>1248</v>
      </c>
      <c r="C80" s="154" t="s">
        <v>944</v>
      </c>
      <c r="D80" s="154"/>
      <c r="E80" s="153">
        <v>29811069</v>
      </c>
    </row>
    <row r="81" spans="1:5" ht="25.5">
      <c r="A81" s="61" t="s">
        <v>589</v>
      </c>
      <c r="B81" s="154" t="s">
        <v>1248</v>
      </c>
      <c r="C81" s="154" t="s">
        <v>590</v>
      </c>
      <c r="D81" s="154"/>
      <c r="E81" s="153">
        <v>29811069</v>
      </c>
    </row>
    <row r="82" spans="1:5">
      <c r="A82" s="61" t="s">
        <v>210</v>
      </c>
      <c r="B82" s="154" t="s">
        <v>1248</v>
      </c>
      <c r="C82" s="154" t="s">
        <v>590</v>
      </c>
      <c r="D82" s="154" t="s">
        <v>680</v>
      </c>
      <c r="E82" s="153">
        <v>29811069</v>
      </c>
    </row>
    <row r="83" spans="1:5" ht="102">
      <c r="A83" s="61" t="s">
        <v>969</v>
      </c>
      <c r="B83" s="154" t="s">
        <v>1260</v>
      </c>
      <c r="C83" s="154" t="s">
        <v>944</v>
      </c>
      <c r="D83" s="154"/>
      <c r="E83" s="153">
        <v>6351087</v>
      </c>
    </row>
    <row r="84" spans="1:5" ht="25.5">
      <c r="A84" s="61" t="s">
        <v>589</v>
      </c>
      <c r="B84" s="154" t="s">
        <v>1260</v>
      </c>
      <c r="C84" s="154" t="s">
        <v>590</v>
      </c>
      <c r="D84" s="154"/>
      <c r="E84" s="153">
        <v>6057686</v>
      </c>
    </row>
    <row r="85" spans="1:5">
      <c r="A85" s="61" t="s">
        <v>211</v>
      </c>
      <c r="B85" s="154" t="s">
        <v>1260</v>
      </c>
      <c r="C85" s="154" t="s">
        <v>590</v>
      </c>
      <c r="D85" s="154" t="s">
        <v>667</v>
      </c>
      <c r="E85" s="153">
        <v>6057686</v>
      </c>
    </row>
    <row r="86" spans="1:5" ht="51">
      <c r="A86" s="61" t="s">
        <v>612</v>
      </c>
      <c r="B86" s="154" t="s">
        <v>1260</v>
      </c>
      <c r="C86" s="154" t="s">
        <v>613</v>
      </c>
      <c r="D86" s="154"/>
      <c r="E86" s="153">
        <v>293401</v>
      </c>
    </row>
    <row r="87" spans="1:5">
      <c r="A87" s="61" t="s">
        <v>211</v>
      </c>
      <c r="B87" s="154" t="s">
        <v>1260</v>
      </c>
      <c r="C87" s="154" t="s">
        <v>613</v>
      </c>
      <c r="D87" s="154" t="s">
        <v>667</v>
      </c>
      <c r="E87" s="153">
        <v>293401</v>
      </c>
    </row>
    <row r="88" spans="1:5" ht="127.5">
      <c r="A88" s="61" t="s">
        <v>827</v>
      </c>
      <c r="B88" s="154" t="s">
        <v>1287</v>
      </c>
      <c r="C88" s="154" t="s">
        <v>944</v>
      </c>
      <c r="D88" s="154"/>
      <c r="E88" s="153">
        <v>981100</v>
      </c>
    </row>
    <row r="89" spans="1:5" ht="25.5">
      <c r="A89" s="61" t="s">
        <v>589</v>
      </c>
      <c r="B89" s="154" t="s">
        <v>1287</v>
      </c>
      <c r="C89" s="154" t="s">
        <v>590</v>
      </c>
      <c r="D89" s="154"/>
      <c r="E89" s="153">
        <v>981100</v>
      </c>
    </row>
    <row r="90" spans="1:5">
      <c r="A90" s="61" t="s">
        <v>143</v>
      </c>
      <c r="B90" s="154" t="s">
        <v>1287</v>
      </c>
      <c r="C90" s="154" t="s">
        <v>590</v>
      </c>
      <c r="D90" s="154" t="s">
        <v>646</v>
      </c>
      <c r="E90" s="153">
        <v>981100</v>
      </c>
    </row>
    <row r="91" spans="1:5" ht="102">
      <c r="A91" s="61" t="s">
        <v>696</v>
      </c>
      <c r="B91" s="154" t="s">
        <v>1289</v>
      </c>
      <c r="C91" s="154" t="s">
        <v>944</v>
      </c>
      <c r="D91" s="154"/>
      <c r="E91" s="153">
        <v>15165700</v>
      </c>
    </row>
    <row r="92" spans="1:5" ht="25.5">
      <c r="A92" s="61" t="s">
        <v>647</v>
      </c>
      <c r="B92" s="154" t="s">
        <v>1289</v>
      </c>
      <c r="C92" s="154" t="s">
        <v>648</v>
      </c>
      <c r="D92" s="154"/>
      <c r="E92" s="153">
        <v>15015700</v>
      </c>
    </row>
    <row r="93" spans="1:5">
      <c r="A93" s="61" t="s">
        <v>27</v>
      </c>
      <c r="B93" s="154" t="s">
        <v>1289</v>
      </c>
      <c r="C93" s="154" t="s">
        <v>648</v>
      </c>
      <c r="D93" s="154" t="s">
        <v>695</v>
      </c>
      <c r="E93" s="153">
        <v>15015700</v>
      </c>
    </row>
    <row r="94" spans="1:5" ht="25.5">
      <c r="A94" s="61" t="s">
        <v>589</v>
      </c>
      <c r="B94" s="154" t="s">
        <v>1289</v>
      </c>
      <c r="C94" s="154" t="s">
        <v>590</v>
      </c>
      <c r="D94" s="154"/>
      <c r="E94" s="153">
        <v>150000</v>
      </c>
    </row>
    <row r="95" spans="1:5">
      <c r="A95" s="61" t="s">
        <v>27</v>
      </c>
      <c r="B95" s="154" t="s">
        <v>1289</v>
      </c>
      <c r="C95" s="154" t="s">
        <v>590</v>
      </c>
      <c r="D95" s="154" t="s">
        <v>695</v>
      </c>
      <c r="E95" s="153">
        <v>150000</v>
      </c>
    </row>
    <row r="96" spans="1:5" ht="127.5">
      <c r="A96" s="61" t="s">
        <v>684</v>
      </c>
      <c r="B96" s="154" t="s">
        <v>1249</v>
      </c>
      <c r="C96" s="154" t="s">
        <v>944</v>
      </c>
      <c r="D96" s="154"/>
      <c r="E96" s="153">
        <v>352770000</v>
      </c>
    </row>
    <row r="97" spans="1:5" ht="25.5">
      <c r="A97" s="61" t="s">
        <v>604</v>
      </c>
      <c r="B97" s="154" t="s">
        <v>1249</v>
      </c>
      <c r="C97" s="154" t="s">
        <v>605</v>
      </c>
      <c r="D97" s="154"/>
      <c r="E97" s="153">
        <v>313552146</v>
      </c>
    </row>
    <row r="98" spans="1:5">
      <c r="A98" s="61" t="s">
        <v>211</v>
      </c>
      <c r="B98" s="154" t="s">
        <v>1249</v>
      </c>
      <c r="C98" s="154" t="s">
        <v>605</v>
      </c>
      <c r="D98" s="154" t="s">
        <v>667</v>
      </c>
      <c r="E98" s="153">
        <v>313552146</v>
      </c>
    </row>
    <row r="99" spans="1:5" ht="25.5">
      <c r="A99" s="61" t="s">
        <v>660</v>
      </c>
      <c r="B99" s="154" t="s">
        <v>1249</v>
      </c>
      <c r="C99" s="154" t="s">
        <v>661</v>
      </c>
      <c r="D99" s="154"/>
      <c r="E99" s="153">
        <v>1711100</v>
      </c>
    </row>
    <row r="100" spans="1:5">
      <c r="A100" s="61" t="s">
        <v>211</v>
      </c>
      <c r="B100" s="154" t="s">
        <v>1249</v>
      </c>
      <c r="C100" s="154" t="s">
        <v>661</v>
      </c>
      <c r="D100" s="154" t="s">
        <v>667</v>
      </c>
      <c r="E100" s="153">
        <v>1711100</v>
      </c>
    </row>
    <row r="101" spans="1:5" ht="25.5">
      <c r="A101" s="61" t="s">
        <v>589</v>
      </c>
      <c r="B101" s="154" t="s">
        <v>1249</v>
      </c>
      <c r="C101" s="154" t="s">
        <v>590</v>
      </c>
      <c r="D101" s="154"/>
      <c r="E101" s="153">
        <v>18383575</v>
      </c>
    </row>
    <row r="102" spans="1:5">
      <c r="A102" s="61" t="s">
        <v>211</v>
      </c>
      <c r="B102" s="154" t="s">
        <v>1249</v>
      </c>
      <c r="C102" s="154" t="s">
        <v>590</v>
      </c>
      <c r="D102" s="154" t="s">
        <v>667</v>
      </c>
      <c r="E102" s="153">
        <v>18383575</v>
      </c>
    </row>
    <row r="103" spans="1:5" ht="51">
      <c r="A103" s="61" t="s">
        <v>612</v>
      </c>
      <c r="B103" s="154" t="s">
        <v>1249</v>
      </c>
      <c r="C103" s="154" t="s">
        <v>613</v>
      </c>
      <c r="D103" s="154"/>
      <c r="E103" s="153">
        <v>18580979</v>
      </c>
    </row>
    <row r="104" spans="1:5">
      <c r="A104" s="61" t="s">
        <v>211</v>
      </c>
      <c r="B104" s="154" t="s">
        <v>1249</v>
      </c>
      <c r="C104" s="154" t="s">
        <v>613</v>
      </c>
      <c r="D104" s="154" t="s">
        <v>667</v>
      </c>
      <c r="E104" s="153">
        <v>18580979</v>
      </c>
    </row>
    <row r="105" spans="1:5">
      <c r="A105" s="61" t="s">
        <v>633</v>
      </c>
      <c r="B105" s="154" t="s">
        <v>1249</v>
      </c>
      <c r="C105" s="154" t="s">
        <v>634</v>
      </c>
      <c r="D105" s="154"/>
      <c r="E105" s="153">
        <v>542200</v>
      </c>
    </row>
    <row r="106" spans="1:5">
      <c r="A106" s="61" t="s">
        <v>211</v>
      </c>
      <c r="B106" s="154" t="s">
        <v>1249</v>
      </c>
      <c r="C106" s="154" t="s">
        <v>634</v>
      </c>
      <c r="D106" s="154" t="s">
        <v>667</v>
      </c>
      <c r="E106" s="153">
        <v>542200</v>
      </c>
    </row>
    <row r="107" spans="1:5" ht="165.75">
      <c r="A107" s="61" t="s">
        <v>1250</v>
      </c>
      <c r="B107" s="154" t="s">
        <v>1251</v>
      </c>
      <c r="C107" s="154"/>
      <c r="D107" s="154"/>
      <c r="E107" s="153">
        <v>67149000</v>
      </c>
    </row>
    <row r="108" spans="1:5" ht="25.5">
      <c r="A108" s="61" t="s">
        <v>604</v>
      </c>
      <c r="B108" s="154" t="s">
        <v>1251</v>
      </c>
      <c r="C108" s="154" t="s">
        <v>605</v>
      </c>
      <c r="D108" s="154"/>
      <c r="E108" s="153">
        <v>60994679</v>
      </c>
    </row>
    <row r="109" spans="1:5">
      <c r="A109" s="61" t="s">
        <v>211</v>
      </c>
      <c r="B109" s="154" t="s">
        <v>1251</v>
      </c>
      <c r="C109" s="154" t="s">
        <v>605</v>
      </c>
      <c r="D109" s="154" t="s">
        <v>667</v>
      </c>
      <c r="E109" s="153">
        <v>60994679</v>
      </c>
    </row>
    <row r="110" spans="1:5" ht="25.5">
      <c r="A110" s="61" t="s">
        <v>660</v>
      </c>
      <c r="B110" s="154" t="s">
        <v>1251</v>
      </c>
      <c r="C110" s="154" t="s">
        <v>661</v>
      </c>
      <c r="D110" s="154"/>
      <c r="E110" s="153">
        <v>280000</v>
      </c>
    </row>
    <row r="111" spans="1:5">
      <c r="A111" s="61" t="s">
        <v>211</v>
      </c>
      <c r="B111" s="154" t="s">
        <v>1251</v>
      </c>
      <c r="C111" s="154" t="s">
        <v>661</v>
      </c>
      <c r="D111" s="154" t="s">
        <v>667</v>
      </c>
      <c r="E111" s="153">
        <v>280000</v>
      </c>
    </row>
    <row r="112" spans="1:5" ht="25.5">
      <c r="A112" s="61" t="s">
        <v>589</v>
      </c>
      <c r="B112" s="154" t="s">
        <v>1251</v>
      </c>
      <c r="C112" s="154" t="s">
        <v>590</v>
      </c>
      <c r="D112" s="154"/>
      <c r="E112" s="153">
        <v>3600000</v>
      </c>
    </row>
    <row r="113" spans="1:5">
      <c r="A113" s="61" t="s">
        <v>211</v>
      </c>
      <c r="B113" s="154" t="s">
        <v>1251</v>
      </c>
      <c r="C113" s="154" t="s">
        <v>590</v>
      </c>
      <c r="D113" s="154" t="s">
        <v>667</v>
      </c>
      <c r="E113" s="153">
        <v>3600000</v>
      </c>
    </row>
    <row r="114" spans="1:5" ht="51">
      <c r="A114" s="61" t="s">
        <v>612</v>
      </c>
      <c r="B114" s="154" t="s">
        <v>1251</v>
      </c>
      <c r="C114" s="154" t="s">
        <v>613</v>
      </c>
      <c r="D114" s="154"/>
      <c r="E114" s="153">
        <v>2274321</v>
      </c>
    </row>
    <row r="115" spans="1:5">
      <c r="A115" s="61" t="s">
        <v>211</v>
      </c>
      <c r="B115" s="154" t="s">
        <v>1251</v>
      </c>
      <c r="C115" s="154" t="s">
        <v>613</v>
      </c>
      <c r="D115" s="154" t="s">
        <v>667</v>
      </c>
      <c r="E115" s="153">
        <v>2274321</v>
      </c>
    </row>
    <row r="116" spans="1:5" ht="89.25">
      <c r="A116" s="61" t="s">
        <v>694</v>
      </c>
      <c r="B116" s="154" t="s">
        <v>1288</v>
      </c>
      <c r="C116" s="154" t="s">
        <v>944</v>
      </c>
      <c r="D116" s="154"/>
      <c r="E116" s="153">
        <v>30278400</v>
      </c>
    </row>
    <row r="117" spans="1:5" ht="25.5">
      <c r="A117" s="61" t="s">
        <v>589</v>
      </c>
      <c r="B117" s="154" t="s">
        <v>1288</v>
      </c>
      <c r="C117" s="154" t="s">
        <v>590</v>
      </c>
      <c r="D117" s="154"/>
      <c r="E117" s="153">
        <v>29351189</v>
      </c>
    </row>
    <row r="118" spans="1:5">
      <c r="A118" s="61" t="s">
        <v>143</v>
      </c>
      <c r="B118" s="154" t="s">
        <v>1288</v>
      </c>
      <c r="C118" s="154" t="s">
        <v>590</v>
      </c>
      <c r="D118" s="154" t="s">
        <v>646</v>
      </c>
      <c r="E118" s="153">
        <v>29351189</v>
      </c>
    </row>
    <row r="119" spans="1:5">
      <c r="A119" s="61" t="s">
        <v>633</v>
      </c>
      <c r="B119" s="154" t="s">
        <v>1288</v>
      </c>
      <c r="C119" s="154" t="s">
        <v>634</v>
      </c>
      <c r="D119" s="154"/>
      <c r="E119" s="153">
        <v>927211</v>
      </c>
    </row>
    <row r="120" spans="1:5">
      <c r="A120" s="61" t="s">
        <v>143</v>
      </c>
      <c r="B120" s="154" t="s">
        <v>1288</v>
      </c>
      <c r="C120" s="154" t="s">
        <v>634</v>
      </c>
      <c r="D120" s="154" t="s">
        <v>646</v>
      </c>
      <c r="E120" s="153">
        <v>927211</v>
      </c>
    </row>
    <row r="121" spans="1:5" ht="63.75">
      <c r="A121" s="61" t="s">
        <v>1275</v>
      </c>
      <c r="B121" s="154" t="s">
        <v>1276</v>
      </c>
      <c r="C121" s="154" t="s">
        <v>944</v>
      </c>
      <c r="D121" s="154"/>
      <c r="E121" s="153">
        <v>977770</v>
      </c>
    </row>
    <row r="122" spans="1:5" ht="51">
      <c r="A122" s="61" t="s">
        <v>612</v>
      </c>
      <c r="B122" s="154" t="s">
        <v>1276</v>
      </c>
      <c r="C122" s="154" t="s">
        <v>613</v>
      </c>
      <c r="D122" s="154"/>
      <c r="E122" s="153">
        <v>727770</v>
      </c>
    </row>
    <row r="123" spans="1:5">
      <c r="A123" s="61" t="s">
        <v>54</v>
      </c>
      <c r="B123" s="154" t="s">
        <v>1276</v>
      </c>
      <c r="C123" s="154" t="s">
        <v>613</v>
      </c>
      <c r="D123" s="154" t="s">
        <v>632</v>
      </c>
      <c r="E123" s="153">
        <v>727770</v>
      </c>
    </row>
    <row r="124" spans="1:5">
      <c r="A124" s="61" t="s">
        <v>633</v>
      </c>
      <c r="B124" s="154" t="s">
        <v>1276</v>
      </c>
      <c r="C124" s="154" t="s">
        <v>634</v>
      </c>
      <c r="D124" s="154"/>
      <c r="E124" s="153">
        <v>250000</v>
      </c>
    </row>
    <row r="125" spans="1:5">
      <c r="A125" s="61" t="s">
        <v>54</v>
      </c>
      <c r="B125" s="154" t="s">
        <v>1276</v>
      </c>
      <c r="C125" s="154" t="s">
        <v>634</v>
      </c>
      <c r="D125" s="154" t="s">
        <v>632</v>
      </c>
      <c r="E125" s="153">
        <v>250000</v>
      </c>
    </row>
    <row r="126" spans="1:5" ht="127.5">
      <c r="A126" s="61" t="s">
        <v>681</v>
      </c>
      <c r="B126" s="154" t="s">
        <v>1241</v>
      </c>
      <c r="C126" s="154" t="s">
        <v>944</v>
      </c>
      <c r="D126" s="154"/>
      <c r="E126" s="153">
        <v>118442400</v>
      </c>
    </row>
    <row r="127" spans="1:5" ht="25.5">
      <c r="A127" s="61" t="s">
        <v>604</v>
      </c>
      <c r="B127" s="154" t="s">
        <v>1241</v>
      </c>
      <c r="C127" s="154" t="s">
        <v>605</v>
      </c>
      <c r="D127" s="154"/>
      <c r="E127" s="153">
        <v>103349675</v>
      </c>
    </row>
    <row r="128" spans="1:5">
      <c r="A128" s="61" t="s">
        <v>210</v>
      </c>
      <c r="B128" s="154" t="s">
        <v>1241</v>
      </c>
      <c r="C128" s="154" t="s">
        <v>605</v>
      </c>
      <c r="D128" s="154" t="s">
        <v>680</v>
      </c>
      <c r="E128" s="153">
        <v>103349675</v>
      </c>
    </row>
    <row r="129" spans="1:5" ht="25.5">
      <c r="A129" s="61" t="s">
        <v>660</v>
      </c>
      <c r="B129" s="154" t="s">
        <v>1241</v>
      </c>
      <c r="C129" s="154" t="s">
        <v>661</v>
      </c>
      <c r="D129" s="154"/>
      <c r="E129" s="153">
        <v>500530</v>
      </c>
    </row>
    <row r="130" spans="1:5">
      <c r="A130" s="61" t="s">
        <v>210</v>
      </c>
      <c r="B130" s="154" t="s">
        <v>1241</v>
      </c>
      <c r="C130" s="154" t="s">
        <v>661</v>
      </c>
      <c r="D130" s="154" t="s">
        <v>680</v>
      </c>
      <c r="E130" s="153">
        <v>500530</v>
      </c>
    </row>
    <row r="131" spans="1:5" ht="25.5">
      <c r="A131" s="61" t="s">
        <v>589</v>
      </c>
      <c r="B131" s="154" t="s">
        <v>1241</v>
      </c>
      <c r="C131" s="154" t="s">
        <v>590</v>
      </c>
      <c r="D131" s="154"/>
      <c r="E131" s="153">
        <v>14592195</v>
      </c>
    </row>
    <row r="132" spans="1:5">
      <c r="A132" s="61" t="s">
        <v>210</v>
      </c>
      <c r="B132" s="154" t="s">
        <v>1241</v>
      </c>
      <c r="C132" s="154" t="s">
        <v>590</v>
      </c>
      <c r="D132" s="154" t="s">
        <v>680</v>
      </c>
      <c r="E132" s="153">
        <v>14592195</v>
      </c>
    </row>
    <row r="133" spans="1:5" ht="165.75">
      <c r="A133" s="61" t="s">
        <v>1242</v>
      </c>
      <c r="B133" s="154" t="s">
        <v>1243</v>
      </c>
      <c r="C133" s="154"/>
      <c r="D133" s="154"/>
      <c r="E133" s="153">
        <v>42114500</v>
      </c>
    </row>
    <row r="134" spans="1:5" ht="25.5">
      <c r="A134" s="61" t="s">
        <v>604</v>
      </c>
      <c r="B134" s="154" t="s">
        <v>1243</v>
      </c>
      <c r="C134" s="154" t="s">
        <v>605</v>
      </c>
      <c r="D134" s="154"/>
      <c r="E134" s="153">
        <v>38814500</v>
      </c>
    </row>
    <row r="135" spans="1:5">
      <c r="A135" s="61" t="s">
        <v>210</v>
      </c>
      <c r="B135" s="154" t="s">
        <v>1243</v>
      </c>
      <c r="C135" s="154" t="s">
        <v>605</v>
      </c>
      <c r="D135" s="154" t="s">
        <v>680</v>
      </c>
      <c r="E135" s="153">
        <v>38814500</v>
      </c>
    </row>
    <row r="136" spans="1:5" ht="25.5">
      <c r="A136" s="61" t="s">
        <v>660</v>
      </c>
      <c r="B136" s="154" t="s">
        <v>1243</v>
      </c>
      <c r="C136" s="154" t="s">
        <v>661</v>
      </c>
      <c r="D136" s="154"/>
      <c r="E136" s="153">
        <v>300000</v>
      </c>
    </row>
    <row r="137" spans="1:5">
      <c r="A137" s="61" t="s">
        <v>210</v>
      </c>
      <c r="B137" s="154" t="s">
        <v>1243</v>
      </c>
      <c r="C137" s="154" t="s">
        <v>661</v>
      </c>
      <c r="D137" s="154" t="s">
        <v>680</v>
      </c>
      <c r="E137" s="153">
        <v>300000</v>
      </c>
    </row>
    <row r="138" spans="1:5" ht="25.5">
      <c r="A138" s="61" t="s">
        <v>589</v>
      </c>
      <c r="B138" s="154" t="s">
        <v>1243</v>
      </c>
      <c r="C138" s="154" t="s">
        <v>590</v>
      </c>
      <c r="D138" s="154"/>
      <c r="E138" s="153">
        <v>3000000</v>
      </c>
    </row>
    <row r="139" spans="1:5">
      <c r="A139" s="61" t="s">
        <v>210</v>
      </c>
      <c r="B139" s="154" t="s">
        <v>1243</v>
      </c>
      <c r="C139" s="154" t="s">
        <v>590</v>
      </c>
      <c r="D139" s="154" t="s">
        <v>680</v>
      </c>
      <c r="E139" s="153">
        <v>3000000</v>
      </c>
    </row>
    <row r="140" spans="1:5" ht="63.75">
      <c r="A140" s="61" t="s">
        <v>664</v>
      </c>
      <c r="B140" s="154" t="s">
        <v>1278</v>
      </c>
      <c r="C140" s="154" t="s">
        <v>944</v>
      </c>
      <c r="D140" s="154"/>
      <c r="E140" s="153">
        <v>425431</v>
      </c>
    </row>
    <row r="141" spans="1:5" ht="51">
      <c r="A141" s="61" t="s">
        <v>612</v>
      </c>
      <c r="B141" s="154" t="s">
        <v>1278</v>
      </c>
      <c r="C141" s="154" t="s">
        <v>613</v>
      </c>
      <c r="D141" s="154"/>
      <c r="E141" s="153">
        <v>425431</v>
      </c>
    </row>
    <row r="142" spans="1:5">
      <c r="A142" s="61" t="s">
        <v>54</v>
      </c>
      <c r="B142" s="154" t="s">
        <v>1278</v>
      </c>
      <c r="C142" s="154" t="s">
        <v>613</v>
      </c>
      <c r="D142" s="154" t="s">
        <v>632</v>
      </c>
      <c r="E142" s="153">
        <v>425431</v>
      </c>
    </row>
    <row r="143" spans="1:5" ht="63.75">
      <c r="A143" s="61" t="s">
        <v>683</v>
      </c>
      <c r="B143" s="154" t="s">
        <v>1263</v>
      </c>
      <c r="C143" s="154" t="s">
        <v>944</v>
      </c>
      <c r="D143" s="154"/>
      <c r="E143" s="153">
        <v>1035500</v>
      </c>
    </row>
    <row r="144" spans="1:5" ht="25.5">
      <c r="A144" s="61" t="s">
        <v>589</v>
      </c>
      <c r="B144" s="154" t="s">
        <v>1263</v>
      </c>
      <c r="C144" s="154" t="s">
        <v>590</v>
      </c>
      <c r="D144" s="154"/>
      <c r="E144" s="153">
        <v>930500</v>
      </c>
    </row>
    <row r="145" spans="1:5">
      <c r="A145" s="61" t="s">
        <v>211</v>
      </c>
      <c r="B145" s="154" t="s">
        <v>1263</v>
      </c>
      <c r="C145" s="154" t="s">
        <v>590</v>
      </c>
      <c r="D145" s="154" t="s">
        <v>667</v>
      </c>
      <c r="E145" s="153">
        <v>710500</v>
      </c>
    </row>
    <row r="146" spans="1:5">
      <c r="A146" s="61" t="s">
        <v>4</v>
      </c>
      <c r="B146" s="154" t="s">
        <v>1263</v>
      </c>
      <c r="C146" s="154" t="s">
        <v>590</v>
      </c>
      <c r="D146" s="154" t="s">
        <v>692</v>
      </c>
      <c r="E146" s="153">
        <v>220000</v>
      </c>
    </row>
    <row r="147" spans="1:5">
      <c r="A147" s="61" t="s">
        <v>824</v>
      </c>
      <c r="B147" s="154" t="s">
        <v>1263</v>
      </c>
      <c r="C147" s="154" t="s">
        <v>825</v>
      </c>
      <c r="D147" s="154"/>
      <c r="E147" s="153">
        <v>105000</v>
      </c>
    </row>
    <row r="148" spans="1:5">
      <c r="A148" s="61" t="s">
        <v>211</v>
      </c>
      <c r="B148" s="154" t="s">
        <v>1263</v>
      </c>
      <c r="C148" s="154" t="s">
        <v>825</v>
      </c>
      <c r="D148" s="154" t="s">
        <v>667</v>
      </c>
      <c r="E148" s="153">
        <v>105000</v>
      </c>
    </row>
    <row r="149" spans="1:5" ht="51">
      <c r="A149" s="61" t="s">
        <v>826</v>
      </c>
      <c r="B149" s="154" t="s">
        <v>1266</v>
      </c>
      <c r="C149" s="154" t="s">
        <v>944</v>
      </c>
      <c r="D149" s="154"/>
      <c r="E149" s="153">
        <v>172000</v>
      </c>
    </row>
    <row r="150" spans="1:5" ht="25.5">
      <c r="A150" s="61" t="s">
        <v>600</v>
      </c>
      <c r="B150" s="154" t="s">
        <v>1266</v>
      </c>
      <c r="C150" s="154" t="s">
        <v>601</v>
      </c>
      <c r="D150" s="154"/>
      <c r="E150" s="153">
        <v>172000</v>
      </c>
    </row>
    <row r="151" spans="1:5">
      <c r="A151" s="61" t="s">
        <v>211</v>
      </c>
      <c r="B151" s="154" t="s">
        <v>1266</v>
      </c>
      <c r="C151" s="154" t="s">
        <v>601</v>
      </c>
      <c r="D151" s="154" t="s">
        <v>667</v>
      </c>
      <c r="E151" s="153">
        <v>172000</v>
      </c>
    </row>
    <row r="152" spans="1:5" ht="51">
      <c r="A152" s="61" t="s">
        <v>970</v>
      </c>
      <c r="B152" s="154" t="s">
        <v>1264</v>
      </c>
      <c r="C152" s="154" t="s">
        <v>944</v>
      </c>
      <c r="D152" s="154"/>
      <c r="E152" s="153">
        <v>200000</v>
      </c>
    </row>
    <row r="153" spans="1:5" ht="25.5">
      <c r="A153" s="61" t="s">
        <v>589</v>
      </c>
      <c r="B153" s="154" t="s">
        <v>1264</v>
      </c>
      <c r="C153" s="154" t="s">
        <v>590</v>
      </c>
      <c r="D153" s="154"/>
      <c r="E153" s="153">
        <v>200000</v>
      </c>
    </row>
    <row r="154" spans="1:5">
      <c r="A154" s="61" t="s">
        <v>211</v>
      </c>
      <c r="B154" s="154" t="s">
        <v>1264</v>
      </c>
      <c r="C154" s="154" t="s">
        <v>590</v>
      </c>
      <c r="D154" s="154" t="s">
        <v>667</v>
      </c>
      <c r="E154" s="153">
        <v>200000</v>
      </c>
    </row>
    <row r="155" spans="1:5" ht="89.25">
      <c r="A155" s="61" t="s">
        <v>1010</v>
      </c>
      <c r="B155" s="154" t="s">
        <v>1199</v>
      </c>
      <c r="C155" s="154" t="s">
        <v>944</v>
      </c>
      <c r="D155" s="154"/>
      <c r="E155" s="153">
        <v>1571190.9</v>
      </c>
    </row>
    <row r="156" spans="1:5" ht="25.5">
      <c r="A156" s="61" t="s">
        <v>606</v>
      </c>
      <c r="B156" s="154" t="s">
        <v>1199</v>
      </c>
      <c r="C156" s="154" t="s">
        <v>607</v>
      </c>
      <c r="D156" s="154"/>
      <c r="E156" s="153">
        <v>1571190.9</v>
      </c>
    </row>
    <row r="157" spans="1:5">
      <c r="A157" s="61" t="s">
        <v>211</v>
      </c>
      <c r="B157" s="154" t="s">
        <v>1199</v>
      </c>
      <c r="C157" s="154" t="s">
        <v>607</v>
      </c>
      <c r="D157" s="154" t="s">
        <v>667</v>
      </c>
      <c r="E157" s="153">
        <v>1571190.9</v>
      </c>
    </row>
    <row r="158" spans="1:5" ht="89.25">
      <c r="A158" s="61" t="s">
        <v>799</v>
      </c>
      <c r="B158" s="154" t="s">
        <v>1198</v>
      </c>
      <c r="C158" s="154" t="s">
        <v>944</v>
      </c>
      <c r="D158" s="154"/>
      <c r="E158" s="153">
        <v>135000000</v>
      </c>
    </row>
    <row r="159" spans="1:5" ht="38.25">
      <c r="A159" s="61" t="s">
        <v>608</v>
      </c>
      <c r="B159" s="154" t="s">
        <v>1198</v>
      </c>
      <c r="C159" s="154" t="s">
        <v>609</v>
      </c>
      <c r="D159" s="154"/>
      <c r="E159" s="153">
        <v>135000000</v>
      </c>
    </row>
    <row r="160" spans="1:5">
      <c r="A160" s="61" t="s">
        <v>210</v>
      </c>
      <c r="B160" s="154" t="s">
        <v>1198</v>
      </c>
      <c r="C160" s="154" t="s">
        <v>609</v>
      </c>
      <c r="D160" s="154" t="s">
        <v>680</v>
      </c>
      <c r="E160" s="153">
        <v>135000000</v>
      </c>
    </row>
    <row r="161" spans="1:5" ht="51">
      <c r="A161" s="61" t="s">
        <v>971</v>
      </c>
      <c r="B161" s="154" t="s">
        <v>1265</v>
      </c>
      <c r="C161" s="154" t="s">
        <v>944</v>
      </c>
      <c r="D161" s="154"/>
      <c r="E161" s="153">
        <v>31500</v>
      </c>
    </row>
    <row r="162" spans="1:5" ht="25.5">
      <c r="A162" s="61" t="s">
        <v>589</v>
      </c>
      <c r="B162" s="154" t="s">
        <v>1265</v>
      </c>
      <c r="C162" s="154" t="s">
        <v>590</v>
      </c>
      <c r="D162" s="154"/>
      <c r="E162" s="153">
        <v>31500</v>
      </c>
    </row>
    <row r="163" spans="1:5">
      <c r="A163" s="61" t="s">
        <v>211</v>
      </c>
      <c r="B163" s="154" t="s">
        <v>1265</v>
      </c>
      <c r="C163" s="154" t="s">
        <v>590</v>
      </c>
      <c r="D163" s="154" t="s">
        <v>667</v>
      </c>
      <c r="E163" s="153">
        <v>31500</v>
      </c>
    </row>
    <row r="164" spans="1:5" ht="76.5">
      <c r="A164" s="61" t="s">
        <v>691</v>
      </c>
      <c r="B164" s="154" t="s">
        <v>1273</v>
      </c>
      <c r="C164" s="154" t="s">
        <v>944</v>
      </c>
      <c r="D164" s="154"/>
      <c r="E164" s="153">
        <v>120000</v>
      </c>
    </row>
    <row r="165" spans="1:5">
      <c r="A165" s="61" t="s">
        <v>633</v>
      </c>
      <c r="B165" s="154" t="s">
        <v>1273</v>
      </c>
      <c r="C165" s="154" t="s">
        <v>634</v>
      </c>
      <c r="D165" s="154"/>
      <c r="E165" s="153">
        <v>120000</v>
      </c>
    </row>
    <row r="166" spans="1:5">
      <c r="A166" s="61" t="s">
        <v>54</v>
      </c>
      <c r="B166" s="154" t="s">
        <v>1273</v>
      </c>
      <c r="C166" s="154" t="s">
        <v>634</v>
      </c>
      <c r="D166" s="154" t="s">
        <v>632</v>
      </c>
      <c r="E166" s="153">
        <v>120000</v>
      </c>
    </row>
    <row r="167" spans="1:5" ht="89.25">
      <c r="A167" s="61" t="s">
        <v>688</v>
      </c>
      <c r="B167" s="154" t="s">
        <v>1274</v>
      </c>
      <c r="C167" s="154" t="s">
        <v>944</v>
      </c>
      <c r="D167" s="154"/>
      <c r="E167" s="153">
        <v>150000</v>
      </c>
    </row>
    <row r="168" spans="1:5">
      <c r="A168" s="61" t="s">
        <v>633</v>
      </c>
      <c r="B168" s="154" t="s">
        <v>1274</v>
      </c>
      <c r="C168" s="154" t="s">
        <v>634</v>
      </c>
      <c r="D168" s="154"/>
      <c r="E168" s="153">
        <v>150000</v>
      </c>
    </row>
    <row r="169" spans="1:5">
      <c r="A169" s="61" t="s">
        <v>54</v>
      </c>
      <c r="B169" s="154" t="s">
        <v>1274</v>
      </c>
      <c r="C169" s="154" t="s">
        <v>634</v>
      </c>
      <c r="D169" s="154" t="s">
        <v>632</v>
      </c>
      <c r="E169" s="153">
        <v>150000</v>
      </c>
    </row>
    <row r="170" spans="1:5" ht="38.25">
      <c r="A170" s="61" t="s">
        <v>731</v>
      </c>
      <c r="B170" s="154" t="s">
        <v>732</v>
      </c>
      <c r="C170" s="154" t="s">
        <v>944</v>
      </c>
      <c r="D170" s="154"/>
      <c r="E170" s="153">
        <v>1362700</v>
      </c>
    </row>
    <row r="171" spans="1:5" ht="89.25">
      <c r="A171" s="61" t="s">
        <v>693</v>
      </c>
      <c r="B171" s="154" t="s">
        <v>1279</v>
      </c>
      <c r="C171" s="154" t="s">
        <v>944</v>
      </c>
      <c r="D171" s="154"/>
      <c r="E171" s="153">
        <v>1362700</v>
      </c>
    </row>
    <row r="172" spans="1:5" ht="38.25">
      <c r="A172" s="61" t="s">
        <v>583</v>
      </c>
      <c r="B172" s="154" t="s">
        <v>1279</v>
      </c>
      <c r="C172" s="154" t="s">
        <v>584</v>
      </c>
      <c r="D172" s="154"/>
      <c r="E172" s="153">
        <v>965990</v>
      </c>
    </row>
    <row r="173" spans="1:5">
      <c r="A173" s="61" t="s">
        <v>4</v>
      </c>
      <c r="B173" s="154" t="s">
        <v>1279</v>
      </c>
      <c r="C173" s="154" t="s">
        <v>584</v>
      </c>
      <c r="D173" s="154" t="s">
        <v>692</v>
      </c>
      <c r="E173" s="153">
        <v>965990</v>
      </c>
    </row>
    <row r="174" spans="1:5" ht="25.5">
      <c r="A174" s="61" t="s">
        <v>585</v>
      </c>
      <c r="B174" s="154" t="s">
        <v>1279</v>
      </c>
      <c r="C174" s="154" t="s">
        <v>586</v>
      </c>
      <c r="D174" s="154"/>
      <c r="E174" s="153">
        <v>145000</v>
      </c>
    </row>
    <row r="175" spans="1:5">
      <c r="A175" s="61" t="s">
        <v>4</v>
      </c>
      <c r="B175" s="154" t="s">
        <v>1279</v>
      </c>
      <c r="C175" s="154" t="s">
        <v>586</v>
      </c>
      <c r="D175" s="154" t="s">
        <v>692</v>
      </c>
      <c r="E175" s="153">
        <v>145000</v>
      </c>
    </row>
    <row r="176" spans="1:5" ht="25.5">
      <c r="A176" s="61" t="s">
        <v>589</v>
      </c>
      <c r="B176" s="154" t="s">
        <v>1279</v>
      </c>
      <c r="C176" s="154" t="s">
        <v>590</v>
      </c>
      <c r="D176" s="154"/>
      <c r="E176" s="153">
        <v>251710.00000000003</v>
      </c>
    </row>
    <row r="177" spans="1:5">
      <c r="A177" s="61" t="s">
        <v>4</v>
      </c>
      <c r="B177" s="154" t="s">
        <v>1279</v>
      </c>
      <c r="C177" s="154" t="s">
        <v>590</v>
      </c>
      <c r="D177" s="154" t="s">
        <v>692</v>
      </c>
      <c r="E177" s="153">
        <v>251710.00000000003</v>
      </c>
    </row>
    <row r="178" spans="1:5" ht="25.5">
      <c r="A178" s="61" t="s">
        <v>1019</v>
      </c>
      <c r="B178" s="154" t="s">
        <v>734</v>
      </c>
      <c r="C178" s="154" t="s">
        <v>944</v>
      </c>
      <c r="D178" s="154"/>
      <c r="E178" s="153">
        <v>42506396</v>
      </c>
    </row>
    <row r="179" spans="1:5" ht="63.75">
      <c r="A179" s="61" t="s">
        <v>1013</v>
      </c>
      <c r="B179" s="154" t="s">
        <v>1280</v>
      </c>
      <c r="C179" s="154" t="s">
        <v>944</v>
      </c>
      <c r="D179" s="154"/>
      <c r="E179" s="153">
        <v>35453248</v>
      </c>
    </row>
    <row r="180" spans="1:5" ht="25.5">
      <c r="A180" s="61" t="s">
        <v>604</v>
      </c>
      <c r="B180" s="154" t="s">
        <v>1280</v>
      </c>
      <c r="C180" s="154" t="s">
        <v>605</v>
      </c>
      <c r="D180" s="154"/>
      <c r="E180" s="153">
        <v>28160700</v>
      </c>
    </row>
    <row r="181" spans="1:5">
      <c r="A181" s="61" t="s">
        <v>4</v>
      </c>
      <c r="B181" s="154" t="s">
        <v>1280</v>
      </c>
      <c r="C181" s="154" t="s">
        <v>605</v>
      </c>
      <c r="D181" s="154" t="s">
        <v>692</v>
      </c>
      <c r="E181" s="153">
        <v>28160700</v>
      </c>
    </row>
    <row r="182" spans="1:5" ht="25.5">
      <c r="A182" s="61" t="s">
        <v>589</v>
      </c>
      <c r="B182" s="154" t="s">
        <v>1280</v>
      </c>
      <c r="C182" s="154" t="s">
        <v>590</v>
      </c>
      <c r="D182" s="154"/>
      <c r="E182" s="153">
        <v>6967548</v>
      </c>
    </row>
    <row r="183" spans="1:5">
      <c r="A183" s="61" t="s">
        <v>4</v>
      </c>
      <c r="B183" s="154" t="s">
        <v>1280</v>
      </c>
      <c r="C183" s="154" t="s">
        <v>590</v>
      </c>
      <c r="D183" s="154" t="s">
        <v>692</v>
      </c>
      <c r="E183" s="153">
        <v>6967548</v>
      </c>
    </row>
    <row r="184" spans="1:5" ht="25.5">
      <c r="A184" s="61" t="s">
        <v>660</v>
      </c>
      <c r="B184" s="154" t="s">
        <v>1280</v>
      </c>
      <c r="C184" s="154" t="s">
        <v>661</v>
      </c>
      <c r="D184" s="154"/>
      <c r="E184" s="153">
        <v>325000</v>
      </c>
    </row>
    <row r="185" spans="1:5">
      <c r="A185" s="61" t="s">
        <v>4</v>
      </c>
      <c r="B185" s="154" t="s">
        <v>1280</v>
      </c>
      <c r="C185" s="154" t="s">
        <v>661</v>
      </c>
      <c r="D185" s="154" t="s">
        <v>692</v>
      </c>
      <c r="E185" s="153">
        <v>325000</v>
      </c>
    </row>
    <row r="186" spans="1:5" ht="89.25">
      <c r="A186" s="61" t="s">
        <v>1030</v>
      </c>
      <c r="B186" s="154" t="s">
        <v>1281</v>
      </c>
      <c r="C186" s="154" t="s">
        <v>944</v>
      </c>
      <c r="D186" s="154"/>
      <c r="E186" s="153">
        <v>1060000</v>
      </c>
    </row>
    <row r="187" spans="1:5" ht="25.5">
      <c r="A187" s="61" t="s">
        <v>604</v>
      </c>
      <c r="B187" s="154" t="s">
        <v>1281</v>
      </c>
      <c r="C187" s="154" t="s">
        <v>605</v>
      </c>
      <c r="D187" s="154"/>
      <c r="E187" s="153">
        <v>1060000</v>
      </c>
    </row>
    <row r="188" spans="1:5">
      <c r="A188" s="61" t="s">
        <v>4</v>
      </c>
      <c r="B188" s="154" t="s">
        <v>1281</v>
      </c>
      <c r="C188" s="154" t="s">
        <v>605</v>
      </c>
      <c r="D188" s="154" t="s">
        <v>692</v>
      </c>
      <c r="E188" s="153">
        <v>1060000</v>
      </c>
    </row>
    <row r="189" spans="1:5" ht="63.75">
      <c r="A189" s="61" t="s">
        <v>1016</v>
      </c>
      <c r="B189" s="154" t="s">
        <v>1283</v>
      </c>
      <c r="C189" s="154" t="s">
        <v>944</v>
      </c>
      <c r="D189" s="154"/>
      <c r="E189" s="153">
        <v>283118</v>
      </c>
    </row>
    <row r="190" spans="1:5" ht="25.5">
      <c r="A190" s="61" t="s">
        <v>589</v>
      </c>
      <c r="B190" s="154" t="s">
        <v>1283</v>
      </c>
      <c r="C190" s="154" t="s">
        <v>590</v>
      </c>
      <c r="D190" s="154"/>
      <c r="E190" s="153">
        <v>283118</v>
      </c>
    </row>
    <row r="191" spans="1:5">
      <c r="A191" s="61" t="s">
        <v>4</v>
      </c>
      <c r="B191" s="154" t="s">
        <v>1283</v>
      </c>
      <c r="C191" s="154" t="s">
        <v>590</v>
      </c>
      <c r="D191" s="154" t="s">
        <v>692</v>
      </c>
      <c r="E191" s="153">
        <v>283118</v>
      </c>
    </row>
    <row r="192" spans="1:5" ht="63.75">
      <c r="A192" s="61" t="s">
        <v>1017</v>
      </c>
      <c r="B192" s="154" t="s">
        <v>1284</v>
      </c>
      <c r="C192" s="154" t="s">
        <v>944</v>
      </c>
      <c r="D192" s="154"/>
      <c r="E192" s="153">
        <v>4450930</v>
      </c>
    </row>
    <row r="193" spans="1:5" ht="38.25">
      <c r="A193" s="61" t="s">
        <v>583</v>
      </c>
      <c r="B193" s="154" t="s">
        <v>1284</v>
      </c>
      <c r="C193" s="154" t="s">
        <v>584</v>
      </c>
      <c r="D193" s="154"/>
      <c r="E193" s="153">
        <v>4164330</v>
      </c>
    </row>
    <row r="194" spans="1:5">
      <c r="A194" s="61" t="s">
        <v>4</v>
      </c>
      <c r="B194" s="154" t="s">
        <v>1284</v>
      </c>
      <c r="C194" s="154" t="s">
        <v>584</v>
      </c>
      <c r="D194" s="154" t="s">
        <v>692</v>
      </c>
      <c r="E194" s="153">
        <v>4164330</v>
      </c>
    </row>
    <row r="195" spans="1:5" ht="25.5">
      <c r="A195" s="61" t="s">
        <v>585</v>
      </c>
      <c r="B195" s="154" t="s">
        <v>1284</v>
      </c>
      <c r="C195" s="154" t="s">
        <v>586</v>
      </c>
      <c r="D195" s="154"/>
      <c r="E195" s="153">
        <v>140000</v>
      </c>
    </row>
    <row r="196" spans="1:5">
      <c r="A196" s="61" t="s">
        <v>4</v>
      </c>
      <c r="B196" s="154" t="s">
        <v>1284</v>
      </c>
      <c r="C196" s="154" t="s">
        <v>586</v>
      </c>
      <c r="D196" s="154" t="s">
        <v>692</v>
      </c>
      <c r="E196" s="153">
        <v>140000</v>
      </c>
    </row>
    <row r="197" spans="1:5" ht="25.5">
      <c r="A197" s="61" t="s">
        <v>589</v>
      </c>
      <c r="B197" s="154" t="s">
        <v>1284</v>
      </c>
      <c r="C197" s="154" t="s">
        <v>590</v>
      </c>
      <c r="D197" s="154"/>
      <c r="E197" s="153">
        <v>146600</v>
      </c>
    </row>
    <row r="198" spans="1:5">
      <c r="A198" s="61" t="s">
        <v>4</v>
      </c>
      <c r="B198" s="154" t="s">
        <v>1284</v>
      </c>
      <c r="C198" s="154" t="s">
        <v>590</v>
      </c>
      <c r="D198" s="154" t="s">
        <v>692</v>
      </c>
      <c r="E198" s="153">
        <v>146600</v>
      </c>
    </row>
    <row r="199" spans="1:5" ht="89.25">
      <c r="A199" s="61" t="s">
        <v>1018</v>
      </c>
      <c r="B199" s="154" t="s">
        <v>1285</v>
      </c>
      <c r="C199" s="154" t="s">
        <v>944</v>
      </c>
      <c r="D199" s="154"/>
      <c r="E199" s="153">
        <v>207300</v>
      </c>
    </row>
    <row r="200" spans="1:5" ht="25.5">
      <c r="A200" s="61" t="s">
        <v>585</v>
      </c>
      <c r="B200" s="154" t="s">
        <v>1285</v>
      </c>
      <c r="C200" s="154" t="s">
        <v>586</v>
      </c>
      <c r="D200" s="154"/>
      <c r="E200" s="153">
        <v>207300</v>
      </c>
    </row>
    <row r="201" spans="1:5">
      <c r="A201" s="61" t="s">
        <v>4</v>
      </c>
      <c r="B201" s="154" t="s">
        <v>1285</v>
      </c>
      <c r="C201" s="154" t="s">
        <v>586</v>
      </c>
      <c r="D201" s="154" t="s">
        <v>692</v>
      </c>
      <c r="E201" s="153">
        <v>207300</v>
      </c>
    </row>
    <row r="202" spans="1:5" ht="63.75">
      <c r="A202" s="61" t="s">
        <v>1011</v>
      </c>
      <c r="B202" s="154" t="s">
        <v>1277</v>
      </c>
      <c r="C202" s="154" t="s">
        <v>944</v>
      </c>
      <c r="D202" s="154"/>
      <c r="E202" s="153">
        <v>256800</v>
      </c>
    </row>
    <row r="203" spans="1:5" ht="25.5">
      <c r="A203" s="61" t="s">
        <v>604</v>
      </c>
      <c r="B203" s="154" t="s">
        <v>1277</v>
      </c>
      <c r="C203" s="154" t="s">
        <v>605</v>
      </c>
      <c r="D203" s="154"/>
      <c r="E203" s="153">
        <v>59000</v>
      </c>
    </row>
    <row r="204" spans="1:5">
      <c r="A204" s="61" t="s">
        <v>54</v>
      </c>
      <c r="B204" s="154" t="s">
        <v>1277</v>
      </c>
      <c r="C204" s="154" t="s">
        <v>605</v>
      </c>
      <c r="D204" s="154" t="s">
        <v>632</v>
      </c>
      <c r="E204" s="153">
        <v>59000</v>
      </c>
    </row>
    <row r="205" spans="1:5" ht="25.5">
      <c r="A205" s="61" t="s">
        <v>589</v>
      </c>
      <c r="B205" s="154" t="s">
        <v>1277</v>
      </c>
      <c r="C205" s="154" t="s">
        <v>590</v>
      </c>
      <c r="D205" s="154"/>
      <c r="E205" s="153">
        <v>197800</v>
      </c>
    </row>
    <row r="206" spans="1:5">
      <c r="A206" s="61" t="s">
        <v>54</v>
      </c>
      <c r="B206" s="154" t="s">
        <v>1277</v>
      </c>
      <c r="C206" s="154" t="s">
        <v>590</v>
      </c>
      <c r="D206" s="154" t="s">
        <v>632</v>
      </c>
      <c r="E206" s="153">
        <v>197800</v>
      </c>
    </row>
    <row r="207" spans="1:5" ht="76.5">
      <c r="A207" s="61" t="s">
        <v>1015</v>
      </c>
      <c r="B207" s="154" t="s">
        <v>1282</v>
      </c>
      <c r="C207" s="154" t="s">
        <v>944</v>
      </c>
      <c r="D207" s="154"/>
      <c r="E207" s="153">
        <v>245000</v>
      </c>
    </row>
    <row r="208" spans="1:5" ht="25.5">
      <c r="A208" s="61" t="s">
        <v>660</v>
      </c>
      <c r="B208" s="154" t="s">
        <v>1282</v>
      </c>
      <c r="C208" s="154" t="s">
        <v>661</v>
      </c>
      <c r="D208" s="154"/>
      <c r="E208" s="153">
        <v>245000</v>
      </c>
    </row>
    <row r="209" spans="1:5">
      <c r="A209" s="61" t="s">
        <v>4</v>
      </c>
      <c r="B209" s="154" t="s">
        <v>1282</v>
      </c>
      <c r="C209" s="154" t="s">
        <v>661</v>
      </c>
      <c r="D209" s="154" t="s">
        <v>692</v>
      </c>
      <c r="E209" s="153">
        <v>245000</v>
      </c>
    </row>
    <row r="210" spans="1:5" ht="76.5">
      <c r="A210" s="61" t="s">
        <v>1014</v>
      </c>
      <c r="B210" s="154" t="s">
        <v>1286</v>
      </c>
      <c r="C210" s="154" t="s">
        <v>944</v>
      </c>
      <c r="D210" s="154"/>
      <c r="E210" s="153">
        <v>550000</v>
      </c>
    </row>
    <row r="211" spans="1:5" ht="25.5">
      <c r="A211" s="61" t="s">
        <v>604</v>
      </c>
      <c r="B211" s="154" t="s">
        <v>1286</v>
      </c>
      <c r="C211" s="154" t="s">
        <v>605</v>
      </c>
      <c r="D211" s="154"/>
      <c r="E211" s="153">
        <v>550000</v>
      </c>
    </row>
    <row r="212" spans="1:5">
      <c r="A212" s="61" t="s">
        <v>4</v>
      </c>
      <c r="B212" s="154" t="s">
        <v>1286</v>
      </c>
      <c r="C212" s="154" t="s">
        <v>605</v>
      </c>
      <c r="D212" s="154" t="s">
        <v>692</v>
      </c>
      <c r="E212" s="153">
        <v>550000</v>
      </c>
    </row>
    <row r="213" spans="1:5" ht="25.5">
      <c r="A213" s="61" t="s">
        <v>974</v>
      </c>
      <c r="B213" s="154" t="s">
        <v>299</v>
      </c>
      <c r="C213" s="154" t="s">
        <v>944</v>
      </c>
      <c r="D213" s="154"/>
      <c r="E213" s="153">
        <v>56980227</v>
      </c>
    </row>
    <row r="214" spans="1:5" ht="38.25">
      <c r="A214" s="61" t="s">
        <v>975</v>
      </c>
      <c r="B214" s="154" t="s">
        <v>735</v>
      </c>
      <c r="C214" s="154" t="s">
        <v>944</v>
      </c>
      <c r="D214" s="154"/>
      <c r="E214" s="153">
        <v>1065327</v>
      </c>
    </row>
    <row r="215" spans="1:5" ht="89.25">
      <c r="A215" s="61" t="s">
        <v>796</v>
      </c>
      <c r="B215" s="154" t="s">
        <v>1189</v>
      </c>
      <c r="C215" s="154" t="s">
        <v>944</v>
      </c>
      <c r="D215" s="154"/>
      <c r="E215" s="153">
        <v>1065327</v>
      </c>
    </row>
    <row r="216" spans="1:5">
      <c r="A216" s="61" t="s">
        <v>644</v>
      </c>
      <c r="B216" s="154" t="s">
        <v>1189</v>
      </c>
      <c r="C216" s="154" t="s">
        <v>645</v>
      </c>
      <c r="D216" s="154"/>
      <c r="E216" s="153">
        <v>1065327</v>
      </c>
    </row>
    <row r="217" spans="1:5">
      <c r="A217" s="61" t="s">
        <v>141</v>
      </c>
      <c r="B217" s="154" t="s">
        <v>1189</v>
      </c>
      <c r="C217" s="154" t="s">
        <v>645</v>
      </c>
      <c r="D217" s="154" t="s">
        <v>643</v>
      </c>
      <c r="E217" s="153">
        <v>1065327</v>
      </c>
    </row>
    <row r="218" spans="1:5" ht="25.5">
      <c r="A218" s="61" t="s">
        <v>976</v>
      </c>
      <c r="B218" s="154" t="s">
        <v>1313</v>
      </c>
      <c r="C218" s="154" t="s">
        <v>944</v>
      </c>
      <c r="D218" s="154"/>
      <c r="E218" s="153">
        <v>337500</v>
      </c>
    </row>
    <row r="219" spans="1:5" ht="63.75">
      <c r="A219" s="61" t="s">
        <v>951</v>
      </c>
      <c r="B219" s="154" t="s">
        <v>1200</v>
      </c>
      <c r="C219" s="154" t="s">
        <v>944</v>
      </c>
      <c r="D219" s="154"/>
      <c r="E219" s="153">
        <v>337500</v>
      </c>
    </row>
    <row r="220" spans="1:5" ht="25.5">
      <c r="A220" s="61" t="s">
        <v>589</v>
      </c>
      <c r="B220" s="154" t="s">
        <v>1200</v>
      </c>
      <c r="C220" s="154" t="s">
        <v>590</v>
      </c>
      <c r="D220" s="154"/>
      <c r="E220" s="153">
        <v>337500</v>
      </c>
    </row>
    <row r="221" spans="1:5">
      <c r="A221" s="61" t="s">
        <v>143</v>
      </c>
      <c r="B221" s="154" t="s">
        <v>1200</v>
      </c>
      <c r="C221" s="154" t="s">
        <v>590</v>
      </c>
      <c r="D221" s="154" t="s">
        <v>646</v>
      </c>
      <c r="E221" s="153">
        <v>337500</v>
      </c>
    </row>
    <row r="222" spans="1:5" ht="25.5">
      <c r="A222" s="61" t="s">
        <v>736</v>
      </c>
      <c r="B222" s="154" t="s">
        <v>737</v>
      </c>
      <c r="C222" s="154" t="s">
        <v>944</v>
      </c>
      <c r="D222" s="154"/>
      <c r="E222" s="153">
        <v>38038500</v>
      </c>
    </row>
    <row r="223" spans="1:5" ht="76.5">
      <c r="A223" s="61" t="s">
        <v>800</v>
      </c>
      <c r="B223" s="154" t="s">
        <v>1201</v>
      </c>
      <c r="C223" s="154" t="s">
        <v>944</v>
      </c>
      <c r="D223" s="154"/>
      <c r="E223" s="153">
        <v>38038500</v>
      </c>
    </row>
    <row r="224" spans="1:5" ht="51">
      <c r="A224" s="61" t="s">
        <v>612</v>
      </c>
      <c r="B224" s="154" t="s">
        <v>1201</v>
      </c>
      <c r="C224" s="154" t="s">
        <v>613</v>
      </c>
      <c r="D224" s="154"/>
      <c r="E224" s="153">
        <v>38038500</v>
      </c>
    </row>
    <row r="225" spans="1:5">
      <c r="A225" s="61" t="s">
        <v>142</v>
      </c>
      <c r="B225" s="154" t="s">
        <v>1201</v>
      </c>
      <c r="C225" s="154" t="s">
        <v>613</v>
      </c>
      <c r="D225" s="154" t="s">
        <v>665</v>
      </c>
      <c r="E225" s="153">
        <v>38038500</v>
      </c>
    </row>
    <row r="226" spans="1:5" ht="63.75">
      <c r="A226" s="61" t="s">
        <v>977</v>
      </c>
      <c r="B226" s="154" t="s">
        <v>1314</v>
      </c>
      <c r="C226" s="154" t="s">
        <v>944</v>
      </c>
      <c r="D226" s="154"/>
      <c r="E226" s="153">
        <v>17538900</v>
      </c>
    </row>
    <row r="227" spans="1:5" ht="114.75">
      <c r="A227" s="61" t="s">
        <v>952</v>
      </c>
      <c r="B227" s="154" t="s">
        <v>1203</v>
      </c>
      <c r="C227" s="154" t="s">
        <v>944</v>
      </c>
      <c r="D227" s="154"/>
      <c r="E227" s="153">
        <v>17538900</v>
      </c>
    </row>
    <row r="228" spans="1:5" ht="38.25">
      <c r="A228" s="61" t="s">
        <v>583</v>
      </c>
      <c r="B228" s="154" t="s">
        <v>1203</v>
      </c>
      <c r="C228" s="154" t="s">
        <v>584</v>
      </c>
      <c r="D228" s="154"/>
      <c r="E228" s="153">
        <v>15113700</v>
      </c>
    </row>
    <row r="229" spans="1:5">
      <c r="A229" s="61" t="s">
        <v>91</v>
      </c>
      <c r="B229" s="154" t="s">
        <v>1203</v>
      </c>
      <c r="C229" s="154" t="s">
        <v>584</v>
      </c>
      <c r="D229" s="154" t="s">
        <v>666</v>
      </c>
      <c r="E229" s="153">
        <v>15113700</v>
      </c>
    </row>
    <row r="230" spans="1:5" ht="25.5">
      <c r="A230" s="61" t="s">
        <v>585</v>
      </c>
      <c r="B230" s="154" t="s">
        <v>1203</v>
      </c>
      <c r="C230" s="154" t="s">
        <v>586</v>
      </c>
      <c r="D230" s="154"/>
      <c r="E230" s="153">
        <v>161900</v>
      </c>
    </row>
    <row r="231" spans="1:5">
      <c r="A231" s="61" t="s">
        <v>91</v>
      </c>
      <c r="B231" s="154" t="s">
        <v>1203</v>
      </c>
      <c r="C231" s="154" t="s">
        <v>586</v>
      </c>
      <c r="D231" s="154" t="s">
        <v>666</v>
      </c>
      <c r="E231" s="153">
        <v>161900</v>
      </c>
    </row>
    <row r="232" spans="1:5" ht="25.5">
      <c r="A232" s="61" t="s">
        <v>589</v>
      </c>
      <c r="B232" s="154" t="s">
        <v>1203</v>
      </c>
      <c r="C232" s="154" t="s">
        <v>590</v>
      </c>
      <c r="D232" s="154"/>
      <c r="E232" s="153">
        <v>2259300</v>
      </c>
    </row>
    <row r="233" spans="1:5">
      <c r="A233" s="61" t="s">
        <v>91</v>
      </c>
      <c r="B233" s="154" t="s">
        <v>1203</v>
      </c>
      <c r="C233" s="154" t="s">
        <v>590</v>
      </c>
      <c r="D233" s="154" t="s">
        <v>666</v>
      </c>
      <c r="E233" s="153">
        <v>2259300</v>
      </c>
    </row>
    <row r="234" spans="1:5">
      <c r="A234" s="61" t="s">
        <v>787</v>
      </c>
      <c r="B234" s="154" t="s">
        <v>1203</v>
      </c>
      <c r="C234" s="154" t="s">
        <v>788</v>
      </c>
      <c r="D234" s="154"/>
      <c r="E234" s="153">
        <v>4000</v>
      </c>
    </row>
    <row r="235" spans="1:5">
      <c r="A235" s="61" t="s">
        <v>91</v>
      </c>
      <c r="B235" s="154" t="s">
        <v>1203</v>
      </c>
      <c r="C235" s="154" t="s">
        <v>788</v>
      </c>
      <c r="D235" s="154" t="s">
        <v>666</v>
      </c>
      <c r="E235" s="153">
        <v>4000</v>
      </c>
    </row>
    <row r="236" spans="1:5" ht="38.25">
      <c r="A236" s="61" t="s">
        <v>738</v>
      </c>
      <c r="B236" s="154" t="s">
        <v>312</v>
      </c>
      <c r="C236" s="154" t="s">
        <v>944</v>
      </c>
      <c r="D236" s="154"/>
      <c r="E236" s="153">
        <v>205598900</v>
      </c>
    </row>
    <row r="237" spans="1:5" ht="38.25">
      <c r="A237" s="61" t="s">
        <v>978</v>
      </c>
      <c r="B237" s="154" t="s">
        <v>739</v>
      </c>
      <c r="C237" s="154" t="s">
        <v>944</v>
      </c>
      <c r="D237" s="154"/>
      <c r="E237" s="153">
        <v>169816800</v>
      </c>
    </row>
    <row r="238" spans="1:5" ht="114.75">
      <c r="A238" s="61" t="s">
        <v>949</v>
      </c>
      <c r="B238" s="154" t="s">
        <v>1181</v>
      </c>
      <c r="C238" s="154" t="s">
        <v>944</v>
      </c>
      <c r="D238" s="154"/>
      <c r="E238" s="153">
        <v>149926800</v>
      </c>
    </row>
    <row r="239" spans="1:5" ht="38.25">
      <c r="A239" s="61" t="s">
        <v>620</v>
      </c>
      <c r="B239" s="154" t="s">
        <v>1181</v>
      </c>
      <c r="C239" s="154" t="s">
        <v>621</v>
      </c>
      <c r="D239" s="154"/>
      <c r="E239" s="153">
        <v>149926800</v>
      </c>
    </row>
    <row r="240" spans="1:5">
      <c r="A240" s="61" t="s">
        <v>204</v>
      </c>
      <c r="B240" s="154" t="s">
        <v>1181</v>
      </c>
      <c r="C240" s="154" t="s">
        <v>621</v>
      </c>
      <c r="D240" s="154" t="s">
        <v>631</v>
      </c>
      <c r="E240" s="153">
        <v>149926800</v>
      </c>
    </row>
    <row r="241" spans="1:5" ht="140.25">
      <c r="A241" s="61" t="s">
        <v>795</v>
      </c>
      <c r="B241" s="154" t="s">
        <v>1180</v>
      </c>
      <c r="C241" s="154" t="s">
        <v>944</v>
      </c>
      <c r="D241" s="154"/>
      <c r="E241" s="153">
        <v>19890000</v>
      </c>
    </row>
    <row r="242" spans="1:5" ht="38.25">
      <c r="A242" s="61" t="s">
        <v>620</v>
      </c>
      <c r="B242" s="154" t="s">
        <v>1180</v>
      </c>
      <c r="C242" s="154" t="s">
        <v>621</v>
      </c>
      <c r="D242" s="154"/>
      <c r="E242" s="153">
        <v>19890000</v>
      </c>
    </row>
    <row r="243" spans="1:5">
      <c r="A243" s="61" t="s">
        <v>204</v>
      </c>
      <c r="B243" s="154" t="s">
        <v>1180</v>
      </c>
      <c r="C243" s="154" t="s">
        <v>621</v>
      </c>
      <c r="D243" s="154" t="s">
        <v>631</v>
      </c>
      <c r="E243" s="153">
        <v>19890000</v>
      </c>
    </row>
    <row r="244" spans="1:5" ht="38.25">
      <c r="A244" s="61" t="s">
        <v>979</v>
      </c>
      <c r="B244" s="154" t="s">
        <v>836</v>
      </c>
      <c r="C244" s="154" t="s">
        <v>944</v>
      </c>
      <c r="D244" s="154"/>
      <c r="E244" s="153">
        <v>52100</v>
      </c>
    </row>
    <row r="245" spans="1:5" ht="89.25">
      <c r="A245" s="61" t="s">
        <v>822</v>
      </c>
      <c r="B245" s="154" t="s">
        <v>1239</v>
      </c>
      <c r="C245" s="154" t="s">
        <v>944</v>
      </c>
      <c r="D245" s="154"/>
      <c r="E245" s="157">
        <v>52100</v>
      </c>
    </row>
    <row r="246" spans="1:5" ht="25.5">
      <c r="A246" s="61" t="s">
        <v>589</v>
      </c>
      <c r="B246" s="154" t="s">
        <v>1239</v>
      </c>
      <c r="C246" s="154" t="s">
        <v>590</v>
      </c>
      <c r="D246" s="154"/>
      <c r="E246" s="157">
        <v>52100</v>
      </c>
    </row>
    <row r="247" spans="1:5">
      <c r="A247" s="61" t="s">
        <v>3</v>
      </c>
      <c r="B247" s="154" t="s">
        <v>1239</v>
      </c>
      <c r="C247" s="154" t="s">
        <v>590</v>
      </c>
      <c r="D247" s="154" t="s">
        <v>655</v>
      </c>
      <c r="E247" s="157">
        <v>52100</v>
      </c>
    </row>
    <row r="248" spans="1:5" ht="38.25">
      <c r="A248" s="61" t="s">
        <v>740</v>
      </c>
      <c r="B248" s="154" t="s">
        <v>741</v>
      </c>
      <c r="C248" s="154" t="s">
        <v>944</v>
      </c>
      <c r="D248" s="154"/>
      <c r="E248" s="157">
        <v>600000</v>
      </c>
    </row>
    <row r="249" spans="1:5" ht="76.5">
      <c r="A249" s="61" t="s">
        <v>668</v>
      </c>
      <c r="B249" s="154" t="s">
        <v>1267</v>
      </c>
      <c r="C249" s="154" t="s">
        <v>944</v>
      </c>
      <c r="D249" s="154"/>
      <c r="E249" s="157">
        <v>600000</v>
      </c>
    </row>
    <row r="250" spans="1:5" ht="25.5">
      <c r="A250" s="61" t="s">
        <v>589</v>
      </c>
      <c r="B250" s="154" t="s">
        <v>1267</v>
      </c>
      <c r="C250" s="154" t="s">
        <v>590</v>
      </c>
      <c r="D250" s="154"/>
      <c r="E250" s="157">
        <v>600000</v>
      </c>
    </row>
    <row r="251" spans="1:5">
      <c r="A251" s="61" t="s">
        <v>211</v>
      </c>
      <c r="B251" s="154" t="s">
        <v>1267</v>
      </c>
      <c r="C251" s="154" t="s">
        <v>590</v>
      </c>
      <c r="D251" s="154" t="s">
        <v>667</v>
      </c>
      <c r="E251" s="157">
        <v>600000</v>
      </c>
    </row>
    <row r="252" spans="1:5" ht="38.25">
      <c r="A252" s="61" t="s">
        <v>980</v>
      </c>
      <c r="B252" s="154" t="s">
        <v>1315</v>
      </c>
      <c r="C252" s="154" t="s">
        <v>944</v>
      </c>
      <c r="D252" s="154"/>
      <c r="E252" s="157">
        <v>35130000</v>
      </c>
    </row>
    <row r="253" spans="1:5" ht="76.5">
      <c r="A253" s="61" t="s">
        <v>656</v>
      </c>
      <c r="B253" s="154" t="s">
        <v>1195</v>
      </c>
      <c r="C253" s="154" t="s">
        <v>944</v>
      </c>
      <c r="D253" s="154"/>
      <c r="E253" s="157">
        <v>35130000</v>
      </c>
    </row>
    <row r="254" spans="1:5" ht="25.5">
      <c r="A254" s="61" t="s">
        <v>606</v>
      </c>
      <c r="B254" s="154" t="s">
        <v>1195</v>
      </c>
      <c r="C254" s="154" t="s">
        <v>607</v>
      </c>
      <c r="D254" s="154"/>
      <c r="E254" s="157">
        <v>35130000</v>
      </c>
    </row>
    <row r="255" spans="1:5">
      <c r="A255" s="61" t="s">
        <v>204</v>
      </c>
      <c r="B255" s="154" t="s">
        <v>1195</v>
      </c>
      <c r="C255" s="154" t="s">
        <v>607</v>
      </c>
      <c r="D255" s="154" t="s">
        <v>631</v>
      </c>
      <c r="E255" s="157">
        <v>35130000</v>
      </c>
    </row>
    <row r="256" spans="1:5" ht="38.25">
      <c r="A256" s="61" t="s">
        <v>742</v>
      </c>
      <c r="B256" s="154" t="s">
        <v>314</v>
      </c>
      <c r="C256" s="154" t="s">
        <v>944</v>
      </c>
      <c r="D256" s="154"/>
      <c r="E256" s="157">
        <v>24622378.16</v>
      </c>
    </row>
    <row r="257" spans="1:5" ht="51">
      <c r="A257" s="61" t="s">
        <v>743</v>
      </c>
      <c r="B257" s="154" t="s">
        <v>744</v>
      </c>
      <c r="C257" s="154" t="s">
        <v>944</v>
      </c>
      <c r="D257" s="154"/>
      <c r="E257" s="157">
        <v>1899414.16</v>
      </c>
    </row>
    <row r="258" spans="1:5" ht="114.75">
      <c r="A258" s="61" t="s">
        <v>603</v>
      </c>
      <c r="B258" s="154" t="s">
        <v>1158</v>
      </c>
      <c r="C258" s="154" t="s">
        <v>944</v>
      </c>
      <c r="D258" s="154"/>
      <c r="E258" s="157">
        <v>1177152</v>
      </c>
    </row>
    <row r="259" spans="1:5" ht="25.5">
      <c r="A259" s="61" t="s">
        <v>604</v>
      </c>
      <c r="B259" s="154" t="s">
        <v>1158</v>
      </c>
      <c r="C259" s="154" t="s">
        <v>605</v>
      </c>
      <c r="D259" s="154"/>
      <c r="E259" s="157">
        <v>1170900</v>
      </c>
    </row>
    <row r="260" spans="1:5" ht="25.5">
      <c r="A260" s="61" t="s">
        <v>344</v>
      </c>
      <c r="B260" s="154" t="s">
        <v>1158</v>
      </c>
      <c r="C260" s="154" t="s">
        <v>605</v>
      </c>
      <c r="D260" s="154" t="s">
        <v>602</v>
      </c>
      <c r="E260" s="157">
        <v>1170900</v>
      </c>
    </row>
    <row r="261" spans="1:5" ht="25.5">
      <c r="A261" s="61" t="s">
        <v>589</v>
      </c>
      <c r="B261" s="154" t="s">
        <v>1158</v>
      </c>
      <c r="C261" s="154" t="s">
        <v>590</v>
      </c>
      <c r="D261" s="154"/>
      <c r="E261" s="157">
        <v>6252</v>
      </c>
    </row>
    <row r="262" spans="1:5" ht="25.5">
      <c r="A262" s="61" t="s">
        <v>344</v>
      </c>
      <c r="B262" s="154" t="s">
        <v>1158</v>
      </c>
      <c r="C262" s="154" t="s">
        <v>590</v>
      </c>
      <c r="D262" s="154" t="s">
        <v>602</v>
      </c>
      <c r="E262" s="157">
        <v>6252</v>
      </c>
    </row>
    <row r="263" spans="1:5" ht="140.25">
      <c r="A263" s="61" t="s">
        <v>1045</v>
      </c>
      <c r="B263" s="154" t="s">
        <v>1159</v>
      </c>
      <c r="C263" s="154" t="s">
        <v>944</v>
      </c>
      <c r="D263" s="154"/>
      <c r="E263" s="157">
        <v>66262.16</v>
      </c>
    </row>
    <row r="264" spans="1:5" ht="25.5">
      <c r="A264" s="61" t="s">
        <v>604</v>
      </c>
      <c r="B264" s="154" t="s">
        <v>1159</v>
      </c>
      <c r="C264" s="154" t="s">
        <v>605</v>
      </c>
      <c r="D264" s="154"/>
      <c r="E264" s="157">
        <v>66262.16</v>
      </c>
    </row>
    <row r="265" spans="1:5" ht="25.5">
      <c r="A265" s="61" t="s">
        <v>344</v>
      </c>
      <c r="B265" s="154" t="s">
        <v>1159</v>
      </c>
      <c r="C265" s="154" t="s">
        <v>605</v>
      </c>
      <c r="D265" s="154" t="s">
        <v>602</v>
      </c>
      <c r="E265" s="157">
        <v>66262.16</v>
      </c>
    </row>
    <row r="266" spans="1:5" ht="102">
      <c r="A266" s="61" t="s">
        <v>617</v>
      </c>
      <c r="B266" s="154" t="s">
        <v>1169</v>
      </c>
      <c r="C266" s="154" t="s">
        <v>944</v>
      </c>
      <c r="D266" s="154"/>
      <c r="E266" s="157">
        <v>656000</v>
      </c>
    </row>
    <row r="267" spans="1:5" ht="25.5">
      <c r="A267" s="61" t="s">
        <v>589</v>
      </c>
      <c r="B267" s="154" t="s">
        <v>1169</v>
      </c>
      <c r="C267" s="154" t="s">
        <v>590</v>
      </c>
      <c r="D267" s="154"/>
      <c r="E267" s="157">
        <v>656000</v>
      </c>
    </row>
    <row r="268" spans="1:5" ht="25.5">
      <c r="A268" s="61" t="s">
        <v>316</v>
      </c>
      <c r="B268" s="154" t="s">
        <v>1169</v>
      </c>
      <c r="C268" s="154" t="s">
        <v>590</v>
      </c>
      <c r="D268" s="154" t="s">
        <v>616</v>
      </c>
      <c r="E268" s="157">
        <v>656000</v>
      </c>
    </row>
    <row r="269" spans="1:5" ht="25.5">
      <c r="A269" s="61" t="s">
        <v>745</v>
      </c>
      <c r="B269" s="154" t="s">
        <v>746</v>
      </c>
      <c r="C269" s="154" t="s">
        <v>944</v>
      </c>
      <c r="D269" s="154"/>
      <c r="E269" s="157">
        <v>22722964</v>
      </c>
    </row>
    <row r="270" spans="1:5" ht="114.75">
      <c r="A270" s="61" t="s">
        <v>611</v>
      </c>
      <c r="B270" s="154" t="s">
        <v>1160</v>
      </c>
      <c r="C270" s="154" t="s">
        <v>944</v>
      </c>
      <c r="D270" s="154"/>
      <c r="E270" s="157">
        <v>16779115</v>
      </c>
    </row>
    <row r="271" spans="1:5" ht="25.5">
      <c r="A271" s="61" t="s">
        <v>604</v>
      </c>
      <c r="B271" s="154" t="s">
        <v>1160</v>
      </c>
      <c r="C271" s="154" t="s">
        <v>605</v>
      </c>
      <c r="D271" s="154"/>
      <c r="E271" s="157">
        <v>14925253</v>
      </c>
    </row>
    <row r="272" spans="1:5">
      <c r="A272" s="61" t="s">
        <v>152</v>
      </c>
      <c r="B272" s="154" t="s">
        <v>1160</v>
      </c>
      <c r="C272" s="154" t="s">
        <v>605</v>
      </c>
      <c r="D272" s="154" t="s">
        <v>610</v>
      </c>
      <c r="E272" s="157">
        <v>14925253</v>
      </c>
    </row>
    <row r="273" spans="1:5" ht="25.5">
      <c r="A273" s="61" t="s">
        <v>660</v>
      </c>
      <c r="B273" s="154" t="s">
        <v>1160</v>
      </c>
      <c r="C273" s="154" t="s">
        <v>661</v>
      </c>
      <c r="D273" s="154"/>
      <c r="E273" s="157">
        <v>16010.000000000002</v>
      </c>
    </row>
    <row r="274" spans="1:5">
      <c r="A274" s="61" t="s">
        <v>152</v>
      </c>
      <c r="B274" s="154" t="s">
        <v>1160</v>
      </c>
      <c r="C274" s="154" t="s">
        <v>661</v>
      </c>
      <c r="D274" s="154" t="s">
        <v>610</v>
      </c>
      <c r="E274" s="157">
        <v>16010.000000000002</v>
      </c>
    </row>
    <row r="275" spans="1:5" ht="25.5">
      <c r="A275" s="61" t="s">
        <v>589</v>
      </c>
      <c r="B275" s="154" t="s">
        <v>1160</v>
      </c>
      <c r="C275" s="154" t="s">
        <v>590</v>
      </c>
      <c r="D275" s="154"/>
      <c r="E275" s="157">
        <v>1837852</v>
      </c>
    </row>
    <row r="276" spans="1:5">
      <c r="A276" s="61" t="s">
        <v>152</v>
      </c>
      <c r="B276" s="154" t="s">
        <v>1160</v>
      </c>
      <c r="C276" s="154" t="s">
        <v>590</v>
      </c>
      <c r="D276" s="154" t="s">
        <v>610</v>
      </c>
      <c r="E276" s="157">
        <v>1837852</v>
      </c>
    </row>
    <row r="277" spans="1:5" ht="114.75">
      <c r="A277" s="61" t="s">
        <v>1161</v>
      </c>
      <c r="B277" s="154" t="s">
        <v>1162</v>
      </c>
      <c r="C277" s="154" t="s">
        <v>944</v>
      </c>
      <c r="D277" s="154"/>
      <c r="E277" s="157">
        <v>1400485</v>
      </c>
    </row>
    <row r="278" spans="1:5" ht="25.5">
      <c r="A278" s="61" t="s">
        <v>589</v>
      </c>
      <c r="B278" s="154" t="s">
        <v>1162</v>
      </c>
      <c r="C278" s="154" t="s">
        <v>590</v>
      </c>
      <c r="D278" s="154"/>
      <c r="E278" s="157">
        <v>1400485</v>
      </c>
    </row>
    <row r="279" spans="1:5">
      <c r="A279" s="61" t="s">
        <v>152</v>
      </c>
      <c r="B279" s="154" t="s">
        <v>1162</v>
      </c>
      <c r="C279" s="154" t="s">
        <v>590</v>
      </c>
      <c r="D279" s="154" t="s">
        <v>610</v>
      </c>
      <c r="E279" s="157">
        <v>1400485</v>
      </c>
    </row>
    <row r="280" spans="1:5" ht="127.5">
      <c r="A280" s="61" t="s">
        <v>1165</v>
      </c>
      <c r="B280" s="154" t="s">
        <v>1166</v>
      </c>
      <c r="C280" s="154" t="s">
        <v>944</v>
      </c>
      <c r="D280" s="154"/>
      <c r="E280" s="157">
        <v>3719362</v>
      </c>
    </row>
    <row r="281" spans="1:5" ht="25.5">
      <c r="A281" s="61" t="s">
        <v>604</v>
      </c>
      <c r="B281" s="154" t="s">
        <v>1166</v>
      </c>
      <c r="C281" s="154" t="s">
        <v>605</v>
      </c>
      <c r="D281" s="154"/>
      <c r="E281" s="157">
        <v>2812262</v>
      </c>
    </row>
    <row r="282" spans="1:5">
      <c r="A282" s="61" t="s">
        <v>152</v>
      </c>
      <c r="B282" s="154" t="s">
        <v>1166</v>
      </c>
      <c r="C282" s="154" t="s">
        <v>605</v>
      </c>
      <c r="D282" s="154" t="s">
        <v>610</v>
      </c>
      <c r="E282" s="157">
        <v>2812262</v>
      </c>
    </row>
    <row r="283" spans="1:5" ht="25.5">
      <c r="A283" s="61" t="s">
        <v>589</v>
      </c>
      <c r="B283" s="154" t="s">
        <v>1166</v>
      </c>
      <c r="C283" s="154" t="s">
        <v>590</v>
      </c>
      <c r="D283" s="154"/>
      <c r="E283" s="157">
        <v>907100</v>
      </c>
    </row>
    <row r="284" spans="1:5">
      <c r="A284" s="61" t="s">
        <v>152</v>
      </c>
      <c r="B284" s="154" t="s">
        <v>1166</v>
      </c>
      <c r="C284" s="154" t="s">
        <v>590</v>
      </c>
      <c r="D284" s="154" t="s">
        <v>610</v>
      </c>
      <c r="E284" s="157">
        <v>907100</v>
      </c>
    </row>
    <row r="285" spans="1:5" ht="140.25">
      <c r="A285" s="61" t="s">
        <v>1167</v>
      </c>
      <c r="B285" s="154" t="s">
        <v>1168</v>
      </c>
      <c r="C285" s="154" t="s">
        <v>944</v>
      </c>
      <c r="D285" s="154"/>
      <c r="E285" s="157">
        <v>636502</v>
      </c>
    </row>
    <row r="286" spans="1:5" ht="25.5">
      <c r="A286" s="61" t="s">
        <v>589</v>
      </c>
      <c r="B286" s="154" t="s">
        <v>1168</v>
      </c>
      <c r="C286" s="154" t="s">
        <v>590</v>
      </c>
      <c r="D286" s="154"/>
      <c r="E286" s="157">
        <v>636502</v>
      </c>
    </row>
    <row r="287" spans="1:5">
      <c r="A287" s="61" t="s">
        <v>152</v>
      </c>
      <c r="B287" s="154" t="s">
        <v>1168</v>
      </c>
      <c r="C287" s="154" t="s">
        <v>590</v>
      </c>
      <c r="D287" s="154" t="s">
        <v>610</v>
      </c>
      <c r="E287" s="157">
        <v>636502</v>
      </c>
    </row>
    <row r="288" spans="1:5" ht="89.25">
      <c r="A288" s="61" t="s">
        <v>614</v>
      </c>
      <c r="B288" s="154" t="s">
        <v>1163</v>
      </c>
      <c r="C288" s="154" t="s">
        <v>944</v>
      </c>
      <c r="D288" s="154"/>
      <c r="E288" s="157">
        <v>100000</v>
      </c>
    </row>
    <row r="289" spans="1:5" ht="25.5">
      <c r="A289" s="61" t="s">
        <v>589</v>
      </c>
      <c r="B289" s="154" t="s">
        <v>1163</v>
      </c>
      <c r="C289" s="154" t="s">
        <v>590</v>
      </c>
      <c r="D289" s="154"/>
      <c r="E289" s="157">
        <v>100000</v>
      </c>
    </row>
    <row r="290" spans="1:5">
      <c r="A290" s="61" t="s">
        <v>152</v>
      </c>
      <c r="B290" s="154" t="s">
        <v>1163</v>
      </c>
      <c r="C290" s="154" t="s">
        <v>590</v>
      </c>
      <c r="D290" s="154" t="s">
        <v>610</v>
      </c>
      <c r="E290" s="157">
        <v>100000</v>
      </c>
    </row>
    <row r="291" spans="1:5" ht="89.25">
      <c r="A291" s="61" t="s">
        <v>615</v>
      </c>
      <c r="B291" s="154" t="s">
        <v>1164</v>
      </c>
      <c r="C291" s="154" t="s">
        <v>944</v>
      </c>
      <c r="D291" s="154"/>
      <c r="E291" s="157">
        <v>12500</v>
      </c>
    </row>
    <row r="292" spans="1:5" ht="25.5">
      <c r="A292" s="61" t="s">
        <v>589</v>
      </c>
      <c r="B292" s="154" t="s">
        <v>1164</v>
      </c>
      <c r="C292" s="154" t="s">
        <v>590</v>
      </c>
      <c r="D292" s="154"/>
      <c r="E292" s="157">
        <v>12500</v>
      </c>
    </row>
    <row r="293" spans="1:5">
      <c r="A293" s="61" t="s">
        <v>152</v>
      </c>
      <c r="B293" s="154" t="s">
        <v>1164</v>
      </c>
      <c r="C293" s="154" t="s">
        <v>590</v>
      </c>
      <c r="D293" s="154" t="s">
        <v>610</v>
      </c>
      <c r="E293" s="157">
        <v>12500</v>
      </c>
    </row>
    <row r="294" spans="1:5" ht="76.5">
      <c r="A294" s="61" t="s">
        <v>595</v>
      </c>
      <c r="B294" s="154" t="s">
        <v>1147</v>
      </c>
      <c r="C294" s="154" t="s">
        <v>944</v>
      </c>
      <c r="D294" s="154"/>
      <c r="E294" s="157">
        <v>75000</v>
      </c>
    </row>
    <row r="295" spans="1:5" ht="25.5">
      <c r="A295" s="61" t="s">
        <v>589</v>
      </c>
      <c r="B295" s="154" t="s">
        <v>1147</v>
      </c>
      <c r="C295" s="154" t="s">
        <v>590</v>
      </c>
      <c r="D295" s="154"/>
      <c r="E295" s="157">
        <v>75000</v>
      </c>
    </row>
    <row r="296" spans="1:5" ht="38.25">
      <c r="A296" s="61" t="s">
        <v>313</v>
      </c>
      <c r="B296" s="154" t="s">
        <v>1147</v>
      </c>
      <c r="C296" s="154" t="s">
        <v>590</v>
      </c>
      <c r="D296" s="154" t="s">
        <v>594</v>
      </c>
      <c r="E296" s="157">
        <v>75000</v>
      </c>
    </row>
    <row r="297" spans="1:5" ht="25.5">
      <c r="A297" s="61" t="s">
        <v>747</v>
      </c>
      <c r="B297" s="154" t="s">
        <v>303</v>
      </c>
      <c r="C297" s="154" t="s">
        <v>944</v>
      </c>
      <c r="D297" s="154"/>
      <c r="E297" s="157">
        <v>177917100</v>
      </c>
    </row>
    <row r="298" spans="1:5">
      <c r="A298" s="61" t="s">
        <v>748</v>
      </c>
      <c r="B298" s="154" t="s">
        <v>749</v>
      </c>
      <c r="C298" s="154" t="s">
        <v>944</v>
      </c>
      <c r="D298" s="154"/>
      <c r="E298" s="157">
        <v>38873161</v>
      </c>
    </row>
    <row r="299" spans="1:5" ht="89.25">
      <c r="A299" s="61" t="s">
        <v>669</v>
      </c>
      <c r="B299" s="154" t="s">
        <v>1210</v>
      </c>
      <c r="C299" s="154" t="s">
        <v>944</v>
      </c>
      <c r="D299" s="154"/>
      <c r="E299" s="157">
        <v>27937418</v>
      </c>
    </row>
    <row r="300" spans="1:5" ht="51">
      <c r="A300" s="61" t="s">
        <v>612</v>
      </c>
      <c r="B300" s="154" t="s">
        <v>1210</v>
      </c>
      <c r="C300" s="154" t="s">
        <v>613</v>
      </c>
      <c r="D300" s="154"/>
      <c r="E300" s="157">
        <v>27937418</v>
      </c>
    </row>
    <row r="301" spans="1:5">
      <c r="A301" s="61" t="s">
        <v>281</v>
      </c>
      <c r="B301" s="154" t="s">
        <v>1210</v>
      </c>
      <c r="C301" s="154" t="s">
        <v>613</v>
      </c>
      <c r="D301" s="154" t="s">
        <v>662</v>
      </c>
      <c r="E301" s="157">
        <v>27937418</v>
      </c>
    </row>
    <row r="302" spans="1:5" ht="102">
      <c r="A302" s="61" t="s">
        <v>670</v>
      </c>
      <c r="B302" s="154" t="s">
        <v>1211</v>
      </c>
      <c r="C302" s="154" t="s">
        <v>944</v>
      </c>
      <c r="D302" s="154"/>
      <c r="E302" s="157">
        <v>3675000</v>
      </c>
    </row>
    <row r="303" spans="1:5" ht="51">
      <c r="A303" s="61" t="s">
        <v>612</v>
      </c>
      <c r="B303" s="154" t="s">
        <v>1211</v>
      </c>
      <c r="C303" s="154" t="s">
        <v>613</v>
      </c>
      <c r="D303" s="154"/>
      <c r="E303" s="157">
        <v>3675000</v>
      </c>
    </row>
    <row r="304" spans="1:5">
      <c r="A304" s="61" t="s">
        <v>281</v>
      </c>
      <c r="B304" s="154" t="s">
        <v>1211</v>
      </c>
      <c r="C304" s="154" t="s">
        <v>613</v>
      </c>
      <c r="D304" s="154" t="s">
        <v>662</v>
      </c>
      <c r="E304" s="157">
        <v>3675000</v>
      </c>
    </row>
    <row r="305" spans="1:5" ht="76.5">
      <c r="A305" s="61" t="s">
        <v>806</v>
      </c>
      <c r="B305" s="154" t="s">
        <v>1212</v>
      </c>
      <c r="C305" s="154" t="s">
        <v>944</v>
      </c>
      <c r="D305" s="154"/>
      <c r="E305" s="157">
        <v>300000</v>
      </c>
    </row>
    <row r="306" spans="1:5">
      <c r="A306" s="61" t="s">
        <v>633</v>
      </c>
      <c r="B306" s="154" t="s">
        <v>1212</v>
      </c>
      <c r="C306" s="154" t="s">
        <v>634</v>
      </c>
      <c r="D306" s="154"/>
      <c r="E306" s="157">
        <v>300000</v>
      </c>
    </row>
    <row r="307" spans="1:5">
      <c r="A307" s="61" t="s">
        <v>281</v>
      </c>
      <c r="B307" s="154" t="s">
        <v>1212</v>
      </c>
      <c r="C307" s="154" t="s">
        <v>634</v>
      </c>
      <c r="D307" s="154" t="s">
        <v>662</v>
      </c>
      <c r="E307" s="157">
        <v>300000</v>
      </c>
    </row>
    <row r="308" spans="1:5" ht="76.5">
      <c r="A308" s="61" t="s">
        <v>955</v>
      </c>
      <c r="B308" s="154" t="s">
        <v>1213</v>
      </c>
      <c r="C308" s="154" t="s">
        <v>944</v>
      </c>
      <c r="D308" s="154"/>
      <c r="E308" s="157">
        <v>4219570</v>
      </c>
    </row>
    <row r="309" spans="1:5" ht="51">
      <c r="A309" s="61" t="s">
        <v>612</v>
      </c>
      <c r="B309" s="154" t="s">
        <v>1213</v>
      </c>
      <c r="C309" s="154" t="s">
        <v>613</v>
      </c>
      <c r="D309" s="154"/>
      <c r="E309" s="157">
        <v>4219570</v>
      </c>
    </row>
    <row r="310" spans="1:5">
      <c r="A310" s="61" t="s">
        <v>281</v>
      </c>
      <c r="B310" s="154" t="s">
        <v>1213</v>
      </c>
      <c r="C310" s="154" t="s">
        <v>613</v>
      </c>
      <c r="D310" s="154" t="s">
        <v>662</v>
      </c>
      <c r="E310" s="157">
        <v>4219570</v>
      </c>
    </row>
    <row r="311" spans="1:5" ht="38.25">
      <c r="A311" s="61" t="s">
        <v>673</v>
      </c>
      <c r="B311" s="154" t="s">
        <v>1220</v>
      </c>
      <c r="C311" s="154" t="s">
        <v>944</v>
      </c>
      <c r="D311" s="154"/>
      <c r="E311" s="157">
        <v>100000</v>
      </c>
    </row>
    <row r="312" spans="1:5">
      <c r="A312" s="61" t="s">
        <v>633</v>
      </c>
      <c r="B312" s="154" t="s">
        <v>1220</v>
      </c>
      <c r="C312" s="154" t="s">
        <v>634</v>
      </c>
      <c r="D312" s="154"/>
      <c r="E312" s="157">
        <v>100000</v>
      </c>
    </row>
    <row r="313" spans="1:5">
      <c r="A313" s="61" t="s">
        <v>281</v>
      </c>
      <c r="B313" s="154" t="s">
        <v>1220</v>
      </c>
      <c r="C313" s="154" t="s">
        <v>634</v>
      </c>
      <c r="D313" s="154" t="s">
        <v>662</v>
      </c>
      <c r="E313" s="157">
        <v>100000</v>
      </c>
    </row>
    <row r="314" spans="1:5" ht="51">
      <c r="A314" s="61" t="s">
        <v>672</v>
      </c>
      <c r="B314" s="154" t="s">
        <v>1219</v>
      </c>
      <c r="C314" s="154" t="s">
        <v>944</v>
      </c>
      <c r="D314" s="154"/>
      <c r="E314" s="157">
        <v>390000</v>
      </c>
    </row>
    <row r="315" spans="1:5">
      <c r="A315" s="61" t="s">
        <v>633</v>
      </c>
      <c r="B315" s="154" t="s">
        <v>1219</v>
      </c>
      <c r="C315" s="154" t="s">
        <v>634</v>
      </c>
      <c r="D315" s="154"/>
      <c r="E315" s="157">
        <v>390000</v>
      </c>
    </row>
    <row r="316" spans="1:5">
      <c r="A316" s="61" t="s">
        <v>281</v>
      </c>
      <c r="B316" s="154" t="s">
        <v>1219</v>
      </c>
      <c r="C316" s="154" t="s">
        <v>634</v>
      </c>
      <c r="D316" s="154" t="s">
        <v>662</v>
      </c>
      <c r="E316" s="157">
        <v>390000</v>
      </c>
    </row>
    <row r="317" spans="1:5" ht="63.75">
      <c r="A317" s="61" t="s">
        <v>807</v>
      </c>
      <c r="B317" s="154" t="s">
        <v>1214</v>
      </c>
      <c r="C317" s="154" t="s">
        <v>944</v>
      </c>
      <c r="D317" s="154"/>
      <c r="E317" s="157">
        <v>48325</v>
      </c>
    </row>
    <row r="318" spans="1:5">
      <c r="A318" s="61" t="s">
        <v>633</v>
      </c>
      <c r="B318" s="154" t="s">
        <v>1214</v>
      </c>
      <c r="C318" s="154" t="s">
        <v>634</v>
      </c>
      <c r="D318" s="154"/>
      <c r="E318" s="157">
        <v>48325</v>
      </c>
    </row>
    <row r="319" spans="1:5">
      <c r="A319" s="61" t="s">
        <v>281</v>
      </c>
      <c r="B319" s="154" t="s">
        <v>1214</v>
      </c>
      <c r="C319" s="154" t="s">
        <v>634</v>
      </c>
      <c r="D319" s="154" t="s">
        <v>662</v>
      </c>
      <c r="E319" s="157">
        <v>48325</v>
      </c>
    </row>
    <row r="320" spans="1:5" ht="51">
      <c r="A320" s="61" t="s">
        <v>1023</v>
      </c>
      <c r="B320" s="154" t="s">
        <v>1221</v>
      </c>
      <c r="C320" s="154" t="s">
        <v>944</v>
      </c>
      <c r="D320" s="154"/>
      <c r="E320" s="157">
        <v>269373</v>
      </c>
    </row>
    <row r="321" spans="1:5">
      <c r="A321" s="61" t="s">
        <v>633</v>
      </c>
      <c r="B321" s="154" t="s">
        <v>1221</v>
      </c>
      <c r="C321" s="154" t="s">
        <v>634</v>
      </c>
      <c r="D321" s="154"/>
      <c r="E321" s="157">
        <v>269373</v>
      </c>
    </row>
    <row r="322" spans="1:5">
      <c r="A322" s="61" t="s">
        <v>281</v>
      </c>
      <c r="B322" s="154" t="s">
        <v>1221</v>
      </c>
      <c r="C322" s="154" t="s">
        <v>634</v>
      </c>
      <c r="D322" s="154" t="s">
        <v>662</v>
      </c>
      <c r="E322" s="157">
        <v>269373</v>
      </c>
    </row>
    <row r="323" spans="1:5" ht="51">
      <c r="A323" s="61" t="s">
        <v>671</v>
      </c>
      <c r="B323" s="154" t="s">
        <v>1215</v>
      </c>
      <c r="C323" s="154" t="s">
        <v>944</v>
      </c>
      <c r="D323" s="154"/>
      <c r="E323" s="157">
        <v>1677480.82</v>
      </c>
    </row>
    <row r="324" spans="1:5" ht="51">
      <c r="A324" s="61" t="s">
        <v>612</v>
      </c>
      <c r="B324" s="154" t="s">
        <v>1215</v>
      </c>
      <c r="C324" s="154" t="s">
        <v>613</v>
      </c>
      <c r="D324" s="154"/>
      <c r="E324" s="157">
        <v>1677480.82</v>
      </c>
    </row>
    <row r="325" spans="1:5">
      <c r="A325" s="61" t="s">
        <v>281</v>
      </c>
      <c r="B325" s="154" t="s">
        <v>1215</v>
      </c>
      <c r="C325" s="154" t="s">
        <v>613</v>
      </c>
      <c r="D325" s="154" t="s">
        <v>662</v>
      </c>
      <c r="E325" s="157">
        <v>1677480.82</v>
      </c>
    </row>
    <row r="326" spans="1:5" ht="102">
      <c r="A326" s="61" t="s">
        <v>1046</v>
      </c>
      <c r="B326" s="154" t="s">
        <v>1216</v>
      </c>
      <c r="C326" s="154" t="s">
        <v>944</v>
      </c>
      <c r="D326" s="154"/>
      <c r="E326" s="157">
        <v>48352</v>
      </c>
    </row>
    <row r="327" spans="1:5">
      <c r="A327" s="61" t="s">
        <v>633</v>
      </c>
      <c r="B327" s="154" t="s">
        <v>1216</v>
      </c>
      <c r="C327" s="154" t="s">
        <v>634</v>
      </c>
      <c r="D327" s="154"/>
      <c r="E327" s="157">
        <v>48352</v>
      </c>
    </row>
    <row r="328" spans="1:5">
      <c r="A328" s="61" t="s">
        <v>281</v>
      </c>
      <c r="B328" s="154" t="s">
        <v>1216</v>
      </c>
      <c r="C328" s="154" t="s">
        <v>634</v>
      </c>
      <c r="D328" s="154" t="s">
        <v>662</v>
      </c>
      <c r="E328" s="157">
        <v>48352</v>
      </c>
    </row>
    <row r="329" spans="1:5" ht="76.5">
      <c r="A329" s="61" t="s">
        <v>808</v>
      </c>
      <c r="B329" s="154" t="s">
        <v>1217</v>
      </c>
      <c r="C329" s="154" t="s">
        <v>944</v>
      </c>
      <c r="D329" s="154"/>
      <c r="E329" s="157">
        <v>140000</v>
      </c>
    </row>
    <row r="330" spans="1:5">
      <c r="A330" s="61" t="s">
        <v>633</v>
      </c>
      <c r="B330" s="154" t="s">
        <v>1217</v>
      </c>
      <c r="C330" s="154" t="s">
        <v>634</v>
      </c>
      <c r="D330" s="154"/>
      <c r="E330" s="157">
        <v>140000</v>
      </c>
    </row>
    <row r="331" spans="1:5">
      <c r="A331" s="61" t="s">
        <v>281</v>
      </c>
      <c r="B331" s="154" t="s">
        <v>1217</v>
      </c>
      <c r="C331" s="154" t="s">
        <v>634</v>
      </c>
      <c r="D331" s="154" t="s">
        <v>662</v>
      </c>
      <c r="E331" s="157">
        <v>140000</v>
      </c>
    </row>
    <row r="332" spans="1:5" ht="76.5">
      <c r="A332" s="61" t="s">
        <v>956</v>
      </c>
      <c r="B332" s="154" t="s">
        <v>1218</v>
      </c>
      <c r="C332" s="154" t="s">
        <v>944</v>
      </c>
      <c r="D332" s="154"/>
      <c r="E332" s="157">
        <v>67642.179999999993</v>
      </c>
    </row>
    <row r="333" spans="1:5" ht="51">
      <c r="A333" s="61" t="s">
        <v>612</v>
      </c>
      <c r="B333" s="154" t="s">
        <v>1218</v>
      </c>
      <c r="C333" s="154" t="s">
        <v>613</v>
      </c>
      <c r="D333" s="154"/>
      <c r="E333" s="157">
        <v>67642.179999999993</v>
      </c>
    </row>
    <row r="334" spans="1:5">
      <c r="A334" s="61" t="s">
        <v>281</v>
      </c>
      <c r="B334" s="154" t="s">
        <v>1218</v>
      </c>
      <c r="C334" s="154" t="s">
        <v>613</v>
      </c>
      <c r="D334" s="154" t="s">
        <v>662</v>
      </c>
      <c r="E334" s="157">
        <v>67642.179999999993</v>
      </c>
    </row>
    <row r="335" spans="1:5">
      <c r="A335" s="61" t="s">
        <v>981</v>
      </c>
      <c r="B335" s="154" t="s">
        <v>750</v>
      </c>
      <c r="C335" s="154" t="s">
        <v>944</v>
      </c>
      <c r="D335" s="154"/>
      <c r="E335" s="157">
        <v>84856293</v>
      </c>
    </row>
    <row r="336" spans="1:5" ht="89.25">
      <c r="A336" s="61" t="s">
        <v>809</v>
      </c>
      <c r="B336" s="154" t="s">
        <v>1222</v>
      </c>
      <c r="C336" s="154" t="s">
        <v>944</v>
      </c>
      <c r="D336" s="154"/>
      <c r="E336" s="157">
        <v>36455891</v>
      </c>
    </row>
    <row r="337" spans="1:5" ht="51">
      <c r="A337" s="61" t="s">
        <v>612</v>
      </c>
      <c r="B337" s="154" t="s">
        <v>1222</v>
      </c>
      <c r="C337" s="154" t="s">
        <v>613</v>
      </c>
      <c r="D337" s="154"/>
      <c r="E337" s="157">
        <v>36455891</v>
      </c>
    </row>
    <row r="338" spans="1:5">
      <c r="A338" s="61" t="s">
        <v>281</v>
      </c>
      <c r="B338" s="154" t="s">
        <v>1222</v>
      </c>
      <c r="C338" s="154" t="s">
        <v>613</v>
      </c>
      <c r="D338" s="154" t="s">
        <v>662</v>
      </c>
      <c r="E338" s="157">
        <v>36455891</v>
      </c>
    </row>
    <row r="339" spans="1:5" ht="114.75">
      <c r="A339" s="61" t="s">
        <v>810</v>
      </c>
      <c r="B339" s="154" t="s">
        <v>1223</v>
      </c>
      <c r="C339" s="154" t="s">
        <v>944</v>
      </c>
      <c r="D339" s="154"/>
      <c r="E339" s="157">
        <v>7102964</v>
      </c>
    </row>
    <row r="340" spans="1:5" ht="51">
      <c r="A340" s="61" t="s">
        <v>612</v>
      </c>
      <c r="B340" s="154" t="s">
        <v>1223</v>
      </c>
      <c r="C340" s="154" t="s">
        <v>613</v>
      </c>
      <c r="D340" s="154"/>
      <c r="E340" s="157">
        <v>7102964</v>
      </c>
    </row>
    <row r="341" spans="1:5">
      <c r="A341" s="61" t="s">
        <v>281</v>
      </c>
      <c r="B341" s="154" t="s">
        <v>1223</v>
      </c>
      <c r="C341" s="154" t="s">
        <v>613</v>
      </c>
      <c r="D341" s="154" t="s">
        <v>662</v>
      </c>
      <c r="E341" s="157">
        <v>7102964</v>
      </c>
    </row>
    <row r="342" spans="1:5" ht="89.25">
      <c r="A342" s="61" t="s">
        <v>811</v>
      </c>
      <c r="B342" s="154" t="s">
        <v>1224</v>
      </c>
      <c r="C342" s="154" t="s">
        <v>944</v>
      </c>
      <c r="D342" s="154"/>
      <c r="E342" s="157">
        <v>253838</v>
      </c>
    </row>
    <row r="343" spans="1:5" ht="51">
      <c r="A343" s="61" t="s">
        <v>612</v>
      </c>
      <c r="B343" s="154" t="s">
        <v>1224</v>
      </c>
      <c r="C343" s="154" t="s">
        <v>613</v>
      </c>
      <c r="D343" s="154"/>
      <c r="E343" s="157">
        <v>253838</v>
      </c>
    </row>
    <row r="344" spans="1:5">
      <c r="A344" s="61" t="s">
        <v>281</v>
      </c>
      <c r="B344" s="154" t="s">
        <v>1224</v>
      </c>
      <c r="C344" s="154" t="s">
        <v>613</v>
      </c>
      <c r="D344" s="154" t="s">
        <v>662</v>
      </c>
      <c r="E344" s="157">
        <v>253838</v>
      </c>
    </row>
    <row r="345" spans="1:5" ht="76.5">
      <c r="A345" s="61" t="s">
        <v>812</v>
      </c>
      <c r="B345" s="154" t="s">
        <v>1225</v>
      </c>
      <c r="C345" s="154" t="s">
        <v>944</v>
      </c>
      <c r="D345" s="154"/>
      <c r="E345" s="157">
        <v>650000</v>
      </c>
    </row>
    <row r="346" spans="1:5">
      <c r="A346" s="61" t="s">
        <v>633</v>
      </c>
      <c r="B346" s="154" t="s">
        <v>1225</v>
      </c>
      <c r="C346" s="154" t="s">
        <v>634</v>
      </c>
      <c r="D346" s="154"/>
      <c r="E346" s="157">
        <v>650000</v>
      </c>
    </row>
    <row r="347" spans="1:5">
      <c r="A347" s="61" t="s">
        <v>281</v>
      </c>
      <c r="B347" s="154" t="s">
        <v>1225</v>
      </c>
      <c r="C347" s="154" t="s">
        <v>634</v>
      </c>
      <c r="D347" s="154" t="s">
        <v>662</v>
      </c>
      <c r="E347" s="157">
        <v>650000</v>
      </c>
    </row>
    <row r="348" spans="1:5" ht="89.25">
      <c r="A348" s="61" t="s">
        <v>957</v>
      </c>
      <c r="B348" s="154" t="s">
        <v>1226</v>
      </c>
      <c r="C348" s="154" t="s">
        <v>944</v>
      </c>
      <c r="D348" s="154"/>
      <c r="E348" s="157">
        <v>12517965</v>
      </c>
    </row>
    <row r="349" spans="1:5" ht="51">
      <c r="A349" s="61" t="s">
        <v>612</v>
      </c>
      <c r="B349" s="154" t="s">
        <v>1226</v>
      </c>
      <c r="C349" s="154" t="s">
        <v>613</v>
      </c>
      <c r="D349" s="154"/>
      <c r="E349" s="157">
        <v>12517965</v>
      </c>
    </row>
    <row r="350" spans="1:5">
      <c r="A350" s="61" t="s">
        <v>281</v>
      </c>
      <c r="B350" s="154" t="s">
        <v>1226</v>
      </c>
      <c r="C350" s="154" t="s">
        <v>613</v>
      </c>
      <c r="D350" s="154" t="s">
        <v>662</v>
      </c>
      <c r="E350" s="157">
        <v>12517965</v>
      </c>
    </row>
    <row r="351" spans="1:5" ht="51">
      <c r="A351" s="61" t="s">
        <v>801</v>
      </c>
      <c r="B351" s="154" t="s">
        <v>1204</v>
      </c>
      <c r="C351" s="154" t="s">
        <v>944</v>
      </c>
      <c r="D351" s="154"/>
      <c r="E351" s="157">
        <v>2880000</v>
      </c>
    </row>
    <row r="352" spans="1:5">
      <c r="A352" s="61" t="s">
        <v>633</v>
      </c>
      <c r="B352" s="154" t="s">
        <v>1204</v>
      </c>
      <c r="C352" s="154" t="s">
        <v>634</v>
      </c>
      <c r="D352" s="154"/>
      <c r="E352" s="157">
        <v>2880000</v>
      </c>
    </row>
    <row r="353" spans="1:5">
      <c r="A353" s="61" t="s">
        <v>211</v>
      </c>
      <c r="B353" s="154" t="s">
        <v>1204</v>
      </c>
      <c r="C353" s="154" t="s">
        <v>634</v>
      </c>
      <c r="D353" s="154" t="s">
        <v>667</v>
      </c>
      <c r="E353" s="157">
        <v>550000</v>
      </c>
    </row>
    <row r="354" spans="1:5">
      <c r="A354" s="61" t="s">
        <v>281</v>
      </c>
      <c r="B354" s="154" t="s">
        <v>1204</v>
      </c>
      <c r="C354" s="154" t="s">
        <v>634</v>
      </c>
      <c r="D354" s="154" t="s">
        <v>662</v>
      </c>
      <c r="E354" s="157">
        <v>2330000</v>
      </c>
    </row>
    <row r="355" spans="1:5" ht="63.75">
      <c r="A355" s="61" t="s">
        <v>813</v>
      </c>
      <c r="B355" s="154" t="s">
        <v>1227</v>
      </c>
      <c r="C355" s="154" t="s">
        <v>944</v>
      </c>
      <c r="D355" s="154"/>
      <c r="E355" s="157">
        <v>15957915</v>
      </c>
    </row>
    <row r="356" spans="1:5" ht="51">
      <c r="A356" s="61" t="s">
        <v>612</v>
      </c>
      <c r="B356" s="154" t="s">
        <v>1227</v>
      </c>
      <c r="C356" s="154" t="s">
        <v>613</v>
      </c>
      <c r="D356" s="154"/>
      <c r="E356" s="157">
        <v>15867935</v>
      </c>
    </row>
    <row r="357" spans="1:5">
      <c r="A357" s="61" t="s">
        <v>281</v>
      </c>
      <c r="B357" s="154" t="s">
        <v>1227</v>
      </c>
      <c r="C357" s="154" t="s">
        <v>613</v>
      </c>
      <c r="D357" s="154" t="s">
        <v>662</v>
      </c>
      <c r="E357" s="157">
        <v>15867935</v>
      </c>
    </row>
    <row r="358" spans="1:5">
      <c r="A358" s="61" t="s">
        <v>633</v>
      </c>
      <c r="B358" s="154" t="s">
        <v>1227</v>
      </c>
      <c r="C358" s="154" t="s">
        <v>634</v>
      </c>
      <c r="D358" s="154"/>
      <c r="E358" s="157">
        <v>89980</v>
      </c>
    </row>
    <row r="359" spans="1:5">
      <c r="A359" s="61" t="s">
        <v>281</v>
      </c>
      <c r="B359" s="154" t="s">
        <v>1227</v>
      </c>
      <c r="C359" s="154" t="s">
        <v>634</v>
      </c>
      <c r="D359" s="154" t="s">
        <v>662</v>
      </c>
      <c r="E359" s="157">
        <v>89980</v>
      </c>
    </row>
    <row r="360" spans="1:5" ht="89.25">
      <c r="A360" s="61" t="s">
        <v>815</v>
      </c>
      <c r="B360" s="154" t="s">
        <v>1229</v>
      </c>
      <c r="C360" s="154" t="s">
        <v>944</v>
      </c>
      <c r="D360" s="154"/>
      <c r="E360" s="157">
        <v>91775</v>
      </c>
    </row>
    <row r="361" spans="1:5" ht="51">
      <c r="A361" s="61" t="s">
        <v>612</v>
      </c>
      <c r="B361" s="154" t="s">
        <v>1229</v>
      </c>
      <c r="C361" s="154" t="s">
        <v>613</v>
      </c>
      <c r="D361" s="154"/>
      <c r="E361" s="157">
        <v>91775</v>
      </c>
    </row>
    <row r="362" spans="1:5">
      <c r="A362" s="61" t="s">
        <v>281</v>
      </c>
      <c r="B362" s="154" t="s">
        <v>1229</v>
      </c>
      <c r="C362" s="154" t="s">
        <v>613</v>
      </c>
      <c r="D362" s="154" t="s">
        <v>662</v>
      </c>
      <c r="E362" s="157">
        <v>91775</v>
      </c>
    </row>
    <row r="363" spans="1:5" ht="89.25">
      <c r="A363" s="61" t="s">
        <v>816</v>
      </c>
      <c r="B363" s="154" t="s">
        <v>1230</v>
      </c>
      <c r="C363" s="154" t="s">
        <v>944</v>
      </c>
      <c r="D363" s="154"/>
      <c r="E363" s="157">
        <v>935000</v>
      </c>
    </row>
    <row r="364" spans="1:5">
      <c r="A364" s="61" t="s">
        <v>633</v>
      </c>
      <c r="B364" s="154" t="s">
        <v>1230</v>
      </c>
      <c r="C364" s="154" t="s">
        <v>634</v>
      </c>
      <c r="D364" s="154"/>
      <c r="E364" s="157">
        <v>935000</v>
      </c>
    </row>
    <row r="365" spans="1:5">
      <c r="A365" s="61" t="s">
        <v>281</v>
      </c>
      <c r="B365" s="154" t="s">
        <v>1230</v>
      </c>
      <c r="C365" s="154" t="s">
        <v>634</v>
      </c>
      <c r="D365" s="154" t="s">
        <v>662</v>
      </c>
      <c r="E365" s="157">
        <v>935000</v>
      </c>
    </row>
    <row r="366" spans="1:5" ht="76.5">
      <c r="A366" s="61" t="s">
        <v>958</v>
      </c>
      <c r="B366" s="154" t="s">
        <v>1231</v>
      </c>
      <c r="C366" s="154" t="s">
        <v>944</v>
      </c>
      <c r="D366" s="154"/>
      <c r="E366" s="157">
        <v>4298024</v>
      </c>
    </row>
    <row r="367" spans="1:5">
      <c r="A367" s="61" t="s">
        <v>106</v>
      </c>
      <c r="B367" s="154" t="s">
        <v>1231</v>
      </c>
      <c r="C367" s="154" t="s">
        <v>702</v>
      </c>
      <c r="D367" s="154"/>
      <c r="E367" s="157">
        <v>4298024</v>
      </c>
    </row>
    <row r="368" spans="1:5">
      <c r="A368" s="61" t="s">
        <v>281</v>
      </c>
      <c r="B368" s="154" t="s">
        <v>1231</v>
      </c>
      <c r="C368" s="154" t="s">
        <v>613</v>
      </c>
      <c r="D368" s="154" t="s">
        <v>662</v>
      </c>
      <c r="E368" s="157">
        <v>4298024</v>
      </c>
    </row>
    <row r="369" spans="1:5" ht="114.75">
      <c r="A369" s="61" t="s">
        <v>814</v>
      </c>
      <c r="B369" s="154" t="s">
        <v>1228</v>
      </c>
      <c r="C369" s="154" t="s">
        <v>944</v>
      </c>
      <c r="D369" s="154"/>
      <c r="E369" s="157">
        <v>3712921</v>
      </c>
    </row>
    <row r="370" spans="1:5" ht="51">
      <c r="A370" s="61" t="s">
        <v>612</v>
      </c>
      <c r="B370" s="154" t="s">
        <v>1228</v>
      </c>
      <c r="C370" s="154" t="s">
        <v>613</v>
      </c>
      <c r="D370" s="154"/>
      <c r="E370" s="157">
        <v>3712921</v>
      </c>
    </row>
    <row r="371" spans="1:5">
      <c r="A371" s="61" t="s">
        <v>281</v>
      </c>
      <c r="B371" s="154" t="s">
        <v>1228</v>
      </c>
      <c r="C371" s="154" t="s">
        <v>613</v>
      </c>
      <c r="D371" s="154" t="s">
        <v>662</v>
      </c>
      <c r="E371" s="157">
        <v>3712921</v>
      </c>
    </row>
    <row r="372" spans="1:5" ht="25.5">
      <c r="A372" s="61" t="s">
        <v>982</v>
      </c>
      <c r="B372" s="154" t="s">
        <v>751</v>
      </c>
      <c r="C372" s="154" t="s">
        <v>944</v>
      </c>
      <c r="D372" s="154"/>
      <c r="E372" s="157">
        <v>54187646</v>
      </c>
    </row>
    <row r="373" spans="1:5" ht="102">
      <c r="A373" s="61" t="s">
        <v>802</v>
      </c>
      <c r="B373" s="154" t="s">
        <v>1205</v>
      </c>
      <c r="C373" s="154" t="s">
        <v>944</v>
      </c>
      <c r="D373" s="154"/>
      <c r="E373" s="157">
        <v>44932016.600000001</v>
      </c>
    </row>
    <row r="374" spans="1:5" ht="25.5">
      <c r="A374" s="61" t="s">
        <v>604</v>
      </c>
      <c r="B374" s="154" t="s">
        <v>1205</v>
      </c>
      <c r="C374" s="154" t="s">
        <v>605</v>
      </c>
      <c r="D374" s="154"/>
      <c r="E374" s="157">
        <v>11036300</v>
      </c>
    </row>
    <row r="375" spans="1:5">
      <c r="A375" s="61" t="s">
        <v>0</v>
      </c>
      <c r="B375" s="154" t="s">
        <v>1205</v>
      </c>
      <c r="C375" s="154" t="s">
        <v>605</v>
      </c>
      <c r="D375" s="154" t="s">
        <v>674</v>
      </c>
      <c r="E375" s="157">
        <v>11036300</v>
      </c>
    </row>
    <row r="376" spans="1:5" ht="25.5">
      <c r="A376" s="61" t="s">
        <v>660</v>
      </c>
      <c r="B376" s="154" t="s">
        <v>1205</v>
      </c>
      <c r="C376" s="154" t="s">
        <v>661</v>
      </c>
      <c r="D376" s="154"/>
      <c r="E376" s="157">
        <v>576676.6</v>
      </c>
    </row>
    <row r="377" spans="1:5">
      <c r="A377" s="61" t="s">
        <v>0</v>
      </c>
      <c r="B377" s="154" t="s">
        <v>1205</v>
      </c>
      <c r="C377" s="154" t="s">
        <v>661</v>
      </c>
      <c r="D377" s="154" t="s">
        <v>674</v>
      </c>
      <c r="E377" s="157">
        <v>576676.6</v>
      </c>
    </row>
    <row r="378" spans="1:5" ht="25.5">
      <c r="A378" s="61" t="s">
        <v>589</v>
      </c>
      <c r="B378" s="154" t="s">
        <v>1205</v>
      </c>
      <c r="C378" s="154" t="s">
        <v>590</v>
      </c>
      <c r="D378" s="154"/>
      <c r="E378" s="157">
        <v>1780498</v>
      </c>
    </row>
    <row r="379" spans="1:5">
      <c r="A379" s="61" t="s">
        <v>0</v>
      </c>
      <c r="B379" s="154" t="s">
        <v>1205</v>
      </c>
      <c r="C379" s="154" t="s">
        <v>590</v>
      </c>
      <c r="D379" s="154" t="s">
        <v>674</v>
      </c>
      <c r="E379" s="157">
        <v>1780498</v>
      </c>
    </row>
    <row r="380" spans="1:5" ht="51">
      <c r="A380" s="61" t="s">
        <v>612</v>
      </c>
      <c r="B380" s="154" t="s">
        <v>1205</v>
      </c>
      <c r="C380" s="154" t="s">
        <v>613</v>
      </c>
      <c r="D380" s="154"/>
      <c r="E380" s="157">
        <v>31538542</v>
      </c>
    </row>
    <row r="381" spans="1:5">
      <c r="A381" s="61" t="s">
        <v>211</v>
      </c>
      <c r="B381" s="154" t="s">
        <v>1205</v>
      </c>
      <c r="C381" s="154" t="s">
        <v>613</v>
      </c>
      <c r="D381" s="154" t="s">
        <v>667</v>
      </c>
      <c r="E381" s="157">
        <v>31538542</v>
      </c>
    </row>
    <row r="382" spans="1:5" ht="114.75">
      <c r="A382" s="61" t="s">
        <v>803</v>
      </c>
      <c r="B382" s="154" t="s">
        <v>1206</v>
      </c>
      <c r="C382" s="154" t="s">
        <v>944</v>
      </c>
      <c r="D382" s="154"/>
      <c r="E382" s="157">
        <v>3737750</v>
      </c>
    </row>
    <row r="383" spans="1:5" ht="25.5">
      <c r="A383" s="61" t="s">
        <v>604</v>
      </c>
      <c r="B383" s="154" t="s">
        <v>1206</v>
      </c>
      <c r="C383" s="154" t="s">
        <v>605</v>
      </c>
      <c r="D383" s="154"/>
      <c r="E383" s="157">
        <v>380000</v>
      </c>
    </row>
    <row r="384" spans="1:5">
      <c r="A384" s="61" t="s">
        <v>0</v>
      </c>
      <c r="B384" s="154" t="s">
        <v>1206</v>
      </c>
      <c r="C384" s="154" t="s">
        <v>605</v>
      </c>
      <c r="D384" s="154" t="s">
        <v>674</v>
      </c>
      <c r="E384" s="157">
        <v>380000</v>
      </c>
    </row>
    <row r="385" spans="1:5" ht="51">
      <c r="A385" s="61" t="s">
        <v>612</v>
      </c>
      <c r="B385" s="154" t="s">
        <v>1206</v>
      </c>
      <c r="C385" s="154" t="s">
        <v>613</v>
      </c>
      <c r="D385" s="154"/>
      <c r="E385" s="157">
        <v>3357750</v>
      </c>
    </row>
    <row r="386" spans="1:5">
      <c r="A386" s="61" t="s">
        <v>211</v>
      </c>
      <c r="B386" s="154" t="s">
        <v>1206</v>
      </c>
      <c r="C386" s="154" t="s">
        <v>613</v>
      </c>
      <c r="D386" s="154" t="s">
        <v>667</v>
      </c>
      <c r="E386" s="157">
        <v>3357750</v>
      </c>
    </row>
    <row r="387" spans="1:5" ht="102">
      <c r="A387" s="61" t="s">
        <v>953</v>
      </c>
      <c r="B387" s="154" t="s">
        <v>1207</v>
      </c>
      <c r="C387" s="154" t="s">
        <v>944</v>
      </c>
      <c r="D387" s="154"/>
      <c r="E387" s="157">
        <v>360962</v>
      </c>
    </row>
    <row r="388" spans="1:5" ht="51">
      <c r="A388" s="61" t="s">
        <v>612</v>
      </c>
      <c r="B388" s="154" t="s">
        <v>1207</v>
      </c>
      <c r="C388" s="154" t="s">
        <v>613</v>
      </c>
      <c r="D388" s="154"/>
      <c r="E388" s="157">
        <v>360962</v>
      </c>
    </row>
    <row r="389" spans="1:5">
      <c r="A389" s="61" t="s">
        <v>211</v>
      </c>
      <c r="B389" s="154" t="s">
        <v>1207</v>
      </c>
      <c r="C389" s="154" t="s">
        <v>613</v>
      </c>
      <c r="D389" s="154" t="s">
        <v>667</v>
      </c>
      <c r="E389" s="157">
        <v>360962</v>
      </c>
    </row>
    <row r="390" spans="1:5" ht="89.25">
      <c r="A390" s="61" t="s">
        <v>804</v>
      </c>
      <c r="B390" s="154" t="s">
        <v>1208</v>
      </c>
      <c r="C390" s="154" t="s">
        <v>944</v>
      </c>
      <c r="D390" s="154"/>
      <c r="E390" s="157">
        <v>559800</v>
      </c>
    </row>
    <row r="391" spans="1:5" ht="25.5">
      <c r="A391" s="61" t="s">
        <v>660</v>
      </c>
      <c r="B391" s="154" t="s">
        <v>1208</v>
      </c>
      <c r="C391" s="154" t="s">
        <v>661</v>
      </c>
      <c r="D391" s="154"/>
      <c r="E391" s="157">
        <v>179800</v>
      </c>
    </row>
    <row r="392" spans="1:5">
      <c r="A392" s="61" t="s">
        <v>0</v>
      </c>
      <c r="B392" s="154" t="s">
        <v>1208</v>
      </c>
      <c r="C392" s="154" t="s">
        <v>661</v>
      </c>
      <c r="D392" s="154" t="s">
        <v>674</v>
      </c>
      <c r="E392" s="157">
        <v>179800</v>
      </c>
    </row>
    <row r="393" spans="1:5">
      <c r="A393" s="61" t="s">
        <v>633</v>
      </c>
      <c r="B393" s="154" t="s">
        <v>1208</v>
      </c>
      <c r="C393" s="154" t="s">
        <v>634</v>
      </c>
      <c r="D393" s="154"/>
      <c r="E393" s="157">
        <v>380000</v>
      </c>
    </row>
    <row r="394" spans="1:5">
      <c r="A394" s="61" t="s">
        <v>211</v>
      </c>
      <c r="B394" s="154" t="s">
        <v>1208</v>
      </c>
      <c r="C394" s="154" t="s">
        <v>634</v>
      </c>
      <c r="D394" s="154" t="s">
        <v>667</v>
      </c>
      <c r="E394" s="157">
        <v>380000</v>
      </c>
    </row>
    <row r="395" spans="1:5" ht="89.25">
      <c r="A395" s="61" t="s">
        <v>954</v>
      </c>
      <c r="B395" s="154" t="s">
        <v>1209</v>
      </c>
      <c r="C395" s="154" t="s">
        <v>944</v>
      </c>
      <c r="D395" s="154"/>
      <c r="E395" s="157">
        <v>3526007.4</v>
      </c>
    </row>
    <row r="396" spans="1:5" ht="25.5">
      <c r="A396" s="61" t="s">
        <v>589</v>
      </c>
      <c r="B396" s="154" t="s">
        <v>1209</v>
      </c>
      <c r="C396" s="154" t="s">
        <v>590</v>
      </c>
      <c r="D396" s="154"/>
      <c r="E396" s="157">
        <v>326725.40000000002</v>
      </c>
    </row>
    <row r="397" spans="1:5">
      <c r="A397" s="61" t="s">
        <v>0</v>
      </c>
      <c r="B397" s="154" t="s">
        <v>1209</v>
      </c>
      <c r="C397" s="154" t="s">
        <v>590</v>
      </c>
      <c r="D397" s="154" t="s">
        <v>674</v>
      </c>
      <c r="E397" s="157">
        <v>326725.40000000002</v>
      </c>
    </row>
    <row r="398" spans="1:5" ht="51">
      <c r="A398" s="61" t="s">
        <v>612</v>
      </c>
      <c r="B398" s="154" t="s">
        <v>1209</v>
      </c>
      <c r="C398" s="154" t="s">
        <v>613</v>
      </c>
      <c r="D398" s="154"/>
      <c r="E398" s="157">
        <v>3199282</v>
      </c>
    </row>
    <row r="399" spans="1:5">
      <c r="A399" s="61" t="s">
        <v>211</v>
      </c>
      <c r="B399" s="154" t="s">
        <v>1209</v>
      </c>
      <c r="C399" s="154" t="s">
        <v>613</v>
      </c>
      <c r="D399" s="154" t="s">
        <v>667</v>
      </c>
      <c r="E399" s="157">
        <v>3199282</v>
      </c>
    </row>
    <row r="400" spans="1:5" ht="76.5">
      <c r="A400" s="61" t="s">
        <v>819</v>
      </c>
      <c r="B400" s="154" t="s">
        <v>1235</v>
      </c>
      <c r="C400" s="154" t="s">
        <v>944</v>
      </c>
      <c r="D400" s="154"/>
      <c r="E400" s="157">
        <v>20900</v>
      </c>
    </row>
    <row r="401" spans="1:5">
      <c r="A401" s="61" t="s">
        <v>633</v>
      </c>
      <c r="B401" s="154" t="s">
        <v>1235</v>
      </c>
      <c r="C401" s="154" t="s">
        <v>634</v>
      </c>
      <c r="D401" s="154"/>
      <c r="E401" s="157">
        <v>20900</v>
      </c>
    </row>
    <row r="402" spans="1:5">
      <c r="A402" s="61" t="s">
        <v>281</v>
      </c>
      <c r="B402" s="154" t="s">
        <v>1235</v>
      </c>
      <c r="C402" s="154" t="s">
        <v>634</v>
      </c>
      <c r="D402" s="154" t="s">
        <v>662</v>
      </c>
      <c r="E402" s="157">
        <v>20900</v>
      </c>
    </row>
    <row r="403" spans="1:5" ht="89.25">
      <c r="A403" s="61" t="s">
        <v>817</v>
      </c>
      <c r="B403" s="154" t="s">
        <v>1232</v>
      </c>
      <c r="C403" s="154" t="s">
        <v>944</v>
      </c>
      <c r="D403" s="154"/>
      <c r="E403" s="157">
        <v>210</v>
      </c>
    </row>
    <row r="404" spans="1:5">
      <c r="A404" s="61" t="s">
        <v>633</v>
      </c>
      <c r="B404" s="154" t="s">
        <v>1232</v>
      </c>
      <c r="C404" s="154" t="s">
        <v>634</v>
      </c>
      <c r="D404" s="154"/>
      <c r="E404" s="157">
        <v>210</v>
      </c>
    </row>
    <row r="405" spans="1:5">
      <c r="A405" s="61" t="s">
        <v>281</v>
      </c>
      <c r="B405" s="154" t="s">
        <v>1232</v>
      </c>
      <c r="C405" s="154" t="s">
        <v>634</v>
      </c>
      <c r="D405" s="154" t="s">
        <v>662</v>
      </c>
      <c r="E405" s="157">
        <v>210</v>
      </c>
    </row>
    <row r="406" spans="1:5" ht="63.75">
      <c r="A406" s="61" t="s">
        <v>805</v>
      </c>
      <c r="B406" s="154" t="s">
        <v>1233</v>
      </c>
      <c r="C406" s="154" t="s">
        <v>944</v>
      </c>
      <c r="D406" s="154"/>
      <c r="E406" s="157">
        <v>250000</v>
      </c>
    </row>
    <row r="407" spans="1:5">
      <c r="A407" s="61" t="s">
        <v>633</v>
      </c>
      <c r="B407" s="154" t="s">
        <v>1233</v>
      </c>
      <c r="C407" s="154" t="s">
        <v>634</v>
      </c>
      <c r="D407" s="154"/>
      <c r="E407" s="157">
        <v>250000</v>
      </c>
    </row>
    <row r="408" spans="1:5">
      <c r="A408" s="61" t="s">
        <v>281</v>
      </c>
      <c r="B408" s="154" t="s">
        <v>1233</v>
      </c>
      <c r="C408" s="154" t="s">
        <v>634</v>
      </c>
      <c r="D408" s="154" t="s">
        <v>662</v>
      </c>
      <c r="E408" s="157">
        <v>250000</v>
      </c>
    </row>
    <row r="409" spans="1:5" ht="89.25">
      <c r="A409" s="61" t="s">
        <v>818</v>
      </c>
      <c r="B409" s="154" t="s">
        <v>1234</v>
      </c>
      <c r="C409" s="154" t="s">
        <v>944</v>
      </c>
      <c r="D409" s="154"/>
      <c r="E409" s="157">
        <v>800000</v>
      </c>
    </row>
    <row r="410" spans="1:5">
      <c r="A410" s="61" t="s">
        <v>633</v>
      </c>
      <c r="B410" s="154" t="s">
        <v>1234</v>
      </c>
      <c r="C410" s="154" t="s">
        <v>634</v>
      </c>
      <c r="D410" s="154"/>
      <c r="E410" s="157">
        <v>800000</v>
      </c>
    </row>
    <row r="411" spans="1:5">
      <c r="A411" s="61" t="s">
        <v>281</v>
      </c>
      <c r="B411" s="154" t="s">
        <v>1234</v>
      </c>
      <c r="C411" s="154" t="s">
        <v>634</v>
      </c>
      <c r="D411" s="154" t="s">
        <v>662</v>
      </c>
      <c r="E411" s="157">
        <v>800000</v>
      </c>
    </row>
    <row r="412" spans="1:5">
      <c r="A412" s="61" t="s">
        <v>752</v>
      </c>
      <c r="B412" s="154" t="s">
        <v>304</v>
      </c>
      <c r="C412" s="154" t="s">
        <v>944</v>
      </c>
      <c r="D412" s="154"/>
      <c r="E412" s="157">
        <v>8290580</v>
      </c>
    </row>
    <row r="413" spans="1:5" ht="25.5">
      <c r="A413" s="61" t="s">
        <v>753</v>
      </c>
      <c r="B413" s="154" t="s">
        <v>754</v>
      </c>
      <c r="C413" s="154" t="s">
        <v>944</v>
      </c>
      <c r="D413" s="154"/>
      <c r="E413" s="157">
        <v>1014240</v>
      </c>
    </row>
    <row r="414" spans="1:5" ht="63.75">
      <c r="A414" s="61" t="s">
        <v>709</v>
      </c>
      <c r="B414" s="154" t="s">
        <v>1301</v>
      </c>
      <c r="C414" s="154" t="s">
        <v>944</v>
      </c>
      <c r="D414" s="154"/>
      <c r="E414" s="157">
        <v>674240</v>
      </c>
    </row>
    <row r="415" spans="1:5">
      <c r="A415" s="61" t="s">
        <v>106</v>
      </c>
      <c r="B415" s="154" t="s">
        <v>1301</v>
      </c>
      <c r="C415" s="154" t="s">
        <v>702</v>
      </c>
      <c r="D415" s="154"/>
      <c r="E415" s="157">
        <v>674240</v>
      </c>
    </row>
    <row r="416" spans="1:5">
      <c r="A416" s="61" t="s">
        <v>54</v>
      </c>
      <c r="B416" s="154" t="s">
        <v>1301</v>
      </c>
      <c r="C416" s="154" t="s">
        <v>702</v>
      </c>
      <c r="D416" s="154" t="s">
        <v>632</v>
      </c>
      <c r="E416" s="157">
        <v>674240</v>
      </c>
    </row>
    <row r="417" spans="1:5" ht="63.75">
      <c r="A417" s="61" t="s">
        <v>635</v>
      </c>
      <c r="B417" s="154" t="s">
        <v>1184</v>
      </c>
      <c r="C417" s="154" t="s">
        <v>944</v>
      </c>
      <c r="D417" s="154"/>
      <c r="E417" s="157">
        <v>340000</v>
      </c>
    </row>
    <row r="418" spans="1:5">
      <c r="A418" s="61" t="s">
        <v>633</v>
      </c>
      <c r="B418" s="154" t="s">
        <v>1184</v>
      </c>
      <c r="C418" s="154" t="s">
        <v>634</v>
      </c>
      <c r="D418" s="154"/>
      <c r="E418" s="157">
        <v>340000</v>
      </c>
    </row>
    <row r="419" spans="1:5">
      <c r="A419" s="61" t="s">
        <v>54</v>
      </c>
      <c r="B419" s="154" t="s">
        <v>1184</v>
      </c>
      <c r="C419" s="154" t="s">
        <v>634</v>
      </c>
      <c r="D419" s="154" t="s">
        <v>632</v>
      </c>
      <c r="E419" s="157">
        <v>340000</v>
      </c>
    </row>
    <row r="420" spans="1:5" ht="25.5">
      <c r="A420" s="61" t="s">
        <v>755</v>
      </c>
      <c r="B420" s="154" t="s">
        <v>756</v>
      </c>
      <c r="C420" s="154" t="s">
        <v>944</v>
      </c>
      <c r="D420" s="154"/>
      <c r="E420" s="157">
        <v>330000</v>
      </c>
    </row>
    <row r="421" spans="1:5" ht="38.25">
      <c r="A421" s="61" t="s">
        <v>636</v>
      </c>
      <c r="B421" s="154" t="s">
        <v>1185</v>
      </c>
      <c r="C421" s="154" t="s">
        <v>944</v>
      </c>
      <c r="D421" s="154"/>
      <c r="E421" s="157">
        <v>330000</v>
      </c>
    </row>
    <row r="422" spans="1:5">
      <c r="A422" s="61" t="s">
        <v>633</v>
      </c>
      <c r="B422" s="154" t="s">
        <v>1185</v>
      </c>
      <c r="C422" s="154" t="s">
        <v>634</v>
      </c>
      <c r="D422" s="154"/>
      <c r="E422" s="157">
        <v>330000</v>
      </c>
    </row>
    <row r="423" spans="1:5">
      <c r="A423" s="61" t="s">
        <v>54</v>
      </c>
      <c r="B423" s="154" t="s">
        <v>1185</v>
      </c>
      <c r="C423" s="154" t="s">
        <v>634</v>
      </c>
      <c r="D423" s="154" t="s">
        <v>632</v>
      </c>
      <c r="E423" s="157">
        <v>330000</v>
      </c>
    </row>
    <row r="424" spans="1:5" ht="25.5">
      <c r="A424" s="61" t="s">
        <v>757</v>
      </c>
      <c r="B424" s="154" t="s">
        <v>758</v>
      </c>
      <c r="C424" s="159" t="s">
        <v>944</v>
      </c>
      <c r="D424" s="159"/>
      <c r="E424" s="157">
        <v>1221040</v>
      </c>
    </row>
    <row r="425" spans="1:5" ht="76.5">
      <c r="A425" s="61" t="s">
        <v>678</v>
      </c>
      <c r="B425" s="154" t="s">
        <v>1240</v>
      </c>
      <c r="C425" s="159" t="s">
        <v>944</v>
      </c>
      <c r="D425" s="159"/>
      <c r="E425" s="157">
        <v>1221040</v>
      </c>
    </row>
    <row r="426" spans="1:5">
      <c r="A426" s="61" t="s">
        <v>991</v>
      </c>
      <c r="B426" s="154" t="s">
        <v>1240</v>
      </c>
      <c r="C426" s="159" t="s">
        <v>990</v>
      </c>
      <c r="D426" s="159"/>
      <c r="E426" s="157">
        <v>1221040</v>
      </c>
    </row>
    <row r="427" spans="1:5">
      <c r="A427" s="61" t="s">
        <v>143</v>
      </c>
      <c r="B427" s="154" t="s">
        <v>1240</v>
      </c>
      <c r="C427" s="159" t="s">
        <v>990</v>
      </c>
      <c r="D427" s="159" t="s">
        <v>646</v>
      </c>
      <c r="E427" s="157">
        <v>1221040</v>
      </c>
    </row>
    <row r="428" spans="1:5" ht="25.5">
      <c r="A428" s="61" t="s">
        <v>733</v>
      </c>
      <c r="B428" s="154" t="s">
        <v>759</v>
      </c>
      <c r="C428" s="159" t="s">
        <v>944</v>
      </c>
      <c r="D428" s="159"/>
      <c r="E428" s="157">
        <v>5725300</v>
      </c>
    </row>
    <row r="429" spans="1:5" ht="89.25">
      <c r="A429" s="61" t="s">
        <v>638</v>
      </c>
      <c r="B429" s="154" t="s">
        <v>1187</v>
      </c>
      <c r="C429" s="159" t="s">
        <v>944</v>
      </c>
      <c r="D429" s="159"/>
      <c r="E429" s="157">
        <v>4449000</v>
      </c>
    </row>
    <row r="430" spans="1:5" ht="51">
      <c r="A430" s="61" t="s">
        <v>612</v>
      </c>
      <c r="B430" s="154" t="s">
        <v>1187</v>
      </c>
      <c r="C430" s="159" t="s">
        <v>613</v>
      </c>
      <c r="D430" s="159"/>
      <c r="E430" s="157">
        <v>4399000</v>
      </c>
    </row>
    <row r="431" spans="1:5">
      <c r="A431" s="61" t="s">
        <v>54</v>
      </c>
      <c r="B431" s="154" t="s">
        <v>1187</v>
      </c>
      <c r="C431" s="159" t="s">
        <v>613</v>
      </c>
      <c r="D431" s="159" t="s">
        <v>632</v>
      </c>
      <c r="E431" s="157">
        <v>4399000</v>
      </c>
    </row>
    <row r="432" spans="1:5">
      <c r="A432" s="61" t="s">
        <v>633</v>
      </c>
      <c r="B432" s="154" t="s">
        <v>1187</v>
      </c>
      <c r="C432" s="159" t="s">
        <v>634</v>
      </c>
      <c r="D432" s="159"/>
      <c r="E432" s="157">
        <v>50000</v>
      </c>
    </row>
    <row r="433" spans="1:5">
      <c r="A433" s="61" t="s">
        <v>54</v>
      </c>
      <c r="B433" s="154" t="s">
        <v>1187</v>
      </c>
      <c r="C433" s="159" t="s">
        <v>634</v>
      </c>
      <c r="D433" s="159" t="s">
        <v>632</v>
      </c>
      <c r="E433" s="157">
        <v>50000</v>
      </c>
    </row>
    <row r="434" spans="1:5" ht="114.75">
      <c r="A434" s="61" t="s">
        <v>639</v>
      </c>
      <c r="B434" s="154" t="s">
        <v>1188</v>
      </c>
      <c r="C434" s="159" t="s">
        <v>944</v>
      </c>
      <c r="D434" s="159"/>
      <c r="E434" s="157">
        <v>420000</v>
      </c>
    </row>
    <row r="435" spans="1:5" ht="51">
      <c r="A435" s="61" t="s">
        <v>612</v>
      </c>
      <c r="B435" s="154" t="s">
        <v>1188</v>
      </c>
      <c r="C435" s="159" t="s">
        <v>613</v>
      </c>
      <c r="D435" s="159"/>
      <c r="E435" s="157">
        <v>420000</v>
      </c>
    </row>
    <row r="436" spans="1:5">
      <c r="A436" s="61" t="s">
        <v>54</v>
      </c>
      <c r="B436" s="154" t="s">
        <v>1188</v>
      </c>
      <c r="C436" s="159" t="s">
        <v>613</v>
      </c>
      <c r="D436" s="159" t="s">
        <v>632</v>
      </c>
      <c r="E436" s="157">
        <v>420000</v>
      </c>
    </row>
    <row r="437" spans="1:5" ht="63.75">
      <c r="A437" s="61" t="s">
        <v>637</v>
      </c>
      <c r="B437" s="154" t="s">
        <v>1186</v>
      </c>
      <c r="C437" s="159" t="s">
        <v>944</v>
      </c>
      <c r="D437" s="159"/>
      <c r="E437" s="157">
        <v>856300</v>
      </c>
    </row>
    <row r="438" spans="1:5">
      <c r="A438" s="61" t="s">
        <v>633</v>
      </c>
      <c r="B438" s="154" t="s">
        <v>1186</v>
      </c>
      <c r="C438" s="159" t="s">
        <v>634</v>
      </c>
      <c r="D438" s="159"/>
      <c r="E438" s="157">
        <v>856300</v>
      </c>
    </row>
    <row r="439" spans="1:5">
      <c r="A439" s="61" t="s">
        <v>54</v>
      </c>
      <c r="B439" s="154" t="s">
        <v>1186</v>
      </c>
      <c r="C439" s="159" t="s">
        <v>634</v>
      </c>
      <c r="D439" s="159" t="s">
        <v>632</v>
      </c>
      <c r="E439" s="157">
        <v>856300</v>
      </c>
    </row>
    <row r="440" spans="1:5" ht="25.5">
      <c r="A440" s="61" t="s">
        <v>760</v>
      </c>
      <c r="B440" s="154" t="s">
        <v>34</v>
      </c>
      <c r="C440" s="159"/>
      <c r="D440" s="159"/>
      <c r="E440" s="157">
        <v>2570000</v>
      </c>
    </row>
    <row r="441" spans="1:5" ht="25.5">
      <c r="A441" s="61" t="s">
        <v>761</v>
      </c>
      <c r="B441" s="154" t="s">
        <v>762</v>
      </c>
      <c r="C441" s="159"/>
      <c r="D441" s="159"/>
      <c r="E441" s="157">
        <v>2370000</v>
      </c>
    </row>
    <row r="442" spans="1:5" ht="63.75">
      <c r="A442" s="61" t="s">
        <v>650</v>
      </c>
      <c r="B442" s="154" t="s">
        <v>1190</v>
      </c>
      <c r="C442" s="159" t="s">
        <v>944</v>
      </c>
      <c r="D442" s="159"/>
      <c r="E442" s="157">
        <v>700000</v>
      </c>
    </row>
    <row r="443" spans="1:5" ht="25.5">
      <c r="A443" s="61" t="s">
        <v>589</v>
      </c>
      <c r="B443" s="154" t="s">
        <v>1190</v>
      </c>
      <c r="C443" s="159" t="s">
        <v>590</v>
      </c>
      <c r="D443" s="159"/>
      <c r="E443" s="157">
        <v>700000</v>
      </c>
    </row>
    <row r="444" spans="1:5">
      <c r="A444" s="61" t="s">
        <v>285</v>
      </c>
      <c r="B444" s="154" t="s">
        <v>1190</v>
      </c>
      <c r="C444" s="159" t="s">
        <v>590</v>
      </c>
      <c r="D444" s="159" t="s">
        <v>649</v>
      </c>
      <c r="E444" s="157">
        <v>700000</v>
      </c>
    </row>
    <row r="445" spans="1:5" ht="63.75">
      <c r="A445" s="61" t="s">
        <v>651</v>
      </c>
      <c r="B445" s="154" t="s">
        <v>1191</v>
      </c>
      <c r="C445" s="159" t="s">
        <v>944</v>
      </c>
      <c r="D445" s="159"/>
      <c r="E445" s="157">
        <v>1670000</v>
      </c>
    </row>
    <row r="446" spans="1:5" ht="25.5">
      <c r="A446" s="61" t="s">
        <v>589</v>
      </c>
      <c r="B446" s="154" t="s">
        <v>1191</v>
      </c>
      <c r="C446" s="159" t="s">
        <v>590</v>
      </c>
      <c r="D446" s="159"/>
      <c r="E446" s="157">
        <v>1670000</v>
      </c>
    </row>
    <row r="447" spans="1:5">
      <c r="A447" s="61" t="s">
        <v>285</v>
      </c>
      <c r="B447" s="154" t="s">
        <v>1191</v>
      </c>
      <c r="C447" s="159" t="s">
        <v>590</v>
      </c>
      <c r="D447" s="159" t="s">
        <v>649</v>
      </c>
      <c r="E447" s="157">
        <v>1670000</v>
      </c>
    </row>
    <row r="448" spans="1:5" ht="25.5">
      <c r="A448" s="61" t="s">
        <v>763</v>
      </c>
      <c r="B448" s="154" t="s">
        <v>764</v>
      </c>
      <c r="C448" s="159"/>
      <c r="D448" s="159"/>
      <c r="E448" s="157">
        <v>200000</v>
      </c>
    </row>
    <row r="449" spans="1:5" ht="76.5">
      <c r="A449" s="61" t="s">
        <v>797</v>
      </c>
      <c r="B449" s="154" t="s">
        <v>1192</v>
      </c>
      <c r="C449" s="159" t="s">
        <v>944</v>
      </c>
      <c r="D449" s="159"/>
      <c r="E449" s="157">
        <v>16900</v>
      </c>
    </row>
    <row r="450" spans="1:5">
      <c r="A450" s="61" t="s">
        <v>633</v>
      </c>
      <c r="B450" s="154" t="s">
        <v>1192</v>
      </c>
      <c r="C450" s="159" t="s">
        <v>634</v>
      </c>
      <c r="D450" s="159"/>
      <c r="E450" s="157">
        <v>16900</v>
      </c>
    </row>
    <row r="451" spans="1:5">
      <c r="A451" s="61" t="s">
        <v>285</v>
      </c>
      <c r="B451" s="154" t="s">
        <v>1192</v>
      </c>
      <c r="C451" s="159" t="s">
        <v>634</v>
      </c>
      <c r="D451" s="159" t="s">
        <v>649</v>
      </c>
      <c r="E451" s="157">
        <v>16900</v>
      </c>
    </row>
    <row r="452" spans="1:5" ht="63.75">
      <c r="A452" s="61" t="s">
        <v>653</v>
      </c>
      <c r="B452" s="154" t="s">
        <v>1193</v>
      </c>
      <c r="C452" s="159" t="s">
        <v>944</v>
      </c>
      <c r="D452" s="159"/>
      <c r="E452" s="157">
        <v>176400</v>
      </c>
    </row>
    <row r="453" spans="1:5">
      <c r="A453" s="61" t="s">
        <v>633</v>
      </c>
      <c r="B453" s="154" t="s">
        <v>1193</v>
      </c>
      <c r="C453" s="159" t="s">
        <v>634</v>
      </c>
      <c r="D453" s="159"/>
      <c r="E453" s="157">
        <v>176400</v>
      </c>
    </row>
    <row r="454" spans="1:5">
      <c r="A454" s="61" t="s">
        <v>285</v>
      </c>
      <c r="B454" s="154" t="s">
        <v>1193</v>
      </c>
      <c r="C454" s="159" t="s">
        <v>634</v>
      </c>
      <c r="D454" s="159" t="s">
        <v>649</v>
      </c>
      <c r="E454" s="157">
        <v>176400</v>
      </c>
    </row>
    <row r="455" spans="1:5" ht="89.25">
      <c r="A455" s="61" t="s">
        <v>654</v>
      </c>
      <c r="B455" s="154" t="s">
        <v>1194</v>
      </c>
      <c r="C455" s="159" t="s">
        <v>944</v>
      </c>
      <c r="D455" s="159"/>
      <c r="E455" s="157">
        <v>6700</v>
      </c>
    </row>
    <row r="456" spans="1:5">
      <c r="A456" s="61" t="s">
        <v>633</v>
      </c>
      <c r="B456" s="154" t="s">
        <v>1194</v>
      </c>
      <c r="C456" s="159" t="s">
        <v>634</v>
      </c>
      <c r="D456" s="159"/>
      <c r="E456" s="157">
        <v>6700</v>
      </c>
    </row>
    <row r="457" spans="1:5">
      <c r="A457" s="61" t="s">
        <v>285</v>
      </c>
      <c r="B457" s="154" t="s">
        <v>1194</v>
      </c>
      <c r="C457" s="159" t="s">
        <v>634</v>
      </c>
      <c r="D457" s="159" t="s">
        <v>649</v>
      </c>
      <c r="E457" s="157">
        <v>6700</v>
      </c>
    </row>
    <row r="458" spans="1:5" ht="38.25">
      <c r="A458" s="61" t="s">
        <v>765</v>
      </c>
      <c r="B458" s="154" t="s">
        <v>45</v>
      </c>
      <c r="C458" s="61" t="s">
        <v>944</v>
      </c>
      <c r="D458" s="61"/>
      <c r="E458" s="157">
        <v>957000</v>
      </c>
    </row>
    <row r="459" spans="1:5" ht="25.5">
      <c r="A459" s="61" t="s">
        <v>766</v>
      </c>
      <c r="B459" s="154" t="s">
        <v>767</v>
      </c>
      <c r="C459" s="61" t="s">
        <v>944</v>
      </c>
      <c r="D459" s="61"/>
      <c r="E459" s="157">
        <v>954000</v>
      </c>
    </row>
    <row r="460" spans="1:5" ht="89.25">
      <c r="A460" s="61" t="s">
        <v>1175</v>
      </c>
      <c r="B460" s="154" t="s">
        <v>1176</v>
      </c>
      <c r="C460" s="61" t="s">
        <v>944</v>
      </c>
      <c r="D460" s="61"/>
      <c r="E460" s="157">
        <v>954000</v>
      </c>
    </row>
    <row r="461" spans="1:5" ht="38.25">
      <c r="A461" s="61" t="s">
        <v>620</v>
      </c>
      <c r="B461" s="154" t="s">
        <v>1176</v>
      </c>
      <c r="C461" s="61" t="s">
        <v>621</v>
      </c>
      <c r="D461" s="61"/>
      <c r="E461" s="157">
        <v>944000</v>
      </c>
    </row>
    <row r="462" spans="1:5">
      <c r="A462" s="61" t="s">
        <v>203</v>
      </c>
      <c r="B462" s="154" t="s">
        <v>1176</v>
      </c>
      <c r="C462" s="61" t="s">
        <v>621</v>
      </c>
      <c r="D462" s="61" t="s">
        <v>627</v>
      </c>
      <c r="E462" s="157">
        <v>944000</v>
      </c>
    </row>
    <row r="463" spans="1:5" ht="25.5">
      <c r="A463" s="61" t="s">
        <v>589</v>
      </c>
      <c r="B463" s="154" t="s">
        <v>1174</v>
      </c>
      <c r="C463" s="61" t="s">
        <v>590</v>
      </c>
      <c r="D463" s="61"/>
      <c r="E463" s="157">
        <v>10000</v>
      </c>
    </row>
    <row r="464" spans="1:5">
      <c r="A464" s="61" t="s">
        <v>203</v>
      </c>
      <c r="B464" s="154" t="s">
        <v>1174</v>
      </c>
      <c r="C464" s="61" t="s">
        <v>590</v>
      </c>
      <c r="D464" s="61" t="s">
        <v>627</v>
      </c>
      <c r="E464" s="157">
        <v>10000</v>
      </c>
    </row>
    <row r="465" spans="1:5" ht="25.5">
      <c r="A465" s="61" t="s">
        <v>733</v>
      </c>
      <c r="B465" s="154" t="s">
        <v>768</v>
      </c>
      <c r="C465" s="61" t="s">
        <v>944</v>
      </c>
      <c r="D465" s="61"/>
      <c r="E465" s="157">
        <v>3000</v>
      </c>
    </row>
    <row r="466" spans="1:5" ht="89.25">
      <c r="A466" s="61" t="s">
        <v>794</v>
      </c>
      <c r="B466" s="154" t="s">
        <v>1177</v>
      </c>
      <c r="C466" s="61" t="s">
        <v>944</v>
      </c>
      <c r="D466" s="61"/>
      <c r="E466" s="157">
        <v>3000</v>
      </c>
    </row>
    <row r="467" spans="1:5" ht="25.5">
      <c r="A467" s="61" t="s">
        <v>589</v>
      </c>
      <c r="B467" s="154" t="s">
        <v>1177</v>
      </c>
      <c r="C467" s="61" t="s">
        <v>590</v>
      </c>
      <c r="D467" s="61"/>
      <c r="E467" s="157">
        <v>3000</v>
      </c>
    </row>
    <row r="468" spans="1:5">
      <c r="A468" s="61" t="s">
        <v>203</v>
      </c>
      <c r="B468" s="154" t="s">
        <v>1177</v>
      </c>
      <c r="C468" s="61" t="s">
        <v>590</v>
      </c>
      <c r="D468" s="61" t="s">
        <v>627</v>
      </c>
      <c r="E468" s="157">
        <v>3000</v>
      </c>
    </row>
    <row r="469" spans="1:5" ht="25.5">
      <c r="A469" s="61" t="s">
        <v>769</v>
      </c>
      <c r="B469" s="154" t="s">
        <v>38</v>
      </c>
      <c r="C469" s="61" t="s">
        <v>944</v>
      </c>
      <c r="D469" s="61"/>
      <c r="E469" s="157">
        <v>35259086</v>
      </c>
    </row>
    <row r="470" spans="1:5">
      <c r="A470" s="61" t="s">
        <v>770</v>
      </c>
      <c r="B470" s="154" t="s">
        <v>771</v>
      </c>
      <c r="C470" s="61" t="s">
        <v>944</v>
      </c>
      <c r="D470" s="61"/>
      <c r="E470" s="157">
        <v>84100</v>
      </c>
    </row>
    <row r="471" spans="1:5" ht="38.25">
      <c r="A471" s="61" t="s">
        <v>626</v>
      </c>
      <c r="B471" s="154" t="s">
        <v>1173</v>
      </c>
      <c r="C471" s="61" t="s">
        <v>944</v>
      </c>
      <c r="D471" s="61"/>
      <c r="E471" s="157">
        <v>84100</v>
      </c>
    </row>
    <row r="472" spans="1:5" ht="25.5">
      <c r="A472" s="61" t="s">
        <v>589</v>
      </c>
      <c r="B472" s="154" t="s">
        <v>1173</v>
      </c>
      <c r="C472" s="61" t="s">
        <v>590</v>
      </c>
      <c r="D472" s="61"/>
      <c r="E472" s="157">
        <v>84100</v>
      </c>
    </row>
    <row r="473" spans="1:5">
      <c r="A473" s="61" t="s">
        <v>336</v>
      </c>
      <c r="B473" s="154" t="s">
        <v>1173</v>
      </c>
      <c r="C473" s="61" t="s">
        <v>590</v>
      </c>
      <c r="D473" s="61" t="s">
        <v>625</v>
      </c>
      <c r="E473" s="157">
        <v>84100</v>
      </c>
    </row>
    <row r="474" spans="1:5" ht="25.5">
      <c r="A474" s="61" t="s">
        <v>772</v>
      </c>
      <c r="B474" s="154" t="s">
        <v>773</v>
      </c>
      <c r="C474" s="61" t="s">
        <v>944</v>
      </c>
      <c r="D474" s="61"/>
      <c r="E474" s="157">
        <v>35118200</v>
      </c>
    </row>
    <row r="475" spans="1:5" ht="51">
      <c r="A475" s="61" t="s">
        <v>624</v>
      </c>
      <c r="B475" s="154" t="s">
        <v>1172</v>
      </c>
      <c r="C475" s="61" t="s">
        <v>944</v>
      </c>
      <c r="D475" s="61"/>
      <c r="E475" s="157">
        <v>25918210</v>
      </c>
    </row>
    <row r="476" spans="1:5" ht="38.25">
      <c r="A476" s="61" t="s">
        <v>620</v>
      </c>
      <c r="B476" s="154" t="s">
        <v>1172</v>
      </c>
      <c r="C476" s="61" t="s">
        <v>621</v>
      </c>
      <c r="D476" s="61"/>
      <c r="E476" s="157">
        <v>25918210</v>
      </c>
    </row>
    <row r="477" spans="1:5">
      <c r="A477" s="61" t="s">
        <v>249</v>
      </c>
      <c r="B477" s="154" t="s">
        <v>1172</v>
      </c>
      <c r="C477" s="61" t="s">
        <v>621</v>
      </c>
      <c r="D477" s="61" t="s">
        <v>623</v>
      </c>
      <c r="E477" s="157">
        <v>25918210</v>
      </c>
    </row>
    <row r="478" spans="1:5" ht="63.75">
      <c r="A478" s="61" t="s">
        <v>1299</v>
      </c>
      <c r="B478" s="154" t="s">
        <v>1300</v>
      </c>
      <c r="C478" s="61" t="s">
        <v>944</v>
      </c>
      <c r="D478" s="61"/>
      <c r="E478" s="157">
        <v>9199990</v>
      </c>
    </row>
    <row r="479" spans="1:5">
      <c r="A479" s="61" t="s">
        <v>106</v>
      </c>
      <c r="B479" s="154" t="s">
        <v>1300</v>
      </c>
      <c r="C479" s="61" t="s">
        <v>702</v>
      </c>
      <c r="D479" s="61"/>
      <c r="E479" s="157">
        <v>9199990</v>
      </c>
    </row>
    <row r="480" spans="1:5">
      <c r="A480" s="61" t="s">
        <v>249</v>
      </c>
      <c r="B480" s="154" t="s">
        <v>1300</v>
      </c>
      <c r="C480" s="61" t="s">
        <v>702</v>
      </c>
      <c r="D480" s="61" t="s">
        <v>623</v>
      </c>
      <c r="E480" s="157">
        <v>9199990</v>
      </c>
    </row>
    <row r="481" spans="1:5" ht="25.5">
      <c r="A481" s="61" t="s">
        <v>774</v>
      </c>
      <c r="B481" s="154" t="s">
        <v>775</v>
      </c>
      <c r="C481" s="61" t="s">
        <v>944</v>
      </c>
      <c r="D481" s="61"/>
      <c r="E481" s="157">
        <v>56786</v>
      </c>
    </row>
    <row r="482" spans="1:5" ht="51">
      <c r="A482" s="61" t="s">
        <v>679</v>
      </c>
      <c r="B482" s="154" t="s">
        <v>1268</v>
      </c>
      <c r="C482" s="61" t="s">
        <v>944</v>
      </c>
      <c r="D482" s="61"/>
      <c r="E482" s="157">
        <v>56786</v>
      </c>
    </row>
    <row r="483" spans="1:5" ht="25.5">
      <c r="A483" s="61" t="s">
        <v>660</v>
      </c>
      <c r="B483" s="154" t="s">
        <v>1268</v>
      </c>
      <c r="C483" s="61" t="s">
        <v>661</v>
      </c>
      <c r="D483" s="61"/>
      <c r="E483" s="157">
        <v>12000</v>
      </c>
    </row>
    <row r="484" spans="1:5">
      <c r="A484" s="61" t="s">
        <v>211</v>
      </c>
      <c r="B484" s="154" t="s">
        <v>1268</v>
      </c>
      <c r="C484" s="61" t="s">
        <v>661</v>
      </c>
      <c r="D484" s="61" t="s">
        <v>667</v>
      </c>
      <c r="E484" s="157">
        <v>12000</v>
      </c>
    </row>
    <row r="485" spans="1:5" ht="25.5">
      <c r="A485" s="61" t="s">
        <v>589</v>
      </c>
      <c r="B485" s="154" t="s">
        <v>1268</v>
      </c>
      <c r="C485" s="61" t="s">
        <v>590</v>
      </c>
      <c r="D485" s="61"/>
      <c r="E485" s="157">
        <v>44786</v>
      </c>
    </row>
    <row r="486" spans="1:5">
      <c r="A486" s="61" t="s">
        <v>211</v>
      </c>
      <c r="B486" s="154" t="s">
        <v>1268</v>
      </c>
      <c r="C486" s="61" t="s">
        <v>590</v>
      </c>
      <c r="D486" s="61" t="s">
        <v>667</v>
      </c>
      <c r="E486" s="157">
        <v>44786</v>
      </c>
    </row>
    <row r="487" spans="1:5" ht="25.5">
      <c r="A487" s="61" t="s">
        <v>983</v>
      </c>
      <c r="B487" s="154" t="s">
        <v>262</v>
      </c>
      <c r="C487" s="61" t="s">
        <v>944</v>
      </c>
      <c r="D487" s="61"/>
      <c r="E487" s="157">
        <v>1000000</v>
      </c>
    </row>
    <row r="488" spans="1:5" ht="25.5">
      <c r="A488" s="61" t="s">
        <v>984</v>
      </c>
      <c r="B488" s="154" t="s">
        <v>776</v>
      </c>
      <c r="C488" s="61" t="s">
        <v>944</v>
      </c>
      <c r="D488" s="61"/>
      <c r="E488" s="157">
        <v>1000000</v>
      </c>
    </row>
    <row r="489" spans="1:5" ht="63.75">
      <c r="A489" s="61" t="s">
        <v>821</v>
      </c>
      <c r="B489" s="154" t="s">
        <v>1238</v>
      </c>
      <c r="C489" s="61" t="s">
        <v>944</v>
      </c>
      <c r="D489" s="61"/>
      <c r="E489" s="157">
        <v>1000000</v>
      </c>
    </row>
    <row r="490" spans="1:5" ht="38.25">
      <c r="A490" s="61" t="s">
        <v>676</v>
      </c>
      <c r="B490" s="154" t="s">
        <v>1238</v>
      </c>
      <c r="C490" s="61" t="s">
        <v>677</v>
      </c>
      <c r="D490" s="61"/>
      <c r="E490" s="157">
        <v>1000000</v>
      </c>
    </row>
    <row r="491" spans="1:5">
      <c r="A491" s="61" t="s">
        <v>3</v>
      </c>
      <c r="B491" s="154" t="s">
        <v>1238</v>
      </c>
      <c r="C491" s="61" t="s">
        <v>677</v>
      </c>
      <c r="D491" s="61" t="s">
        <v>655</v>
      </c>
      <c r="E491" s="157">
        <v>1000000</v>
      </c>
    </row>
    <row r="492" spans="1:5" ht="25.5">
      <c r="A492" s="61" t="s">
        <v>777</v>
      </c>
      <c r="B492" s="154" t="s">
        <v>40</v>
      </c>
      <c r="C492" s="61" t="s">
        <v>944</v>
      </c>
      <c r="D492" s="61"/>
      <c r="E492" s="157">
        <v>115692600</v>
      </c>
    </row>
    <row r="493" spans="1:5" ht="51">
      <c r="A493" s="61" t="s">
        <v>985</v>
      </c>
      <c r="B493" s="154" t="s">
        <v>605</v>
      </c>
      <c r="C493" s="61" t="s">
        <v>944</v>
      </c>
      <c r="D493" s="61"/>
      <c r="E493" s="157">
        <v>102183000</v>
      </c>
    </row>
    <row r="494" spans="1:5" ht="102">
      <c r="A494" s="61" t="s">
        <v>831</v>
      </c>
      <c r="B494" s="154" t="s">
        <v>1298</v>
      </c>
      <c r="C494" s="61" t="s">
        <v>944</v>
      </c>
      <c r="D494" s="61"/>
      <c r="E494" s="157">
        <v>4535700</v>
      </c>
    </row>
    <row r="495" spans="1:5">
      <c r="A495" s="61" t="s">
        <v>707</v>
      </c>
      <c r="B495" s="154" t="s">
        <v>1298</v>
      </c>
      <c r="C495" s="61" t="s">
        <v>708</v>
      </c>
      <c r="D495" s="61"/>
      <c r="E495" s="157">
        <v>4535700</v>
      </c>
    </row>
    <row r="496" spans="1:5">
      <c r="A496" s="61" t="s">
        <v>258</v>
      </c>
      <c r="B496" s="154" t="s">
        <v>1298</v>
      </c>
      <c r="C496" s="61" t="s">
        <v>708</v>
      </c>
      <c r="D496" s="61" t="s">
        <v>706</v>
      </c>
      <c r="E496" s="157">
        <v>4535700</v>
      </c>
    </row>
    <row r="497" spans="1:5" ht="102">
      <c r="A497" s="61" t="s">
        <v>830</v>
      </c>
      <c r="B497" s="154" t="s">
        <v>1296</v>
      </c>
      <c r="C497" s="61" t="s">
        <v>944</v>
      </c>
      <c r="D497" s="61"/>
      <c r="E497" s="157">
        <v>178200</v>
      </c>
    </row>
    <row r="498" spans="1:5">
      <c r="A498" s="61" t="s">
        <v>106</v>
      </c>
      <c r="B498" s="154" t="s">
        <v>1296</v>
      </c>
      <c r="C498" s="216" t="s">
        <v>708</v>
      </c>
      <c r="D498" s="61"/>
      <c r="E498" s="157">
        <v>178200</v>
      </c>
    </row>
    <row r="499" spans="1:5">
      <c r="A499" s="61" t="s">
        <v>293</v>
      </c>
      <c r="B499" s="154" t="s">
        <v>1296</v>
      </c>
      <c r="C499" s="216" t="s">
        <v>708</v>
      </c>
      <c r="D499" s="61" t="s">
        <v>598</v>
      </c>
      <c r="E499" s="157">
        <v>178200</v>
      </c>
    </row>
    <row r="500" spans="1:5" ht="89.25">
      <c r="A500" s="61" t="s">
        <v>832</v>
      </c>
      <c r="B500" s="154" t="s">
        <v>1303</v>
      </c>
      <c r="C500" s="61" t="s">
        <v>944</v>
      </c>
      <c r="D500" s="61"/>
      <c r="E500" s="157">
        <v>23885200</v>
      </c>
    </row>
    <row r="501" spans="1:5">
      <c r="A501" s="61" t="s">
        <v>715</v>
      </c>
      <c r="B501" s="154" t="s">
        <v>1303</v>
      </c>
      <c r="C501" s="61" t="s">
        <v>716</v>
      </c>
      <c r="D501" s="61"/>
      <c r="E501" s="157">
        <v>23885200</v>
      </c>
    </row>
    <row r="502" spans="1:5" ht="38.25">
      <c r="A502" s="61" t="s">
        <v>286</v>
      </c>
      <c r="B502" s="154" t="s">
        <v>1303</v>
      </c>
      <c r="C502" s="61" t="s">
        <v>716</v>
      </c>
      <c r="D502" s="61" t="s">
        <v>714</v>
      </c>
      <c r="E502" s="157">
        <v>23885200</v>
      </c>
    </row>
    <row r="503" spans="1:5" ht="89.25">
      <c r="A503" s="61" t="s">
        <v>834</v>
      </c>
      <c r="B503" s="154" t="s">
        <v>1305</v>
      </c>
      <c r="C503" s="61" t="s">
        <v>944</v>
      </c>
      <c r="D503" s="61"/>
      <c r="E503" s="157">
        <v>41188400</v>
      </c>
    </row>
    <row r="504" spans="1:5">
      <c r="A504" s="61" t="s">
        <v>106</v>
      </c>
      <c r="B504" s="154" t="s">
        <v>1305</v>
      </c>
      <c r="C504" s="61" t="s">
        <v>702</v>
      </c>
      <c r="D504" s="61"/>
      <c r="E504" s="157">
        <v>41188400</v>
      </c>
    </row>
    <row r="505" spans="1:5">
      <c r="A505" s="61" t="s">
        <v>333</v>
      </c>
      <c r="B505" s="154" t="s">
        <v>1305</v>
      </c>
      <c r="C505" s="61" t="s">
        <v>702</v>
      </c>
      <c r="D505" s="61" t="s">
        <v>717</v>
      </c>
      <c r="E505" s="157">
        <v>41188400</v>
      </c>
    </row>
    <row r="506" spans="1:5" ht="89.25">
      <c r="A506" s="61" t="s">
        <v>833</v>
      </c>
      <c r="B506" s="154" t="s">
        <v>1304</v>
      </c>
      <c r="C506" s="61" t="s">
        <v>944</v>
      </c>
      <c r="D506" s="61"/>
      <c r="E506" s="157">
        <v>32395500</v>
      </c>
    </row>
    <row r="507" spans="1:5">
      <c r="A507" s="61" t="s">
        <v>715</v>
      </c>
      <c r="B507" s="154" t="s">
        <v>1304</v>
      </c>
      <c r="C507" s="61" t="s">
        <v>716</v>
      </c>
      <c r="D507" s="61"/>
      <c r="E507" s="157">
        <v>32395500</v>
      </c>
    </row>
    <row r="508" spans="1:5" ht="38.25">
      <c r="A508" s="61" t="s">
        <v>286</v>
      </c>
      <c r="B508" s="154" t="s">
        <v>1304</v>
      </c>
      <c r="C508" s="61" t="s">
        <v>716</v>
      </c>
      <c r="D508" s="61" t="s">
        <v>714</v>
      </c>
      <c r="E508" s="157">
        <v>32395500</v>
      </c>
    </row>
    <row r="509" spans="1:5" ht="25.5">
      <c r="A509" s="61" t="s">
        <v>778</v>
      </c>
      <c r="B509" s="154" t="s">
        <v>661</v>
      </c>
      <c r="C509" s="61" t="s">
        <v>944</v>
      </c>
      <c r="D509" s="61"/>
      <c r="E509" s="157">
        <v>13509600</v>
      </c>
    </row>
    <row r="510" spans="1:5" ht="63.75">
      <c r="A510" s="61" t="s">
        <v>697</v>
      </c>
      <c r="B510" s="154" t="s">
        <v>1290</v>
      </c>
      <c r="C510" s="61" t="s">
        <v>944</v>
      </c>
      <c r="D510" s="61"/>
      <c r="E510" s="157">
        <v>12023222</v>
      </c>
    </row>
    <row r="511" spans="1:5" ht="38.25">
      <c r="A511" s="61" t="s">
        <v>583</v>
      </c>
      <c r="B511" s="154" t="s">
        <v>1290</v>
      </c>
      <c r="C511" s="61" t="s">
        <v>584</v>
      </c>
      <c r="D511" s="61"/>
      <c r="E511" s="157">
        <v>9737424</v>
      </c>
    </row>
    <row r="512" spans="1:5" ht="38.25">
      <c r="A512" s="61" t="s">
        <v>292</v>
      </c>
      <c r="B512" s="154" t="s">
        <v>1290</v>
      </c>
      <c r="C512" s="61" t="s">
        <v>584</v>
      </c>
      <c r="D512" s="61" t="s">
        <v>592</v>
      </c>
      <c r="E512" s="157">
        <v>9737424</v>
      </c>
    </row>
    <row r="513" spans="1:5" ht="25.5">
      <c r="A513" s="61" t="s">
        <v>585</v>
      </c>
      <c r="B513" s="154" t="s">
        <v>1290</v>
      </c>
      <c r="C513" s="61" t="s">
        <v>586</v>
      </c>
      <c r="D513" s="61"/>
      <c r="E513" s="157">
        <v>65700</v>
      </c>
    </row>
    <row r="514" spans="1:5" ht="38.25">
      <c r="A514" s="61" t="s">
        <v>292</v>
      </c>
      <c r="B514" s="154" t="s">
        <v>1290</v>
      </c>
      <c r="C514" s="61" t="s">
        <v>586</v>
      </c>
      <c r="D514" s="61" t="s">
        <v>592</v>
      </c>
      <c r="E514" s="157">
        <v>65700</v>
      </c>
    </row>
    <row r="515" spans="1:5" ht="25.5">
      <c r="A515" s="61" t="s">
        <v>589</v>
      </c>
      <c r="B515" s="154" t="s">
        <v>1290</v>
      </c>
      <c r="C515" s="61" t="s">
        <v>590</v>
      </c>
      <c r="D515" s="61"/>
      <c r="E515" s="157">
        <v>2195098</v>
      </c>
    </row>
    <row r="516" spans="1:5" ht="38.25">
      <c r="A516" s="61" t="s">
        <v>292</v>
      </c>
      <c r="B516" s="154" t="s">
        <v>1290</v>
      </c>
      <c r="C516" s="61" t="s">
        <v>590</v>
      </c>
      <c r="D516" s="61" t="s">
        <v>592</v>
      </c>
      <c r="E516" s="157">
        <v>2195098</v>
      </c>
    </row>
    <row r="517" spans="1:5">
      <c r="A517" s="61" t="s">
        <v>787</v>
      </c>
      <c r="B517" s="154" t="s">
        <v>1290</v>
      </c>
      <c r="C517" s="61" t="s">
        <v>788</v>
      </c>
      <c r="D517" s="61"/>
      <c r="E517" s="157">
        <v>25000</v>
      </c>
    </row>
    <row r="518" spans="1:5" ht="38.25">
      <c r="A518" s="61" t="s">
        <v>292</v>
      </c>
      <c r="B518" s="154" t="s">
        <v>1290</v>
      </c>
      <c r="C518" s="61" t="s">
        <v>788</v>
      </c>
      <c r="D518" s="61" t="s">
        <v>592</v>
      </c>
      <c r="E518" s="157">
        <v>25000</v>
      </c>
    </row>
    <row r="519" spans="1:5" ht="89.25">
      <c r="A519" s="61" t="s">
        <v>828</v>
      </c>
      <c r="B519" s="154" t="s">
        <v>1291</v>
      </c>
      <c r="C519" s="61" t="s">
        <v>944</v>
      </c>
      <c r="D519" s="61"/>
      <c r="E519" s="157">
        <v>284100</v>
      </c>
    </row>
    <row r="520" spans="1:5" ht="38.25">
      <c r="A520" s="61" t="s">
        <v>583</v>
      </c>
      <c r="B520" s="154" t="s">
        <v>1291</v>
      </c>
      <c r="C520" s="61" t="s">
        <v>584</v>
      </c>
      <c r="D520" s="61"/>
      <c r="E520" s="157">
        <v>284100</v>
      </c>
    </row>
    <row r="521" spans="1:5" ht="38.25">
      <c r="A521" s="61" t="s">
        <v>292</v>
      </c>
      <c r="B521" s="154" t="s">
        <v>1291</v>
      </c>
      <c r="C521" s="61" t="s">
        <v>584</v>
      </c>
      <c r="D521" s="61" t="s">
        <v>592</v>
      </c>
      <c r="E521" s="157">
        <v>284100</v>
      </c>
    </row>
    <row r="522" spans="1:5" ht="76.5">
      <c r="A522" s="61" t="s">
        <v>972</v>
      </c>
      <c r="B522" s="154" t="s">
        <v>1292</v>
      </c>
      <c r="C522" s="61" t="s">
        <v>944</v>
      </c>
      <c r="D522" s="61"/>
      <c r="E522" s="157">
        <v>510000</v>
      </c>
    </row>
    <row r="523" spans="1:5" ht="25.5">
      <c r="A523" s="61" t="s">
        <v>585</v>
      </c>
      <c r="B523" s="154" t="s">
        <v>1292</v>
      </c>
      <c r="C523" s="61" t="s">
        <v>586</v>
      </c>
      <c r="D523" s="61"/>
      <c r="E523" s="157">
        <v>510000</v>
      </c>
    </row>
    <row r="524" spans="1:5" ht="38.25">
      <c r="A524" s="61" t="s">
        <v>292</v>
      </c>
      <c r="B524" s="154" t="s">
        <v>1292</v>
      </c>
      <c r="C524" s="61" t="s">
        <v>586</v>
      </c>
      <c r="D524" s="61" t="s">
        <v>592</v>
      </c>
      <c r="E524" s="157">
        <v>510000</v>
      </c>
    </row>
    <row r="525" spans="1:5" ht="51">
      <c r="A525" s="61" t="s">
        <v>973</v>
      </c>
      <c r="B525" s="154" t="s">
        <v>1293</v>
      </c>
      <c r="C525" s="61" t="s">
        <v>944</v>
      </c>
      <c r="D525" s="61"/>
      <c r="E525" s="157">
        <v>423878</v>
      </c>
    </row>
    <row r="526" spans="1:5" ht="25.5">
      <c r="A526" s="61" t="s">
        <v>589</v>
      </c>
      <c r="B526" s="154" t="s">
        <v>1293</v>
      </c>
      <c r="C526" s="61" t="s">
        <v>590</v>
      </c>
      <c r="D526" s="61"/>
      <c r="E526" s="157">
        <v>423878</v>
      </c>
    </row>
    <row r="527" spans="1:5" ht="38.25">
      <c r="A527" s="61" t="s">
        <v>292</v>
      </c>
      <c r="B527" s="154" t="s">
        <v>1293</v>
      </c>
      <c r="C527" s="61" t="s">
        <v>590</v>
      </c>
      <c r="D527" s="61" t="s">
        <v>592</v>
      </c>
      <c r="E527" s="157">
        <v>423878</v>
      </c>
    </row>
    <row r="528" spans="1:5" ht="63.75">
      <c r="A528" s="61" t="s">
        <v>829</v>
      </c>
      <c r="B528" s="154" t="s">
        <v>1294</v>
      </c>
      <c r="C528" s="61" t="s">
        <v>944</v>
      </c>
      <c r="D528" s="61"/>
      <c r="E528" s="157">
        <v>268400</v>
      </c>
    </row>
    <row r="529" spans="1:5" ht="38.25">
      <c r="A529" s="61" t="s">
        <v>583</v>
      </c>
      <c r="B529" s="154" t="s">
        <v>1294</v>
      </c>
      <c r="C529" s="61" t="s">
        <v>584</v>
      </c>
      <c r="D529" s="61"/>
      <c r="E529" s="157">
        <v>268400</v>
      </c>
    </row>
    <row r="530" spans="1:5" ht="38.25">
      <c r="A530" s="61" t="s">
        <v>292</v>
      </c>
      <c r="B530" s="154" t="s">
        <v>1294</v>
      </c>
      <c r="C530" s="61" t="s">
        <v>584</v>
      </c>
      <c r="D530" s="61" t="s">
        <v>592</v>
      </c>
      <c r="E530" s="157">
        <v>268400</v>
      </c>
    </row>
    <row r="531" spans="1:5" ht="25.5">
      <c r="A531" s="61" t="s">
        <v>779</v>
      </c>
      <c r="B531" s="154" t="s">
        <v>269</v>
      </c>
      <c r="C531" s="61" t="s">
        <v>944</v>
      </c>
      <c r="D531" s="61"/>
      <c r="E531" s="157">
        <v>1770010</v>
      </c>
    </row>
    <row r="532" spans="1:5">
      <c r="A532" s="61" t="s">
        <v>780</v>
      </c>
      <c r="B532" s="154" t="s">
        <v>584</v>
      </c>
      <c r="C532" s="61" t="s">
        <v>944</v>
      </c>
      <c r="D532" s="61"/>
      <c r="E532" s="157">
        <v>2400</v>
      </c>
    </row>
    <row r="533" spans="1:5" ht="102">
      <c r="A533" s="61" t="s">
        <v>619</v>
      </c>
      <c r="B533" s="154" t="s">
        <v>1170</v>
      </c>
      <c r="C533" s="61" t="s">
        <v>944</v>
      </c>
      <c r="D533" s="61"/>
      <c r="E533" s="157">
        <v>2400</v>
      </c>
    </row>
    <row r="534" spans="1:5" ht="38.25">
      <c r="A534" s="61" t="s">
        <v>620</v>
      </c>
      <c r="B534" s="154" t="s">
        <v>1170</v>
      </c>
      <c r="C534" s="61" t="s">
        <v>621</v>
      </c>
      <c r="D534" s="61"/>
      <c r="E534" s="157">
        <v>2400</v>
      </c>
    </row>
    <row r="535" spans="1:5">
      <c r="A535" s="61" t="s">
        <v>248</v>
      </c>
      <c r="B535" s="154" t="s">
        <v>1170</v>
      </c>
      <c r="C535" s="61" t="s">
        <v>621</v>
      </c>
      <c r="D535" s="61" t="s">
        <v>618</v>
      </c>
      <c r="E535" s="157">
        <v>2400</v>
      </c>
    </row>
    <row r="536" spans="1:5">
      <c r="A536" s="61" t="s">
        <v>781</v>
      </c>
      <c r="B536" s="154" t="s">
        <v>586</v>
      </c>
      <c r="C536" s="61" t="s">
        <v>944</v>
      </c>
      <c r="D536" s="61"/>
      <c r="E536" s="157">
        <v>618810</v>
      </c>
    </row>
    <row r="537" spans="1:5" ht="76.5">
      <c r="A537" s="61" t="s">
        <v>629</v>
      </c>
      <c r="B537" s="154" t="s">
        <v>1178</v>
      </c>
      <c r="C537" s="61" t="s">
        <v>944</v>
      </c>
      <c r="D537" s="61"/>
      <c r="E537" s="157">
        <v>617800</v>
      </c>
    </row>
    <row r="538" spans="1:5" ht="25.5">
      <c r="A538" s="61" t="s">
        <v>589</v>
      </c>
      <c r="B538" s="154" t="s">
        <v>1178</v>
      </c>
      <c r="C538" s="61" t="s">
        <v>590</v>
      </c>
      <c r="D538" s="61"/>
      <c r="E538" s="157">
        <v>617800</v>
      </c>
    </row>
    <row r="539" spans="1:5">
      <c r="A539" s="61" t="s">
        <v>203</v>
      </c>
      <c r="B539" s="154" t="s">
        <v>1178</v>
      </c>
      <c r="C539" s="61" t="s">
        <v>590</v>
      </c>
      <c r="D539" s="61" t="s">
        <v>627</v>
      </c>
      <c r="E539" s="157">
        <v>617800</v>
      </c>
    </row>
    <row r="540" spans="1:5" ht="63.75">
      <c r="A540" s="61" t="s">
        <v>630</v>
      </c>
      <c r="B540" s="154" t="s">
        <v>1179</v>
      </c>
      <c r="C540" s="61" t="s">
        <v>944</v>
      </c>
      <c r="D540" s="61"/>
      <c r="E540" s="157">
        <v>1010</v>
      </c>
    </row>
    <row r="541" spans="1:5" ht="25.5">
      <c r="A541" s="61" t="s">
        <v>589</v>
      </c>
      <c r="B541" s="154" t="s">
        <v>1179</v>
      </c>
      <c r="C541" s="61" t="s">
        <v>590</v>
      </c>
      <c r="D541" s="61"/>
      <c r="E541" s="157">
        <v>1010</v>
      </c>
    </row>
    <row r="542" spans="1:5">
      <c r="A542" s="61" t="s">
        <v>203</v>
      </c>
      <c r="B542" s="154" t="s">
        <v>1179</v>
      </c>
      <c r="C542" s="61" t="s">
        <v>590</v>
      </c>
      <c r="D542" s="61" t="s">
        <v>627</v>
      </c>
      <c r="E542" s="157">
        <v>1010</v>
      </c>
    </row>
    <row r="543" spans="1:5" ht="25.5">
      <c r="A543" s="61" t="s">
        <v>733</v>
      </c>
      <c r="B543" s="154" t="s">
        <v>782</v>
      </c>
      <c r="C543" s="61" t="s">
        <v>944</v>
      </c>
      <c r="D543" s="61"/>
      <c r="E543" s="157">
        <v>1148800</v>
      </c>
    </row>
    <row r="544" spans="1:5" ht="76.5">
      <c r="A544" s="61" t="s">
        <v>622</v>
      </c>
      <c r="B544" s="154" t="s">
        <v>1171</v>
      </c>
      <c r="C544" s="61" t="s">
        <v>944</v>
      </c>
      <c r="D544" s="61"/>
      <c r="E544" s="157">
        <v>1148800</v>
      </c>
    </row>
    <row r="545" spans="1:5" ht="38.25">
      <c r="A545" s="61" t="s">
        <v>583</v>
      </c>
      <c r="B545" s="154" t="s">
        <v>1171</v>
      </c>
      <c r="C545" s="61" t="s">
        <v>584</v>
      </c>
      <c r="D545" s="61"/>
      <c r="E545" s="157">
        <v>965990</v>
      </c>
    </row>
    <row r="546" spans="1:5">
      <c r="A546" s="61" t="s">
        <v>248</v>
      </c>
      <c r="B546" s="154" t="s">
        <v>1171</v>
      </c>
      <c r="C546" s="61" t="s">
        <v>584</v>
      </c>
      <c r="D546" s="61" t="s">
        <v>618</v>
      </c>
      <c r="E546" s="157">
        <v>965990</v>
      </c>
    </row>
    <row r="547" spans="1:5" ht="25.5">
      <c r="A547" s="61" t="s">
        <v>585</v>
      </c>
      <c r="B547" s="154" t="s">
        <v>1171</v>
      </c>
      <c r="C547" s="61" t="s">
        <v>586</v>
      </c>
      <c r="D547" s="61"/>
      <c r="E547" s="157">
        <v>136350</v>
      </c>
    </row>
    <row r="548" spans="1:5">
      <c r="A548" s="61" t="s">
        <v>248</v>
      </c>
      <c r="B548" s="154" t="s">
        <v>1171</v>
      </c>
      <c r="C548" s="61" t="s">
        <v>586</v>
      </c>
      <c r="D548" s="61" t="s">
        <v>618</v>
      </c>
      <c r="E548" s="157">
        <v>136350</v>
      </c>
    </row>
    <row r="549" spans="1:5" ht="25.5">
      <c r="A549" s="61" t="s">
        <v>589</v>
      </c>
      <c r="B549" s="154" t="s">
        <v>1171</v>
      </c>
      <c r="C549" s="61" t="s">
        <v>590</v>
      </c>
      <c r="D549" s="61"/>
      <c r="E549" s="157">
        <v>46460</v>
      </c>
    </row>
    <row r="550" spans="1:5">
      <c r="A550" s="61" t="s">
        <v>248</v>
      </c>
      <c r="B550" s="154" t="s">
        <v>1171</v>
      </c>
      <c r="C550" s="61" t="s">
        <v>590</v>
      </c>
      <c r="D550" s="61" t="s">
        <v>618</v>
      </c>
      <c r="E550" s="157">
        <v>46460</v>
      </c>
    </row>
    <row r="551" spans="1:5" ht="25.5">
      <c r="A551" s="61" t="s">
        <v>986</v>
      </c>
      <c r="B551" s="154" t="s">
        <v>1316</v>
      </c>
      <c r="C551" s="61" t="s">
        <v>944</v>
      </c>
      <c r="D551" s="61"/>
      <c r="E551" s="157">
        <v>50839023.600000001</v>
      </c>
    </row>
    <row r="552" spans="1:5" ht="38.25">
      <c r="A552" s="61" t="s">
        <v>582</v>
      </c>
      <c r="B552" s="154" t="s">
        <v>242</v>
      </c>
      <c r="C552" s="61" t="s">
        <v>944</v>
      </c>
      <c r="D552" s="61"/>
      <c r="E552" s="157">
        <v>1262846</v>
      </c>
    </row>
    <row r="553" spans="1:5" ht="38.25">
      <c r="A553" s="61" t="s">
        <v>582</v>
      </c>
      <c r="B553" s="154" t="s">
        <v>1146</v>
      </c>
      <c r="C553" s="61" t="s">
        <v>944</v>
      </c>
      <c r="D553" s="61"/>
      <c r="E553" s="157">
        <v>1262846</v>
      </c>
    </row>
    <row r="554" spans="1:5" ht="38.25">
      <c r="A554" s="61" t="s">
        <v>583</v>
      </c>
      <c r="B554" s="154" t="s">
        <v>1146</v>
      </c>
      <c r="C554" s="61" t="s">
        <v>584</v>
      </c>
      <c r="D554" s="61"/>
      <c r="E554" s="157">
        <v>1232846</v>
      </c>
    </row>
    <row r="555" spans="1:5" ht="25.5">
      <c r="A555" s="61" t="s">
        <v>580</v>
      </c>
      <c r="B555" s="154" t="s">
        <v>1146</v>
      </c>
      <c r="C555" s="61" t="s">
        <v>584</v>
      </c>
      <c r="D555" s="61" t="s">
        <v>581</v>
      </c>
      <c r="E555" s="157">
        <v>1232846</v>
      </c>
    </row>
    <row r="556" spans="1:5" ht="25.5">
      <c r="A556" s="61" t="s">
        <v>585</v>
      </c>
      <c r="B556" s="154" t="s">
        <v>1146</v>
      </c>
      <c r="C556" s="61" t="s">
        <v>586</v>
      </c>
      <c r="D556" s="61"/>
      <c r="E556" s="157">
        <v>30000</v>
      </c>
    </row>
    <row r="557" spans="1:5" ht="25.5">
      <c r="A557" s="61" t="s">
        <v>580</v>
      </c>
      <c r="B557" s="154" t="s">
        <v>1146</v>
      </c>
      <c r="C557" s="61" t="s">
        <v>586</v>
      </c>
      <c r="D557" s="61" t="s">
        <v>581</v>
      </c>
      <c r="E557" s="157">
        <v>30000</v>
      </c>
    </row>
    <row r="558" spans="1:5" ht="38.25">
      <c r="A558" s="61" t="s">
        <v>987</v>
      </c>
      <c r="B558" s="154" t="s">
        <v>243</v>
      </c>
      <c r="C558" s="61" t="s">
        <v>944</v>
      </c>
      <c r="D558" s="61"/>
      <c r="E558" s="157">
        <v>47262640.600000001</v>
      </c>
    </row>
    <row r="559" spans="1:5" ht="38.25">
      <c r="A559" s="61" t="s">
        <v>588</v>
      </c>
      <c r="B559" s="154" t="s">
        <v>1140</v>
      </c>
      <c r="C559" s="61" t="s">
        <v>944</v>
      </c>
      <c r="D559" s="61"/>
      <c r="E559" s="157">
        <v>38531217.759999998</v>
      </c>
    </row>
    <row r="560" spans="1:5" ht="38.25">
      <c r="A560" s="61" t="s">
        <v>583</v>
      </c>
      <c r="B560" s="154" t="s">
        <v>1140</v>
      </c>
      <c r="C560" s="61" t="s">
        <v>584</v>
      </c>
      <c r="D560" s="61"/>
      <c r="E560" s="157">
        <v>29481425</v>
      </c>
    </row>
    <row r="561" spans="1:5" ht="38.25">
      <c r="A561" s="61" t="s">
        <v>105</v>
      </c>
      <c r="B561" s="154" t="s">
        <v>1140</v>
      </c>
      <c r="C561" s="61" t="s">
        <v>584</v>
      </c>
      <c r="D561" s="61" t="s">
        <v>587</v>
      </c>
      <c r="E561" s="157">
        <v>2082166.0000000002</v>
      </c>
    </row>
    <row r="562" spans="1:5" ht="38.25">
      <c r="A562" s="61" t="s">
        <v>313</v>
      </c>
      <c r="B562" s="154" t="s">
        <v>1140</v>
      </c>
      <c r="C562" s="61" t="s">
        <v>584</v>
      </c>
      <c r="D562" s="61" t="s">
        <v>594</v>
      </c>
      <c r="E562" s="157">
        <v>26878717</v>
      </c>
    </row>
    <row r="563" spans="1:5" ht="38.25">
      <c r="A563" s="61" t="s">
        <v>292</v>
      </c>
      <c r="B563" s="154" t="s">
        <v>1140</v>
      </c>
      <c r="C563" s="61" t="s">
        <v>584</v>
      </c>
      <c r="D563" s="61" t="s">
        <v>592</v>
      </c>
      <c r="E563" s="157">
        <v>520542.00000000006</v>
      </c>
    </row>
    <row r="564" spans="1:5" ht="25.5">
      <c r="A564" s="61" t="s">
        <v>585</v>
      </c>
      <c r="B564" s="154" t="s">
        <v>1140</v>
      </c>
      <c r="C564" s="61" t="s">
        <v>586</v>
      </c>
      <c r="D564" s="61"/>
      <c r="E564" s="157">
        <v>582400</v>
      </c>
    </row>
    <row r="565" spans="1:5" ht="38.25">
      <c r="A565" s="61" t="s">
        <v>105</v>
      </c>
      <c r="B565" s="154" t="s">
        <v>1140</v>
      </c>
      <c r="C565" s="61" t="s">
        <v>586</v>
      </c>
      <c r="D565" s="61" t="s">
        <v>587</v>
      </c>
      <c r="E565" s="157">
        <v>90000</v>
      </c>
    </row>
    <row r="566" spans="1:5" ht="38.25">
      <c r="A566" s="61" t="s">
        <v>313</v>
      </c>
      <c r="B566" s="154" t="s">
        <v>1140</v>
      </c>
      <c r="C566" s="61" t="s">
        <v>586</v>
      </c>
      <c r="D566" s="61" t="s">
        <v>594</v>
      </c>
      <c r="E566" s="157">
        <v>475000</v>
      </c>
    </row>
    <row r="567" spans="1:5" ht="38.25">
      <c r="A567" s="61" t="s">
        <v>292</v>
      </c>
      <c r="B567" s="154" t="s">
        <v>1140</v>
      </c>
      <c r="C567" s="61" t="s">
        <v>586</v>
      </c>
      <c r="D567" s="61" t="s">
        <v>592</v>
      </c>
      <c r="E567" s="157">
        <v>17400</v>
      </c>
    </row>
    <row r="568" spans="1:5" ht="25.5">
      <c r="A568" s="61" t="s">
        <v>589</v>
      </c>
      <c r="B568" s="154" t="s">
        <v>1140</v>
      </c>
      <c r="C568" s="61" t="s">
        <v>590</v>
      </c>
      <c r="D568" s="61"/>
      <c r="E568" s="157">
        <v>8317392.7599999998</v>
      </c>
    </row>
    <row r="569" spans="1:5" ht="38.25">
      <c r="A569" s="61" t="s">
        <v>105</v>
      </c>
      <c r="B569" s="154" t="s">
        <v>1140</v>
      </c>
      <c r="C569" s="61" t="s">
        <v>590</v>
      </c>
      <c r="D569" s="61" t="s">
        <v>587</v>
      </c>
      <c r="E569" s="157">
        <v>415088</v>
      </c>
    </row>
    <row r="570" spans="1:5" ht="38.25">
      <c r="A570" s="61" t="s">
        <v>313</v>
      </c>
      <c r="B570" s="154" t="s">
        <v>1140</v>
      </c>
      <c r="C570" s="61" t="s">
        <v>590</v>
      </c>
      <c r="D570" s="61" t="s">
        <v>594</v>
      </c>
      <c r="E570" s="157">
        <v>7846086.7599999998</v>
      </c>
    </row>
    <row r="571" spans="1:5" ht="38.25">
      <c r="A571" s="61" t="s">
        <v>292</v>
      </c>
      <c r="B571" s="154" t="s">
        <v>1140</v>
      </c>
      <c r="C571" s="61" t="s">
        <v>590</v>
      </c>
      <c r="D571" s="61" t="s">
        <v>592</v>
      </c>
      <c r="E571" s="157">
        <v>56218</v>
      </c>
    </row>
    <row r="572" spans="1:5">
      <c r="A572" s="61" t="s">
        <v>787</v>
      </c>
      <c r="B572" s="154" t="s">
        <v>1140</v>
      </c>
      <c r="C572" s="61" t="s">
        <v>788</v>
      </c>
      <c r="D572" s="61"/>
      <c r="E572" s="157">
        <v>150000</v>
      </c>
    </row>
    <row r="573" spans="1:5" ht="38.25">
      <c r="A573" s="61" t="s">
        <v>313</v>
      </c>
      <c r="B573" s="154" t="s">
        <v>1140</v>
      </c>
      <c r="C573" s="61" t="s">
        <v>788</v>
      </c>
      <c r="D573" s="61" t="s">
        <v>594</v>
      </c>
      <c r="E573" s="157">
        <v>150000</v>
      </c>
    </row>
    <row r="574" spans="1:5" ht="63.75">
      <c r="A574" s="61" t="s">
        <v>947</v>
      </c>
      <c r="B574" s="154" t="s">
        <v>1150</v>
      </c>
      <c r="C574" s="61" t="s">
        <v>944</v>
      </c>
      <c r="D574" s="61"/>
      <c r="E574" s="157">
        <v>533737.84</v>
      </c>
    </row>
    <row r="575" spans="1:5" ht="38.25">
      <c r="A575" s="61" t="s">
        <v>583</v>
      </c>
      <c r="B575" s="154" t="s">
        <v>1150</v>
      </c>
      <c r="C575" s="61" t="s">
        <v>584</v>
      </c>
      <c r="D575" s="61"/>
      <c r="E575" s="157">
        <v>533737.84</v>
      </c>
    </row>
    <row r="576" spans="1:5" ht="38.25">
      <c r="A576" s="61" t="s">
        <v>313</v>
      </c>
      <c r="B576" s="154" t="s">
        <v>1150</v>
      </c>
      <c r="C576" s="61" t="s">
        <v>584</v>
      </c>
      <c r="D576" s="61" t="s">
        <v>594</v>
      </c>
      <c r="E576" s="157">
        <v>533737.84</v>
      </c>
    </row>
    <row r="577" spans="1:5" ht="51">
      <c r="A577" s="61" t="s">
        <v>945</v>
      </c>
      <c r="B577" s="154" t="s">
        <v>1141</v>
      </c>
      <c r="C577" s="61" t="s">
        <v>944</v>
      </c>
      <c r="D577" s="61"/>
      <c r="E577" s="157">
        <v>130000</v>
      </c>
    </row>
    <row r="578" spans="1:5" ht="25.5">
      <c r="A578" s="61" t="s">
        <v>585</v>
      </c>
      <c r="B578" s="154" t="s">
        <v>1141</v>
      </c>
      <c r="C578" s="61" t="s">
        <v>586</v>
      </c>
      <c r="D578" s="61"/>
      <c r="E578" s="157">
        <v>130000</v>
      </c>
    </row>
    <row r="579" spans="1:5" ht="38.25">
      <c r="A579" s="61" t="s">
        <v>105</v>
      </c>
      <c r="B579" s="154" t="s">
        <v>1141</v>
      </c>
      <c r="C579" s="61" t="s">
        <v>586</v>
      </c>
      <c r="D579" s="61" t="s">
        <v>587</v>
      </c>
      <c r="E579" s="157">
        <v>100000</v>
      </c>
    </row>
    <row r="580" spans="1:5" ht="38.25">
      <c r="A580" s="61" t="s">
        <v>292</v>
      </c>
      <c r="B580" s="154" t="s">
        <v>1141</v>
      </c>
      <c r="C580" s="61" t="s">
        <v>586</v>
      </c>
      <c r="D580" s="61" t="s">
        <v>592</v>
      </c>
      <c r="E580" s="157">
        <v>30000</v>
      </c>
    </row>
    <row r="581" spans="1:5" ht="51">
      <c r="A581" s="61" t="s">
        <v>948</v>
      </c>
      <c r="B581" s="154" t="s">
        <v>1151</v>
      </c>
      <c r="C581" s="61" t="s">
        <v>944</v>
      </c>
      <c r="D581" s="61"/>
      <c r="E581" s="157">
        <v>5929190</v>
      </c>
    </row>
    <row r="582" spans="1:5" ht="38.25">
      <c r="A582" s="61" t="s">
        <v>583</v>
      </c>
      <c r="B582" s="154" t="s">
        <v>1151</v>
      </c>
      <c r="C582" s="61" t="s">
        <v>584</v>
      </c>
      <c r="D582" s="61"/>
      <c r="E582" s="157">
        <v>5929190</v>
      </c>
    </row>
    <row r="583" spans="1:5" ht="38.25">
      <c r="A583" s="61" t="s">
        <v>313</v>
      </c>
      <c r="B583" s="154" t="s">
        <v>1151</v>
      </c>
      <c r="C583" s="61" t="s">
        <v>584</v>
      </c>
      <c r="D583" s="61" t="s">
        <v>594</v>
      </c>
      <c r="E583" s="157">
        <v>5929190</v>
      </c>
    </row>
    <row r="584" spans="1:5" ht="63.75">
      <c r="A584" s="61" t="s">
        <v>835</v>
      </c>
      <c r="B584" s="154" t="s">
        <v>1155</v>
      </c>
      <c r="C584" s="61" t="s">
        <v>944</v>
      </c>
      <c r="D584" s="61"/>
      <c r="E584" s="157">
        <v>51000</v>
      </c>
    </row>
    <row r="585" spans="1:5" ht="38.25">
      <c r="A585" s="61" t="s">
        <v>583</v>
      </c>
      <c r="B585" s="154" t="s">
        <v>1155</v>
      </c>
      <c r="C585" s="61" t="s">
        <v>584</v>
      </c>
      <c r="D585" s="61"/>
      <c r="E585" s="157">
        <v>48300</v>
      </c>
    </row>
    <row r="586" spans="1:5">
      <c r="A586" s="61" t="s">
        <v>293</v>
      </c>
      <c r="B586" s="154" t="s">
        <v>1155</v>
      </c>
      <c r="C586" s="61" t="s">
        <v>584</v>
      </c>
      <c r="D586" s="61" t="s">
        <v>598</v>
      </c>
      <c r="E586" s="157">
        <v>48300</v>
      </c>
    </row>
    <row r="587" spans="1:5" ht="25.5">
      <c r="A587" s="61" t="s">
        <v>589</v>
      </c>
      <c r="B587" s="154" t="s">
        <v>1155</v>
      </c>
      <c r="C587" s="61" t="s">
        <v>590</v>
      </c>
      <c r="D587" s="61"/>
      <c r="E587" s="157">
        <v>2700</v>
      </c>
    </row>
    <row r="588" spans="1:5">
      <c r="A588" s="61" t="s">
        <v>293</v>
      </c>
      <c r="B588" s="154" t="s">
        <v>1155</v>
      </c>
      <c r="C588" s="61" t="s">
        <v>590</v>
      </c>
      <c r="D588" s="61" t="s">
        <v>598</v>
      </c>
      <c r="E588" s="157">
        <v>2700</v>
      </c>
    </row>
    <row r="589" spans="1:5" ht="63.75">
      <c r="A589" s="61" t="s">
        <v>596</v>
      </c>
      <c r="B589" s="154" t="s">
        <v>1148</v>
      </c>
      <c r="C589" s="61" t="s">
        <v>944</v>
      </c>
      <c r="D589" s="61"/>
      <c r="E589" s="179">
        <v>525200</v>
      </c>
    </row>
    <row r="590" spans="1:5" ht="38.25">
      <c r="A590" s="61" t="s">
        <v>583</v>
      </c>
      <c r="B590" s="154" t="s">
        <v>1148</v>
      </c>
      <c r="C590" s="61" t="s">
        <v>584</v>
      </c>
      <c r="D590" s="61"/>
      <c r="E590" s="179">
        <v>482995</v>
      </c>
    </row>
    <row r="591" spans="1:5" ht="38.25">
      <c r="A591" s="61" t="s">
        <v>313</v>
      </c>
      <c r="B591" s="154" t="s">
        <v>1148</v>
      </c>
      <c r="C591" s="61" t="s">
        <v>584</v>
      </c>
      <c r="D591" s="61" t="s">
        <v>594</v>
      </c>
      <c r="E591" s="179">
        <v>482995</v>
      </c>
    </row>
    <row r="592" spans="1:5" ht="25.5">
      <c r="A592" s="61" t="s">
        <v>585</v>
      </c>
      <c r="B592" s="154" t="s">
        <v>1148</v>
      </c>
      <c r="C592" s="61" t="s">
        <v>586</v>
      </c>
      <c r="D592" s="61"/>
      <c r="E592" s="179">
        <v>5550</v>
      </c>
    </row>
    <row r="593" spans="1:5" ht="38.25">
      <c r="A593" s="61" t="s">
        <v>313</v>
      </c>
      <c r="B593" s="154" t="s">
        <v>1148</v>
      </c>
      <c r="C593" s="61" t="s">
        <v>586</v>
      </c>
      <c r="D593" s="61" t="s">
        <v>594</v>
      </c>
      <c r="E593" s="179">
        <v>5550</v>
      </c>
    </row>
    <row r="594" spans="1:5" ht="25.5">
      <c r="A594" s="61" t="s">
        <v>589</v>
      </c>
      <c r="B594" s="154" t="s">
        <v>1148</v>
      </c>
      <c r="C594" s="61" t="s">
        <v>590</v>
      </c>
      <c r="D594" s="61"/>
      <c r="E594" s="179">
        <v>36655</v>
      </c>
    </row>
    <row r="595" spans="1:5" ht="38.25">
      <c r="A595" s="61" t="s">
        <v>313</v>
      </c>
      <c r="B595" s="154" t="s">
        <v>1148</v>
      </c>
      <c r="C595" s="61" t="s">
        <v>590</v>
      </c>
      <c r="D595" s="61" t="s">
        <v>594</v>
      </c>
      <c r="E595" s="179">
        <v>36655</v>
      </c>
    </row>
    <row r="596" spans="1:5" ht="38.25">
      <c r="A596" s="61" t="s">
        <v>599</v>
      </c>
      <c r="B596" s="154" t="s">
        <v>1156</v>
      </c>
      <c r="C596" s="61" t="s">
        <v>944</v>
      </c>
      <c r="D596" s="61"/>
      <c r="E596" s="179">
        <v>55300</v>
      </c>
    </row>
    <row r="597" spans="1:5" ht="38.25">
      <c r="A597" s="61" t="s">
        <v>583</v>
      </c>
      <c r="B597" s="154" t="s">
        <v>1156</v>
      </c>
      <c r="C597" s="61" t="s">
        <v>584</v>
      </c>
      <c r="D597" s="61"/>
      <c r="E597" s="179">
        <v>45800</v>
      </c>
    </row>
    <row r="598" spans="1:5">
      <c r="A598" s="61" t="s">
        <v>293</v>
      </c>
      <c r="B598" s="154" t="s">
        <v>1156</v>
      </c>
      <c r="C598" s="61" t="s">
        <v>584</v>
      </c>
      <c r="D598" s="61" t="s">
        <v>598</v>
      </c>
      <c r="E598" s="179">
        <v>45800</v>
      </c>
    </row>
    <row r="599" spans="1:5" ht="25.5">
      <c r="A599" s="61" t="s">
        <v>589</v>
      </c>
      <c r="B599" s="154" t="s">
        <v>1156</v>
      </c>
      <c r="C599" s="61" t="s">
        <v>590</v>
      </c>
      <c r="D599" s="61"/>
      <c r="E599" s="179">
        <v>9500</v>
      </c>
    </row>
    <row r="600" spans="1:5">
      <c r="A600" s="61" t="s">
        <v>293</v>
      </c>
      <c r="B600" s="154" t="s">
        <v>1156</v>
      </c>
      <c r="C600" s="61" t="s">
        <v>590</v>
      </c>
      <c r="D600" s="61" t="s">
        <v>598</v>
      </c>
      <c r="E600" s="179">
        <v>9500</v>
      </c>
    </row>
    <row r="601" spans="1:5" ht="51">
      <c r="A601" s="61" t="s">
        <v>597</v>
      </c>
      <c r="B601" s="154" t="s">
        <v>1149</v>
      </c>
      <c r="C601" s="61" t="s">
        <v>944</v>
      </c>
      <c r="D601" s="61"/>
      <c r="E601" s="179">
        <v>1024000</v>
      </c>
    </row>
    <row r="602" spans="1:5" ht="38.25">
      <c r="A602" s="61" t="s">
        <v>583</v>
      </c>
      <c r="B602" s="154" t="s">
        <v>1149</v>
      </c>
      <c r="C602" s="61" t="s">
        <v>584</v>
      </c>
      <c r="D602" s="61"/>
      <c r="E602" s="179">
        <v>965990</v>
      </c>
    </row>
    <row r="603" spans="1:5" ht="38.25">
      <c r="A603" s="61" t="s">
        <v>313</v>
      </c>
      <c r="B603" s="154" t="s">
        <v>1149</v>
      </c>
      <c r="C603" s="61" t="s">
        <v>584</v>
      </c>
      <c r="D603" s="61" t="s">
        <v>594</v>
      </c>
      <c r="E603" s="179">
        <v>965990</v>
      </c>
    </row>
    <row r="604" spans="1:5" ht="25.5">
      <c r="A604" s="61" t="s">
        <v>585</v>
      </c>
      <c r="B604" s="154" t="s">
        <v>1149</v>
      </c>
      <c r="C604" s="61" t="s">
        <v>586</v>
      </c>
      <c r="D604" s="61"/>
      <c r="E604" s="179">
        <v>18000</v>
      </c>
    </row>
    <row r="605" spans="1:5" ht="38.25">
      <c r="A605" s="61" t="s">
        <v>313</v>
      </c>
      <c r="B605" s="154" t="s">
        <v>1149</v>
      </c>
      <c r="C605" s="61" t="s">
        <v>586</v>
      </c>
      <c r="D605" s="61" t="s">
        <v>594</v>
      </c>
      <c r="E605" s="179">
        <v>18000</v>
      </c>
    </row>
    <row r="606" spans="1:5" ht="25.5">
      <c r="A606" s="61" t="s">
        <v>589</v>
      </c>
      <c r="B606" s="154" t="s">
        <v>1149</v>
      </c>
      <c r="C606" s="61" t="s">
        <v>590</v>
      </c>
      <c r="D606" s="61"/>
      <c r="E606" s="179">
        <v>40010</v>
      </c>
    </row>
    <row r="607" spans="1:5" ht="38.25">
      <c r="A607" s="61" t="s">
        <v>313</v>
      </c>
      <c r="B607" s="154" t="s">
        <v>1149</v>
      </c>
      <c r="C607" s="61" t="s">
        <v>590</v>
      </c>
      <c r="D607" s="61" t="s">
        <v>594</v>
      </c>
      <c r="E607" s="179">
        <v>40010</v>
      </c>
    </row>
    <row r="608" spans="1:5" ht="178.5">
      <c r="A608" s="61" t="s">
        <v>789</v>
      </c>
      <c r="B608" s="154" t="s">
        <v>1152</v>
      </c>
      <c r="C608" s="61" t="s">
        <v>944</v>
      </c>
      <c r="D608" s="61"/>
      <c r="E608" s="179">
        <v>482995</v>
      </c>
    </row>
    <row r="609" spans="1:5" ht="38.25">
      <c r="A609" s="61" t="s">
        <v>583</v>
      </c>
      <c r="B609" s="154" t="s">
        <v>1152</v>
      </c>
      <c r="C609" s="61" t="s">
        <v>584</v>
      </c>
      <c r="D609" s="61"/>
      <c r="E609" s="179">
        <v>482995</v>
      </c>
    </row>
    <row r="610" spans="1:5" ht="38.25">
      <c r="A610" s="61" t="s">
        <v>313</v>
      </c>
      <c r="B610" s="154" t="s">
        <v>1152</v>
      </c>
      <c r="C610" s="61" t="s">
        <v>584</v>
      </c>
      <c r="D610" s="61" t="s">
        <v>594</v>
      </c>
      <c r="E610" s="179">
        <v>482995</v>
      </c>
    </row>
    <row r="611" spans="1:5" ht="38.25">
      <c r="A611" s="61" t="s">
        <v>591</v>
      </c>
      <c r="B611" s="154" t="s">
        <v>1317</v>
      </c>
      <c r="C611" s="61" t="s">
        <v>944</v>
      </c>
      <c r="D611" s="61"/>
      <c r="E611" s="179">
        <v>1521697</v>
      </c>
    </row>
    <row r="612" spans="1:5" ht="38.25">
      <c r="A612" s="61" t="s">
        <v>591</v>
      </c>
      <c r="B612" s="154" t="s">
        <v>1142</v>
      </c>
      <c r="C612" s="61" t="s">
        <v>944</v>
      </c>
      <c r="D612" s="61"/>
      <c r="E612" s="179">
        <v>1509553</v>
      </c>
    </row>
    <row r="613" spans="1:5" ht="38.25">
      <c r="A613" s="61" t="s">
        <v>583</v>
      </c>
      <c r="B613" s="154" t="s">
        <v>1142</v>
      </c>
      <c r="C613" s="61" t="s">
        <v>584</v>
      </c>
      <c r="D613" s="61"/>
      <c r="E613" s="179">
        <v>1227001</v>
      </c>
    </row>
    <row r="614" spans="1:5" ht="38.25">
      <c r="A614" s="61" t="s">
        <v>105</v>
      </c>
      <c r="B614" s="154" t="s">
        <v>1142</v>
      </c>
      <c r="C614" s="61" t="s">
        <v>584</v>
      </c>
      <c r="D614" s="61" t="s">
        <v>587</v>
      </c>
      <c r="E614" s="179">
        <v>1227001</v>
      </c>
    </row>
    <row r="615" spans="1:5" ht="25.5">
      <c r="A615" s="61" t="s">
        <v>585</v>
      </c>
      <c r="B615" s="154" t="s">
        <v>1142</v>
      </c>
      <c r="C615" s="61" t="s">
        <v>586</v>
      </c>
      <c r="D615" s="61"/>
      <c r="E615" s="179">
        <v>73752</v>
      </c>
    </row>
    <row r="616" spans="1:5" ht="38.25">
      <c r="A616" s="61" t="s">
        <v>105</v>
      </c>
      <c r="B616" s="154" t="s">
        <v>1142</v>
      </c>
      <c r="C616" s="61" t="s">
        <v>586</v>
      </c>
      <c r="D616" s="61" t="s">
        <v>587</v>
      </c>
      <c r="E616" s="179">
        <v>73752</v>
      </c>
    </row>
    <row r="617" spans="1:5" ht="51">
      <c r="A617" s="61" t="s">
        <v>786</v>
      </c>
      <c r="B617" s="154" t="s">
        <v>1142</v>
      </c>
      <c r="C617" s="61" t="s">
        <v>782</v>
      </c>
      <c r="D617" s="61"/>
      <c r="E617" s="179">
        <v>208800</v>
      </c>
    </row>
    <row r="618" spans="1:5" ht="38.25">
      <c r="A618" s="61" t="s">
        <v>105</v>
      </c>
      <c r="B618" s="154" t="s">
        <v>1142</v>
      </c>
      <c r="C618" s="61" t="s">
        <v>782</v>
      </c>
      <c r="D618" s="61" t="s">
        <v>587</v>
      </c>
      <c r="E618" s="179">
        <v>208800</v>
      </c>
    </row>
    <row r="619" spans="1:5" ht="38.25">
      <c r="A619" s="61" t="s">
        <v>591</v>
      </c>
      <c r="B619" s="154" t="s">
        <v>1143</v>
      </c>
      <c r="C619" s="61" t="s">
        <v>944</v>
      </c>
      <c r="D619" s="61"/>
      <c r="E619" s="179">
        <v>12144</v>
      </c>
    </row>
    <row r="620" spans="1:5" ht="25.5">
      <c r="A620" s="61" t="s">
        <v>585</v>
      </c>
      <c r="B620" s="154" t="s">
        <v>1143</v>
      </c>
      <c r="C620" s="61" t="s">
        <v>586</v>
      </c>
      <c r="D620" s="61"/>
      <c r="E620" s="179">
        <v>12144</v>
      </c>
    </row>
    <row r="621" spans="1:5" ht="38.25">
      <c r="A621" s="61" t="s">
        <v>105</v>
      </c>
      <c r="B621" s="154" t="s">
        <v>1143</v>
      </c>
      <c r="C621" s="61" t="s">
        <v>586</v>
      </c>
      <c r="D621" s="61" t="s">
        <v>587</v>
      </c>
      <c r="E621" s="179">
        <v>12144</v>
      </c>
    </row>
    <row r="622" spans="1:5" ht="51">
      <c r="A622" s="61" t="s">
        <v>593</v>
      </c>
      <c r="B622" s="154" t="s">
        <v>1318</v>
      </c>
      <c r="C622" s="61" t="s">
        <v>944</v>
      </c>
      <c r="D622" s="61"/>
      <c r="E622" s="179">
        <v>791840</v>
      </c>
    </row>
    <row r="623" spans="1:5" ht="51">
      <c r="A623" s="61" t="s">
        <v>593</v>
      </c>
      <c r="B623" s="154" t="s">
        <v>1144</v>
      </c>
      <c r="C623" s="61" t="s">
        <v>944</v>
      </c>
      <c r="D623" s="61"/>
      <c r="E623" s="179">
        <v>761840</v>
      </c>
    </row>
    <row r="624" spans="1:5" ht="38.25">
      <c r="A624" s="61" t="s">
        <v>583</v>
      </c>
      <c r="B624" s="154" t="s">
        <v>1144</v>
      </c>
      <c r="C624" s="61" t="s">
        <v>584</v>
      </c>
      <c r="D624" s="61"/>
      <c r="E624" s="179">
        <v>744440</v>
      </c>
    </row>
    <row r="625" spans="1:5" ht="38.25">
      <c r="A625" s="61" t="s">
        <v>292</v>
      </c>
      <c r="B625" s="154" t="s">
        <v>1144</v>
      </c>
      <c r="C625" s="61" t="s">
        <v>584</v>
      </c>
      <c r="D625" s="61" t="s">
        <v>592</v>
      </c>
      <c r="E625" s="179">
        <v>744440</v>
      </c>
    </row>
    <row r="626" spans="1:5" ht="25.5">
      <c r="A626" s="61" t="s">
        <v>585</v>
      </c>
      <c r="B626" s="154" t="s">
        <v>1144</v>
      </c>
      <c r="C626" s="61" t="s">
        <v>586</v>
      </c>
      <c r="D626" s="61"/>
      <c r="E626" s="179">
        <v>17400</v>
      </c>
    </row>
    <row r="627" spans="1:5" ht="38.25">
      <c r="A627" s="61" t="s">
        <v>292</v>
      </c>
      <c r="B627" s="154" t="s">
        <v>1144</v>
      </c>
      <c r="C627" s="61" t="s">
        <v>586</v>
      </c>
      <c r="D627" s="61" t="s">
        <v>592</v>
      </c>
      <c r="E627" s="179">
        <v>17400</v>
      </c>
    </row>
    <row r="628" spans="1:5" ht="63.75">
      <c r="A628" s="61" t="s">
        <v>946</v>
      </c>
      <c r="B628" s="154" t="s">
        <v>1145</v>
      </c>
      <c r="C628" s="61" t="s">
        <v>944</v>
      </c>
      <c r="D628" s="61"/>
      <c r="E628" s="179">
        <v>30000</v>
      </c>
    </row>
    <row r="629" spans="1:5" ht="25.5">
      <c r="A629" s="61" t="s">
        <v>585</v>
      </c>
      <c r="B629" s="154" t="s">
        <v>1145</v>
      </c>
      <c r="C629" s="61" t="s">
        <v>586</v>
      </c>
      <c r="D629" s="61"/>
      <c r="E629" s="179">
        <v>30000</v>
      </c>
    </row>
    <row r="630" spans="1:5" ht="38.25">
      <c r="A630" s="61" t="s">
        <v>292</v>
      </c>
      <c r="B630" s="154" t="s">
        <v>1145</v>
      </c>
      <c r="C630" s="61" t="s">
        <v>586</v>
      </c>
      <c r="D630" s="61" t="s">
        <v>592</v>
      </c>
      <c r="E630" s="179">
        <v>30000</v>
      </c>
    </row>
    <row r="631" spans="1:5" ht="25.5">
      <c r="A631" s="61" t="s">
        <v>988</v>
      </c>
      <c r="B631" s="154" t="s">
        <v>1319</v>
      </c>
      <c r="C631" s="61" t="s">
        <v>944</v>
      </c>
      <c r="D631" s="61"/>
      <c r="E631" s="179">
        <f>38930941.78-0.04</f>
        <v>38930941.740000002</v>
      </c>
    </row>
    <row r="632" spans="1:5" ht="25.5">
      <c r="A632" s="61" t="s">
        <v>699</v>
      </c>
      <c r="B632" s="154" t="s">
        <v>1320</v>
      </c>
      <c r="C632" s="61" t="s">
        <v>944</v>
      </c>
      <c r="D632" s="61"/>
      <c r="E632" s="179">
        <v>2000000</v>
      </c>
    </row>
    <row r="633" spans="1:5" ht="25.5">
      <c r="A633" s="61" t="s">
        <v>699</v>
      </c>
      <c r="B633" s="154" t="s">
        <v>1295</v>
      </c>
      <c r="C633" s="61" t="s">
        <v>944</v>
      </c>
      <c r="D633" s="61"/>
      <c r="E633" s="179">
        <v>2000000</v>
      </c>
    </row>
    <row r="634" spans="1:5">
      <c r="A634" s="61" t="s">
        <v>700</v>
      </c>
      <c r="B634" s="154" t="s">
        <v>1295</v>
      </c>
      <c r="C634" s="61" t="s">
        <v>701</v>
      </c>
      <c r="D634" s="61"/>
      <c r="E634" s="179">
        <v>2000000</v>
      </c>
    </row>
    <row r="635" spans="1:5">
      <c r="A635" s="61" t="s">
        <v>79</v>
      </c>
      <c r="B635" s="154" t="s">
        <v>1295</v>
      </c>
      <c r="C635" s="61" t="s">
        <v>701</v>
      </c>
      <c r="D635" s="61" t="s">
        <v>698</v>
      </c>
      <c r="E635" s="179">
        <v>2000000</v>
      </c>
    </row>
    <row r="636" spans="1:5" ht="25.5">
      <c r="A636" s="61" t="s">
        <v>792</v>
      </c>
      <c r="B636" s="154" t="s">
        <v>1321</v>
      </c>
      <c r="C636" s="61" t="s">
        <v>944</v>
      </c>
      <c r="D636" s="61"/>
      <c r="E636" s="179">
        <v>100000</v>
      </c>
    </row>
    <row r="637" spans="1:5" ht="25.5">
      <c r="A637" s="61" t="s">
        <v>792</v>
      </c>
      <c r="B637" s="154" t="s">
        <v>1154</v>
      </c>
      <c r="C637" s="61" t="s">
        <v>944</v>
      </c>
      <c r="D637" s="61"/>
      <c r="E637" s="179">
        <v>100000</v>
      </c>
    </row>
    <row r="638" spans="1:5">
      <c r="A638" s="61" t="s">
        <v>787</v>
      </c>
      <c r="B638" s="154" t="s">
        <v>1154</v>
      </c>
      <c r="C638" s="61" t="s">
        <v>788</v>
      </c>
      <c r="D638" s="61"/>
      <c r="E638" s="179">
        <v>100000</v>
      </c>
    </row>
    <row r="639" spans="1:5">
      <c r="A639" s="61" t="s">
        <v>790</v>
      </c>
      <c r="B639" s="154" t="s">
        <v>1154</v>
      </c>
      <c r="C639" s="61" t="s">
        <v>788</v>
      </c>
      <c r="D639" s="61" t="s">
        <v>791</v>
      </c>
      <c r="E639" s="179">
        <v>100000</v>
      </c>
    </row>
    <row r="640" spans="1:5" ht="51">
      <c r="A640" s="61" t="s">
        <v>721</v>
      </c>
      <c r="B640" s="154" t="s">
        <v>1322</v>
      </c>
      <c r="C640" s="61" t="s">
        <v>944</v>
      </c>
      <c r="D640" s="61"/>
      <c r="E640" s="179">
        <v>25700</v>
      </c>
    </row>
    <row r="641" spans="1:5" ht="51">
      <c r="A641" s="61" t="s">
        <v>721</v>
      </c>
      <c r="B641" s="154" t="s">
        <v>1153</v>
      </c>
      <c r="C641" s="61" t="s">
        <v>944</v>
      </c>
      <c r="D641" s="61"/>
      <c r="E641" s="179">
        <v>25700</v>
      </c>
    </row>
    <row r="642" spans="1:5" ht="25.5">
      <c r="A642" s="61" t="s">
        <v>589</v>
      </c>
      <c r="B642" s="154" t="s">
        <v>1153</v>
      </c>
      <c r="C642" s="61" t="s">
        <v>590</v>
      </c>
      <c r="D642" s="61"/>
      <c r="E642" s="179">
        <v>25700</v>
      </c>
    </row>
    <row r="643" spans="1:5">
      <c r="A643" s="61" t="s">
        <v>719</v>
      </c>
      <c r="B643" s="154" t="s">
        <v>1153</v>
      </c>
      <c r="C643" s="61" t="s">
        <v>590</v>
      </c>
      <c r="D643" s="61" t="s">
        <v>720</v>
      </c>
      <c r="E643" s="179">
        <v>25700</v>
      </c>
    </row>
    <row r="644" spans="1:5" ht="38.25">
      <c r="A644" s="61" t="s">
        <v>659</v>
      </c>
      <c r="B644" s="154" t="s">
        <v>1323</v>
      </c>
      <c r="C644" s="61" t="s">
        <v>944</v>
      </c>
      <c r="D644" s="61"/>
      <c r="E644" s="179">
        <v>4056776.36</v>
      </c>
    </row>
    <row r="645" spans="1:5" ht="38.25">
      <c r="A645" s="61" t="s">
        <v>659</v>
      </c>
      <c r="B645" s="154" t="s">
        <v>1196</v>
      </c>
      <c r="C645" s="61" t="s">
        <v>944</v>
      </c>
      <c r="D645" s="61"/>
      <c r="E645" s="179">
        <v>3926776.36</v>
      </c>
    </row>
    <row r="646" spans="1:5" ht="25.5">
      <c r="A646" s="61" t="s">
        <v>604</v>
      </c>
      <c r="B646" s="154" t="s">
        <v>1196</v>
      </c>
      <c r="C646" s="61" t="s">
        <v>605</v>
      </c>
      <c r="D646" s="61"/>
      <c r="E646" s="179">
        <v>3752437</v>
      </c>
    </row>
    <row r="647" spans="1:5" ht="25.5">
      <c r="A647" s="61" t="s">
        <v>209</v>
      </c>
      <c r="B647" s="154" t="s">
        <v>1196</v>
      </c>
      <c r="C647" s="61" t="s">
        <v>605</v>
      </c>
      <c r="D647" s="61" t="s">
        <v>658</v>
      </c>
      <c r="E647" s="179">
        <v>3752437</v>
      </c>
    </row>
    <row r="648" spans="1:5" ht="25.5">
      <c r="A648" s="61" t="s">
        <v>589</v>
      </c>
      <c r="B648" s="154" t="s">
        <v>1196</v>
      </c>
      <c r="C648" s="61" t="s">
        <v>590</v>
      </c>
      <c r="D648" s="61"/>
      <c r="E648" s="179">
        <v>101339.36</v>
      </c>
    </row>
    <row r="649" spans="1:5" ht="25.5">
      <c r="A649" s="61" t="s">
        <v>209</v>
      </c>
      <c r="B649" s="154" t="s">
        <v>1196</v>
      </c>
      <c r="C649" s="61" t="s">
        <v>590</v>
      </c>
      <c r="D649" s="61" t="s">
        <v>658</v>
      </c>
      <c r="E649" s="179">
        <v>101339.36</v>
      </c>
    </row>
    <row r="650" spans="1:5" ht="25.5">
      <c r="A650" s="61" t="s">
        <v>660</v>
      </c>
      <c r="B650" s="154" t="s">
        <v>1196</v>
      </c>
      <c r="C650" s="61" t="s">
        <v>661</v>
      </c>
      <c r="D650" s="61"/>
      <c r="E650" s="179">
        <v>73000</v>
      </c>
    </row>
    <row r="651" spans="1:5" ht="25.5">
      <c r="A651" s="61" t="s">
        <v>209</v>
      </c>
      <c r="B651" s="154" t="s">
        <v>1196</v>
      </c>
      <c r="C651" s="61" t="s">
        <v>661</v>
      </c>
      <c r="D651" s="61" t="s">
        <v>658</v>
      </c>
      <c r="E651" s="179">
        <v>73000</v>
      </c>
    </row>
    <row r="652" spans="1:5" ht="51">
      <c r="A652" s="61" t="s">
        <v>950</v>
      </c>
      <c r="B652" s="154" t="s">
        <v>1197</v>
      </c>
      <c r="C652" s="61" t="s">
        <v>944</v>
      </c>
      <c r="D652" s="61"/>
      <c r="E652" s="179">
        <v>130000</v>
      </c>
    </row>
    <row r="653" spans="1:5" ht="25.5">
      <c r="A653" s="61" t="s">
        <v>660</v>
      </c>
      <c r="B653" s="154" t="s">
        <v>1197</v>
      </c>
      <c r="C653" s="61" t="s">
        <v>661</v>
      </c>
      <c r="D653" s="61"/>
      <c r="E653" s="179">
        <v>130000</v>
      </c>
    </row>
    <row r="654" spans="1:5" ht="25.5">
      <c r="A654" s="61" t="s">
        <v>209</v>
      </c>
      <c r="B654" s="154" t="s">
        <v>1197</v>
      </c>
      <c r="C654" s="61" t="s">
        <v>661</v>
      </c>
      <c r="D654" s="61" t="s">
        <v>658</v>
      </c>
      <c r="E654" s="179">
        <v>130000</v>
      </c>
    </row>
    <row r="655" spans="1:5" ht="51">
      <c r="A655" s="61" t="s">
        <v>793</v>
      </c>
      <c r="B655" s="154" t="s">
        <v>1324</v>
      </c>
      <c r="C655" s="61" t="s">
        <v>944</v>
      </c>
      <c r="D655" s="61"/>
      <c r="E655" s="179">
        <v>60000</v>
      </c>
    </row>
    <row r="656" spans="1:5" ht="51">
      <c r="A656" s="61" t="s">
        <v>793</v>
      </c>
      <c r="B656" s="154" t="s">
        <v>1157</v>
      </c>
      <c r="C656" s="61" t="s">
        <v>944</v>
      </c>
      <c r="D656" s="61"/>
      <c r="E656" s="179">
        <v>60000</v>
      </c>
    </row>
    <row r="657" spans="1:5" ht="25.5">
      <c r="A657" s="61" t="s">
        <v>600</v>
      </c>
      <c r="B657" s="154" t="s">
        <v>1157</v>
      </c>
      <c r="C657" s="61" t="s">
        <v>601</v>
      </c>
      <c r="D657" s="61"/>
      <c r="E657" s="179">
        <v>60000</v>
      </c>
    </row>
    <row r="658" spans="1:5">
      <c r="A658" s="61" t="s">
        <v>293</v>
      </c>
      <c r="B658" s="154" t="s">
        <v>1157</v>
      </c>
      <c r="C658" s="61" t="s">
        <v>601</v>
      </c>
      <c r="D658" s="61" t="s">
        <v>598</v>
      </c>
      <c r="E658" s="179">
        <v>60000</v>
      </c>
    </row>
    <row r="659" spans="1:5" ht="25.5">
      <c r="A659" s="61" t="s">
        <v>703</v>
      </c>
      <c r="B659" s="154" t="s">
        <v>1325</v>
      </c>
      <c r="C659" s="61" t="s">
        <v>944</v>
      </c>
      <c r="D659" s="61"/>
      <c r="E659" s="179">
        <v>32688465.379999999</v>
      </c>
    </row>
    <row r="660" spans="1:5" ht="38.25">
      <c r="A660" s="61" t="s">
        <v>642</v>
      </c>
      <c r="B660" s="154" t="s">
        <v>1302</v>
      </c>
      <c r="C660" s="61" t="s">
        <v>944</v>
      </c>
      <c r="D660" s="61"/>
      <c r="E660" s="179">
        <v>64000</v>
      </c>
    </row>
    <row r="661" spans="1:5" ht="25.5">
      <c r="A661" s="61" t="s">
        <v>589</v>
      </c>
      <c r="B661" s="154" t="s">
        <v>1302</v>
      </c>
      <c r="C661" s="61" t="s">
        <v>590</v>
      </c>
      <c r="D661" s="61"/>
      <c r="E661" s="179">
        <v>64000</v>
      </c>
    </row>
    <row r="662" spans="1:5">
      <c r="A662" s="61" t="s">
        <v>640</v>
      </c>
      <c r="B662" s="154" t="s">
        <v>1302</v>
      </c>
      <c r="C662" s="61" t="s">
        <v>590</v>
      </c>
      <c r="D662" s="61" t="s">
        <v>641</v>
      </c>
      <c r="E662" s="179">
        <v>64000</v>
      </c>
    </row>
    <row r="663" spans="1:5" ht="25.5">
      <c r="A663" s="61" t="s">
        <v>703</v>
      </c>
      <c r="B663" s="154" t="s">
        <v>1297</v>
      </c>
      <c r="C663" s="61" t="s">
        <v>944</v>
      </c>
      <c r="D663" s="61"/>
      <c r="E663" s="179">
        <v>30289865.379999999</v>
      </c>
    </row>
    <row r="664" spans="1:5" ht="89.25">
      <c r="A664" s="61" t="s">
        <v>704</v>
      </c>
      <c r="B664" s="154" t="s">
        <v>1297</v>
      </c>
      <c r="C664" s="61" t="s">
        <v>705</v>
      </c>
      <c r="D664" s="61"/>
      <c r="E664" s="179">
        <v>100000</v>
      </c>
    </row>
    <row r="665" spans="1:5">
      <c r="A665" s="61" t="s">
        <v>293</v>
      </c>
      <c r="B665" s="154" t="s">
        <v>1297</v>
      </c>
      <c r="C665" s="61" t="s">
        <v>705</v>
      </c>
      <c r="D665" s="61" t="s">
        <v>598</v>
      </c>
      <c r="E665" s="179">
        <v>100000</v>
      </c>
    </row>
    <row r="666" spans="1:5">
      <c r="A666" s="61" t="s">
        <v>712</v>
      </c>
      <c r="B666" s="154" t="s">
        <v>1297</v>
      </c>
      <c r="C666" s="61" t="s">
        <v>713</v>
      </c>
      <c r="D666" s="61"/>
      <c r="E666" s="179">
        <v>2740</v>
      </c>
    </row>
    <row r="667" spans="1:5" ht="25.5">
      <c r="A667" s="61" t="s">
        <v>331</v>
      </c>
      <c r="B667" s="154" t="s">
        <v>1297</v>
      </c>
      <c r="C667" s="61" t="s">
        <v>713</v>
      </c>
      <c r="D667" s="61" t="s">
        <v>711</v>
      </c>
      <c r="E667" s="179">
        <v>2740</v>
      </c>
    </row>
    <row r="668" spans="1:5">
      <c r="A668" s="61" t="s">
        <v>700</v>
      </c>
      <c r="B668" s="154" t="s">
        <v>1297</v>
      </c>
      <c r="C668" s="61" t="s">
        <v>701</v>
      </c>
      <c r="D668" s="61"/>
      <c r="E668" s="179">
        <v>30187125.379999999</v>
      </c>
    </row>
    <row r="669" spans="1:5">
      <c r="A669" s="61" t="s">
        <v>293</v>
      </c>
      <c r="B669" s="154" t="s">
        <v>1297</v>
      </c>
      <c r="C669" s="61" t="s">
        <v>701</v>
      </c>
      <c r="D669" s="61" t="s">
        <v>598</v>
      </c>
      <c r="E669" s="179">
        <v>30187125.379999999</v>
      </c>
    </row>
    <row r="670" spans="1:5" ht="38.25">
      <c r="A670" s="61" t="s">
        <v>820</v>
      </c>
      <c r="B670" s="154" t="s">
        <v>1236</v>
      </c>
      <c r="C670" s="61" t="s">
        <v>944</v>
      </c>
      <c r="D670" s="61"/>
      <c r="E670" s="179">
        <v>1775900</v>
      </c>
    </row>
    <row r="671" spans="1:5" ht="25.5">
      <c r="A671" s="61" t="s">
        <v>589</v>
      </c>
      <c r="B671" s="154" t="s">
        <v>1236</v>
      </c>
      <c r="C671" s="61" t="s">
        <v>590</v>
      </c>
      <c r="D671" s="61"/>
      <c r="E671" s="179">
        <v>1775900</v>
      </c>
    </row>
    <row r="672" spans="1:5">
      <c r="A672" s="61" t="s">
        <v>293</v>
      </c>
      <c r="B672" s="154" t="s">
        <v>1236</v>
      </c>
      <c r="C672" s="61" t="s">
        <v>590</v>
      </c>
      <c r="D672" s="61" t="s">
        <v>598</v>
      </c>
      <c r="E672" s="179">
        <v>1775900</v>
      </c>
    </row>
    <row r="673" spans="1:5" ht="38.25">
      <c r="A673" s="61" t="s">
        <v>675</v>
      </c>
      <c r="B673" s="154" t="s">
        <v>1237</v>
      </c>
      <c r="C673" s="61" t="s">
        <v>944</v>
      </c>
      <c r="D673" s="61"/>
      <c r="E673" s="179">
        <v>520799.99999999994</v>
      </c>
    </row>
    <row r="674" spans="1:5" ht="25.5">
      <c r="A674" s="61" t="s">
        <v>589</v>
      </c>
      <c r="B674" s="154" t="s">
        <v>1237</v>
      </c>
      <c r="C674" s="61" t="s">
        <v>590</v>
      </c>
      <c r="D674" s="61"/>
      <c r="E674" s="179">
        <v>520799.99999999994</v>
      </c>
    </row>
    <row r="675" spans="1:5">
      <c r="A675" s="61" t="s">
        <v>203</v>
      </c>
      <c r="B675" s="154" t="s">
        <v>1237</v>
      </c>
      <c r="C675" s="61" t="s">
        <v>590</v>
      </c>
      <c r="D675" s="61" t="s">
        <v>627</v>
      </c>
      <c r="E675" s="179">
        <v>520799.99999999994</v>
      </c>
    </row>
    <row r="676" spans="1:5" ht="38.25">
      <c r="A676" s="61" t="s">
        <v>1182</v>
      </c>
      <c r="B676" s="154" t="s">
        <v>1183</v>
      </c>
      <c r="C676" s="61" t="s">
        <v>944</v>
      </c>
      <c r="D676" s="61"/>
      <c r="E676" s="179">
        <v>37900</v>
      </c>
    </row>
    <row r="677" spans="1:5" ht="25.5">
      <c r="A677" s="61" t="s">
        <v>589</v>
      </c>
      <c r="B677" s="154" t="s">
        <v>1183</v>
      </c>
      <c r="C677" s="61" t="s">
        <v>590</v>
      </c>
      <c r="D677" s="61"/>
      <c r="E677" s="179">
        <v>37900</v>
      </c>
    </row>
    <row r="678" spans="1:5">
      <c r="A678" s="61" t="s">
        <v>204</v>
      </c>
      <c r="B678" s="154" t="s">
        <v>1183</v>
      </c>
      <c r="C678" s="61" t="s">
        <v>590</v>
      </c>
      <c r="D678" s="61" t="s">
        <v>631</v>
      </c>
      <c r="E678" s="179">
        <v>37900</v>
      </c>
    </row>
  </sheetData>
  <autoFilter ref="A5:E678">
    <filterColumn colId="1"/>
  </autoFilter>
  <mergeCells count="6">
    <mergeCell ref="A6:D6"/>
    <mergeCell ref="A1:E1"/>
    <mergeCell ref="A2:E2"/>
    <mergeCell ref="A4:A5"/>
    <mergeCell ref="B4:D4"/>
    <mergeCell ref="E4:E5"/>
  </mergeCells>
  <pageMargins left="0.51181102362204722" right="0.11811023622047245" top="0.19685039370078741" bottom="0.19685039370078741" header="0.15748031496062992" footer="0.15748031496062992"/>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110</vt:i4>
      </vt:variant>
    </vt:vector>
  </HeadingPairs>
  <TitlesOfParts>
    <vt:vector size="130" baseType="lpstr">
      <vt:lpstr>Деф</vt:lpstr>
      <vt:lpstr>АдмДох</vt:lpstr>
      <vt:lpstr>АдмИст</vt:lpstr>
      <vt:lpstr>Дох </vt:lpstr>
      <vt:lpstr>Вед16</vt:lpstr>
      <vt:lpstr>вед 17-18</vt:lpstr>
      <vt:lpstr>Фун16</vt:lpstr>
      <vt:lpstr>Фун 17-18</vt:lpstr>
      <vt:lpstr>ЦСР 16</vt:lpstr>
      <vt:lpstr>ЦСР 17-18</vt:lpstr>
      <vt:lpstr>публ</vt:lpstr>
      <vt:lpstr>Полн</vt:lpstr>
      <vt:lpstr>сбал</vt:lpstr>
      <vt:lpstr>ФФП</vt:lpstr>
      <vt:lpstr>Молод</vt:lpstr>
      <vt:lpstr>Протоколы</vt:lpstr>
      <vt:lpstr>ВУС</vt:lpstr>
      <vt:lpstr>ак</vt:lpstr>
      <vt:lpstr>Заим</vt:lpstr>
      <vt:lpstr>спр</vt:lpstr>
      <vt:lpstr>АдмДох!год</vt:lpstr>
      <vt:lpstr>год</vt:lpstr>
      <vt:lpstr>АдмДох!Заголовки_для_печати</vt:lpstr>
      <vt:lpstr>АдмИст!Заголовки_для_печати</vt:lpstr>
      <vt:lpstr>'вед 17-18'!Заголовки_для_печати</vt:lpstr>
      <vt:lpstr>Вед16!Заголовки_для_печати</vt:lpstr>
      <vt:lpstr>ВУС!Заголовки_для_печати</vt:lpstr>
      <vt:lpstr>Деф!Заголовки_для_печати</vt:lpstr>
      <vt:lpstr>'Дох '!Заголовки_для_печати</vt:lpstr>
      <vt:lpstr>Молод!Заголовки_для_печати</vt:lpstr>
      <vt:lpstr>Полн!Заголовки_для_печати</vt:lpstr>
      <vt:lpstr>Протоколы!Заголовки_для_печати</vt:lpstr>
      <vt:lpstr>Фун16!Заголовки_для_печати</vt:lpstr>
      <vt:lpstr>ФФП!Заголовки_для_печати</vt:lpstr>
      <vt:lpstr>'ЦСР 16'!Заголовки_для_печати</vt:lpstr>
      <vt:lpstr>АдмДох!квр13</vt:lpstr>
      <vt:lpstr>квр13</vt:lpstr>
      <vt:lpstr>АдмДох!кврПлПер</vt:lpstr>
      <vt:lpstr>кврПлПер</vt:lpstr>
      <vt:lpstr>АдмДох!Н1адох</vt:lpstr>
      <vt:lpstr>Н1адох</vt:lpstr>
      <vt:lpstr>АдмДох!Н1аист</vt:lpstr>
      <vt:lpstr>Н1аист</vt:lpstr>
      <vt:lpstr>Н1акк</vt:lpstr>
      <vt:lpstr>Н1благ</vt:lpstr>
      <vt:lpstr>АдмДох!Н1вед</vt:lpstr>
      <vt:lpstr>Н1вед</vt:lpstr>
      <vt:lpstr>АдмДох!Н1вед1</vt:lpstr>
      <vt:lpstr>Н1вед1</vt:lpstr>
      <vt:lpstr>Н1вод</vt:lpstr>
      <vt:lpstr>АдмДох!Н1вус</vt:lpstr>
      <vt:lpstr>Н1вус</vt:lpstr>
      <vt:lpstr>АдмДох!Н1деф</vt:lpstr>
      <vt:lpstr>Н1деф</vt:lpstr>
      <vt:lpstr>Н1Дор</vt:lpstr>
      <vt:lpstr>АдмДох!Н1дох</vt:lpstr>
      <vt:lpstr>Н1дох</vt:lpstr>
      <vt:lpstr>Н1займ</vt:lpstr>
      <vt:lpstr>Н1ком</vt:lpstr>
      <vt:lpstr>Н1метвус</vt:lpstr>
      <vt:lpstr>Н1мин</vt:lpstr>
      <vt:lpstr>Н1мол</vt:lpstr>
      <vt:lpstr>Н1пож</vt:lpstr>
      <vt:lpstr>Н1пол</vt:lpstr>
      <vt:lpstr>АдмДох!Н1Публ</vt:lpstr>
      <vt:lpstr>Н1Публ</vt:lpstr>
      <vt:lpstr>Н1сбал</vt:lpstr>
      <vt:lpstr>Н1фун</vt:lpstr>
      <vt:lpstr>Н1фун1</vt:lpstr>
      <vt:lpstr>АдмДох!Н1ффп</vt:lpstr>
      <vt:lpstr>Н1ффп</vt:lpstr>
      <vt:lpstr>Н1цср</vt:lpstr>
      <vt:lpstr>Н1цср1</vt:lpstr>
      <vt:lpstr>Н2адох</vt:lpstr>
      <vt:lpstr>Н2аист</vt:lpstr>
      <vt:lpstr>Н2акк</vt:lpstr>
      <vt:lpstr>Н2благ</vt:lpstr>
      <vt:lpstr>Н2вед</vt:lpstr>
      <vt:lpstr>Н2вед1</vt:lpstr>
      <vt:lpstr>Н2вод</vt:lpstr>
      <vt:lpstr>Н2вус</vt:lpstr>
      <vt:lpstr>Н2деф</vt:lpstr>
      <vt:lpstr>Н2дор</vt:lpstr>
      <vt:lpstr>Н2дох</vt:lpstr>
      <vt:lpstr>Н2займ</vt:lpstr>
      <vt:lpstr>Н2ком</vt:lpstr>
      <vt:lpstr>Н2метвус</vt:lpstr>
      <vt:lpstr>Н2мин</vt:lpstr>
      <vt:lpstr>Н2мол</vt:lpstr>
      <vt:lpstr>Н2пож</vt:lpstr>
      <vt:lpstr>Н2пол</vt:lpstr>
      <vt:lpstr>Н2публ</vt:lpstr>
      <vt:lpstr>Н2сбал</vt:lpstr>
      <vt:lpstr>Н2фун</vt:lpstr>
      <vt:lpstr>Н2фун1</vt:lpstr>
      <vt:lpstr>Н2ффп</vt:lpstr>
      <vt:lpstr>Н2цср</vt:lpstr>
      <vt:lpstr>Н2цср1</vt:lpstr>
      <vt:lpstr>Надох</vt:lpstr>
      <vt:lpstr>АдмДох!Область_печати</vt:lpstr>
      <vt:lpstr>АдмИст!Область_печати</vt:lpstr>
      <vt:lpstr>'вед 17-18'!Область_печати</vt:lpstr>
      <vt:lpstr>Вед16!Область_печати</vt:lpstr>
      <vt:lpstr>ВУС!Область_печати</vt:lpstr>
      <vt:lpstr>Деф!Область_печати</vt:lpstr>
      <vt:lpstr>'Дох '!Область_печати</vt:lpstr>
      <vt:lpstr>Заим!Область_печати</vt:lpstr>
      <vt:lpstr>Молод!Область_печати</vt:lpstr>
      <vt:lpstr>Полн!Область_печати</vt:lpstr>
      <vt:lpstr>Протоколы!Область_печати</vt:lpstr>
      <vt:lpstr>публ!Область_печати</vt:lpstr>
      <vt:lpstr>Фун16!Область_печати</vt:lpstr>
      <vt:lpstr>ФФП!Область_печати</vt:lpstr>
      <vt:lpstr>АдмДох!ПлПер</vt:lpstr>
      <vt:lpstr>ПлПер</vt:lpstr>
      <vt:lpstr>АдмДох!Р1дата</vt:lpstr>
      <vt:lpstr>Р1дата</vt:lpstr>
      <vt:lpstr>АдмДох!Р1номер</vt:lpstr>
      <vt:lpstr>Р1номер</vt:lpstr>
      <vt:lpstr>Р2дата</vt:lpstr>
      <vt:lpstr>Р2номер</vt:lpstr>
      <vt:lpstr>АдмДох!РзПз</vt:lpstr>
      <vt:lpstr>РзПз</vt:lpstr>
      <vt:lpstr>АдмДох!РзПзПлПер</vt:lpstr>
      <vt:lpstr>РзПзПлПер</vt:lpstr>
      <vt:lpstr>АдмДох!СумВед</vt:lpstr>
      <vt:lpstr>АдмДох!СумВед14</vt:lpstr>
      <vt:lpstr>СумВед14</vt:lpstr>
      <vt:lpstr>АдмДох!СумВед15</vt:lpstr>
      <vt:lpstr>СумВед15</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Adminn</dc:creator>
  <cp:lastModifiedBy>Userrfu</cp:lastModifiedBy>
  <cp:lastPrinted>2015-11-17T08:43:27Z</cp:lastPrinted>
  <dcterms:created xsi:type="dcterms:W3CDTF">2009-03-19T02:39:24Z</dcterms:created>
  <dcterms:modified xsi:type="dcterms:W3CDTF">2015-11-18T08:29:51Z</dcterms:modified>
</cp:coreProperties>
</file>