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65" yWindow="60" windowWidth="14325" windowHeight="10935" tabRatio="956"/>
  </bookViews>
  <sheets>
    <sheet name="Дох " sheetId="44" r:id="rId1"/>
    <sheet name="СоцЭк" sheetId="28" state="hidden" r:id="rId2"/>
    <sheet name="ЗП" sheetId="29" state="hidden" r:id="rId3"/>
    <sheet name="Рем" sheetId="30" state="hidden" r:id="rId4"/>
  </sheets>
  <externalReferences>
    <externalReference r:id="rId5"/>
  </externalReferences>
  <definedNames>
    <definedName name="_xlnm._FilterDatabase" localSheetId="0" hidden="1">'Дох '!$A$7:$M$209</definedName>
    <definedName name="вцп13">#REF!</definedName>
    <definedName name="вцпПлПер">#REF!</definedName>
    <definedName name="год">#REF!</definedName>
    <definedName name="_xlnm.Print_Titles" localSheetId="0">'Дох '!$8:$8</definedName>
    <definedName name="_xlnm.Print_Titles" localSheetId="2">ЗП!$5:$5</definedName>
    <definedName name="_xlnm.Print_Titles" localSheetId="3">Рем!$5:$5</definedName>
    <definedName name="кбк">#REF!</definedName>
    <definedName name="квр13">#REF!</definedName>
    <definedName name="кврПлПер">#REF!</definedName>
    <definedName name="кл">[1]Рос!$G$3:$G$1536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[1]спр!$B$34</definedName>
    <definedName name="Н1Публ">#REF!</definedName>
    <definedName name="Н1рцп">#REF!</definedName>
    <definedName name="Н1сбал">#REF!</definedName>
    <definedName name="Н1фун">#REF!</definedName>
    <definedName name="Н1ффп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[1]спр!$C$34</definedName>
    <definedName name="_xlnm.Print_Area" localSheetId="2">ЗП!$A:$E</definedName>
    <definedName name="_xlnm.Print_Area" localSheetId="3">Рем!$A:$C</definedName>
    <definedName name="_xlnm.Print_Area" localSheetId="1">СоцЭк!$A:$B</definedName>
    <definedName name="ПлПер">#REF!</definedName>
    <definedName name="Р1дата">#REF!</definedName>
    <definedName name="Р1номер">#REF!</definedName>
    <definedName name="Р2дата">#REF!</definedName>
    <definedName name="Р2номер">#REF!</definedName>
    <definedName name="Рдата">[1]спр!$B$4</definedName>
    <definedName name="РзПз">#REF!</definedName>
    <definedName name="РзПзПлПер">#REF!</definedName>
    <definedName name="Рномер">[1]спр!$B$5</definedName>
    <definedName name="спрВЦП">#REF!</definedName>
    <definedName name="сум">[1]Рос!$F$3:$F$1536</definedName>
    <definedName name="СумВед">#REF!</definedName>
    <definedName name="СумВед14">#REF!</definedName>
    <definedName name="СумВед15">#REF!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K197" i="44"/>
  <c r="J106"/>
  <c r="I106"/>
  <c r="J193"/>
  <c r="I193"/>
  <c r="I194"/>
  <c r="I209" l="1"/>
  <c r="L196"/>
  <c r="L193" s="1"/>
  <c r="L106" s="1"/>
  <c r="J196"/>
  <c r="K196"/>
  <c r="K193" s="1"/>
  <c r="K106" s="1"/>
  <c r="I196"/>
  <c r="J37" l="1"/>
  <c r="K37"/>
  <c r="L37"/>
  <c r="I37"/>
  <c r="I198"/>
  <c r="I199"/>
  <c r="J199"/>
  <c r="I201"/>
  <c r="I204"/>
  <c r="J204"/>
  <c r="I206"/>
  <c r="I208"/>
  <c r="J208"/>
  <c r="J66" l="1"/>
  <c r="K66"/>
  <c r="L66"/>
  <c r="I66"/>
  <c r="J185"/>
  <c r="K185"/>
  <c r="K184" s="1"/>
  <c r="L185"/>
  <c r="I185"/>
  <c r="I184" s="1"/>
  <c r="J184"/>
  <c r="L184"/>
  <c r="J179"/>
  <c r="K179"/>
  <c r="L179"/>
  <c r="I179"/>
  <c r="K208" l="1"/>
  <c r="L208"/>
  <c r="K204"/>
  <c r="L204"/>
  <c r="K199"/>
  <c r="L199"/>
  <c r="J188"/>
  <c r="K188"/>
  <c r="L188"/>
  <c r="J181"/>
  <c r="K181"/>
  <c r="L181"/>
  <c r="J158"/>
  <c r="J157" s="1"/>
  <c r="K158"/>
  <c r="K157" s="1"/>
  <c r="L158"/>
  <c r="L157" s="1"/>
  <c r="J155"/>
  <c r="K155"/>
  <c r="L155"/>
  <c r="J153"/>
  <c r="K153"/>
  <c r="L153"/>
  <c r="J130"/>
  <c r="J129" s="1"/>
  <c r="K130"/>
  <c r="K129" s="1"/>
  <c r="L130"/>
  <c r="L129" s="1"/>
  <c r="J119"/>
  <c r="J118" s="1"/>
  <c r="K119"/>
  <c r="K118" s="1"/>
  <c r="L119"/>
  <c r="L118" s="1"/>
  <c r="J116"/>
  <c r="K116"/>
  <c r="J114"/>
  <c r="K114"/>
  <c r="L114"/>
  <c r="J112"/>
  <c r="K112"/>
  <c r="L112"/>
  <c r="J109"/>
  <c r="J108" s="1"/>
  <c r="K109"/>
  <c r="K108" s="1"/>
  <c r="L109"/>
  <c r="L108" s="1"/>
  <c r="I190"/>
  <c r="I189"/>
  <c r="I183"/>
  <c r="I182"/>
  <c r="I178"/>
  <c r="I176"/>
  <c r="I175"/>
  <c r="I174"/>
  <c r="I173"/>
  <c r="I172"/>
  <c r="I171"/>
  <c r="I169"/>
  <c r="I168"/>
  <c r="I167"/>
  <c r="I165"/>
  <c r="I164"/>
  <c r="I163"/>
  <c r="I162"/>
  <c r="I161"/>
  <c r="I160"/>
  <c r="I156"/>
  <c r="I155" s="1"/>
  <c r="I153"/>
  <c r="I151"/>
  <c r="I146"/>
  <c r="I143"/>
  <c r="I142"/>
  <c r="I138"/>
  <c r="I136"/>
  <c r="I119"/>
  <c r="I118" s="1"/>
  <c r="I116"/>
  <c r="I114"/>
  <c r="I112"/>
  <c r="I109"/>
  <c r="I108" s="1"/>
  <c r="J152" l="1"/>
  <c r="L152"/>
  <c r="I158"/>
  <c r="I157" s="1"/>
  <c r="I152" s="1"/>
  <c r="K152"/>
  <c r="I181"/>
  <c r="I130"/>
  <c r="I129" s="1"/>
  <c r="I111" s="1"/>
  <c r="I188"/>
  <c r="K111"/>
  <c r="J111"/>
  <c r="I107" l="1"/>
  <c r="K107"/>
  <c r="J107"/>
  <c r="J104" l="1"/>
  <c r="K104"/>
  <c r="L104"/>
  <c r="I104"/>
  <c r="J58" l="1"/>
  <c r="J57" s="1"/>
  <c r="K58"/>
  <c r="K57" s="1"/>
  <c r="L58"/>
  <c r="L57" s="1"/>
  <c r="I58"/>
  <c r="I57" s="1"/>
  <c r="J14"/>
  <c r="K14"/>
  <c r="L14"/>
  <c r="I14"/>
  <c r="J83" l="1"/>
  <c r="K83"/>
  <c r="L83"/>
  <c r="J80"/>
  <c r="J79" s="1"/>
  <c r="K80"/>
  <c r="K79" s="1"/>
  <c r="L80"/>
  <c r="L79" s="1"/>
  <c r="J77"/>
  <c r="J76" s="1"/>
  <c r="K77"/>
  <c r="K76" s="1"/>
  <c r="L77"/>
  <c r="L76" s="1"/>
  <c r="J73"/>
  <c r="K73"/>
  <c r="L73"/>
  <c r="J71"/>
  <c r="K71"/>
  <c r="L71"/>
  <c r="J55"/>
  <c r="J54" s="1"/>
  <c r="K55"/>
  <c r="K54" s="1"/>
  <c r="L55"/>
  <c r="L54" s="1"/>
  <c r="J51"/>
  <c r="K51"/>
  <c r="L51"/>
  <c r="J49"/>
  <c r="K49"/>
  <c r="L49"/>
  <c r="J46"/>
  <c r="K46"/>
  <c r="L46"/>
  <c r="J36"/>
  <c r="J33"/>
  <c r="K33"/>
  <c r="L33"/>
  <c r="J31"/>
  <c r="K31"/>
  <c r="L31"/>
  <c r="J25"/>
  <c r="K25"/>
  <c r="L25"/>
  <c r="J12"/>
  <c r="J11" s="1"/>
  <c r="K12"/>
  <c r="K11" s="1"/>
  <c r="L12"/>
  <c r="L11" s="1"/>
  <c r="L116"/>
  <c r="L111" s="1"/>
  <c r="L107" s="1"/>
  <c r="K60"/>
  <c r="L60"/>
  <c r="L36"/>
  <c r="K36"/>
  <c r="J45" l="1"/>
  <c r="J44" s="1"/>
  <c r="K45"/>
  <c r="K44" s="1"/>
  <c r="L45"/>
  <c r="L44" s="1"/>
  <c r="K65"/>
  <c r="L30"/>
  <c r="K30"/>
  <c r="J65"/>
  <c r="L65"/>
  <c r="L75"/>
  <c r="K75"/>
  <c r="J75"/>
  <c r="J30"/>
  <c r="J10"/>
  <c r="I83" l="1"/>
  <c r="I80"/>
  <c r="I79" s="1"/>
  <c r="I77" l="1"/>
  <c r="I76" s="1"/>
  <c r="I75" s="1"/>
  <c r="I73"/>
  <c r="I71"/>
  <c r="I60"/>
  <c r="I55"/>
  <c r="I54" s="1"/>
  <c r="I51"/>
  <c r="I49"/>
  <c r="I46"/>
  <c r="I42"/>
  <c r="I41"/>
  <c r="I40" s="1"/>
  <c r="I36"/>
  <c r="I33"/>
  <c r="I31"/>
  <c r="I27"/>
  <c r="I25"/>
  <c r="I19"/>
  <c r="I12"/>
  <c r="I11" s="1"/>
  <c r="I10" s="1"/>
  <c r="J19"/>
  <c r="K19"/>
  <c r="L19"/>
  <c r="J42"/>
  <c r="K42"/>
  <c r="L42"/>
  <c r="J41"/>
  <c r="J40" s="1"/>
  <c r="K41"/>
  <c r="K40" s="1"/>
  <c r="L41"/>
  <c r="L40" s="1"/>
  <c r="I45" l="1"/>
  <c r="I44" s="1"/>
  <c r="I24"/>
  <c r="I65"/>
  <c r="I30"/>
  <c r="J60"/>
  <c r="I9" l="1"/>
  <c r="I210" s="1"/>
  <c r="L27"/>
  <c r="L24" s="1"/>
  <c r="K10" l="1"/>
  <c r="L10" l="1"/>
  <c r="L9" s="1"/>
  <c r="L210" s="1"/>
  <c r="K27"/>
  <c r="K24" s="1"/>
  <c r="K9" s="1"/>
  <c r="K210" s="1"/>
  <c r="J27"/>
  <c r="J24" s="1"/>
  <c r="J9" s="1"/>
  <c r="J210" s="1"/>
  <c r="A2" i="30" l="1"/>
  <c r="A1"/>
  <c r="A1" i="29"/>
  <c r="A2"/>
  <c r="A2" i="28"/>
  <c r="A1"/>
  <c r="A3" i="30"/>
  <c r="A3" i="28"/>
  <c r="B13"/>
  <c r="D7" i="29"/>
  <c r="D16"/>
  <c r="D8"/>
  <c r="D21"/>
  <c r="C20"/>
  <c r="D9"/>
  <c r="C8" i="30"/>
  <c r="C14" i="29"/>
  <c r="D20"/>
  <c r="C21"/>
  <c r="C12"/>
  <c r="C7" i="30"/>
  <c r="C22" i="29"/>
  <c r="C9" i="30"/>
  <c r="G6" i="29"/>
  <c r="C10"/>
  <c r="C11"/>
  <c r="D22"/>
  <c r="C7"/>
  <c r="C6" s="1"/>
  <c r="G7" s="1"/>
  <c r="D19"/>
  <c r="D23"/>
  <c r="D17"/>
  <c r="C13"/>
  <c r="H6"/>
  <c r="C15"/>
  <c r="E6" i="30"/>
  <c r="C18" i="29"/>
  <c r="C9"/>
  <c r="D15"/>
  <c r="D13"/>
  <c r="C8"/>
  <c r="D11"/>
  <c r="D10"/>
  <c r="D18"/>
  <c r="C24"/>
  <c r="D24"/>
  <c r="D12"/>
  <c r="D6" i="28"/>
  <c r="C17" i="29"/>
  <c r="D14"/>
  <c r="C10" i="30"/>
  <c r="C19" i="29"/>
  <c r="E19" s="1"/>
  <c r="C23"/>
  <c r="C16"/>
  <c r="E8" l="1"/>
  <c r="E9"/>
  <c r="E17"/>
  <c r="E18"/>
  <c r="C6" i="30"/>
  <c r="E7" s="1"/>
  <c r="D6" i="29"/>
  <c r="H7" s="1"/>
  <c r="E23"/>
  <c r="E24"/>
  <c r="E13"/>
  <c r="D8" i="28"/>
  <c r="E22" i="29"/>
  <c r="E20"/>
  <c r="E16"/>
  <c r="E15"/>
  <c r="E11"/>
  <c r="E14"/>
  <c r="E21"/>
  <c r="E10"/>
  <c r="E12"/>
  <c r="E7"/>
  <c r="E6" s="1"/>
</calcChain>
</file>

<file path=xl/sharedStrings.xml><?xml version="1.0" encoding="utf-8"?>
<sst xmlns="http://schemas.openxmlformats.org/spreadsheetml/2006/main" count="1707" uniqueCount="434">
  <si>
    <t>Прочие безвозмездные поступления в бюджеты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</si>
  <si>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430</t>
  </si>
  <si>
    <t>ШТРАФЫ, САНКЦИИ, ВОЗМЕЩЕНИЕ УЩЕРБА</t>
  </si>
  <si>
    <t>Капитальный ремонт Гремучинского МОУ СОШ № 19</t>
  </si>
  <si>
    <t>806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</si>
  <si>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</si>
  <si>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</si>
  <si>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>9902</t>
  </si>
  <si>
    <t xml:space="preserve">Прочие поступления от денежных взысканий (штрафов) и иных сумм в возмещение ущерба, зачисляемые в бюджет муниципальных районов </t>
  </si>
  <si>
    <t>90050</t>
  </si>
  <si>
    <t>151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</si>
  <si>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</si>
  <si>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</si>
  <si>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</si>
  <si>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Единый сельскохозяйственный налог</t>
  </si>
  <si>
    <t>ГОСУДАРСТВЕННАЯ ПОШЛИНА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</si>
  <si>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</si>
  <si>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Наименование</t>
  </si>
  <si>
    <t>04000</t>
  </si>
  <si>
    <t>04014</t>
  </si>
  <si>
    <t>07</t>
  </si>
  <si>
    <t>8</t>
  </si>
  <si>
    <t>50</t>
  </si>
  <si>
    <t>ВСЕГО  ДОХОДОВ</t>
  </si>
  <si>
    <t>09</t>
  </si>
  <si>
    <t>07050</t>
  </si>
  <si>
    <t>11</t>
  </si>
  <si>
    <t>120</t>
  </si>
  <si>
    <t>05000</t>
  </si>
  <si>
    <t>Капитальный ремонт детского сада  п.Шиверский</t>
  </si>
  <si>
    <t>Капитальный ремонт детского сада в п.Артюгино</t>
  </si>
  <si>
    <t>Трансферты бюджету Артюгинского сельсовета на капитальный ремонт моста через реку Иркинеево</t>
  </si>
  <si>
    <t>ВСЕГО:</t>
  </si>
  <si>
    <t>5225101</t>
  </si>
  <si>
    <t>Распределение межбюджетных трансфертов бюджетам поселений на дополнительное повышение размеров оплаты труда с 1 января 2009 года</t>
  </si>
  <si>
    <t>08</t>
  </si>
  <si>
    <t>03000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</si>
  <si>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</si>
  <si>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</si>
  <si>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</si>
  <si>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</si>
  <si>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Капитальный ремонт котельной №7 с. Богучаны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</si>
  <si>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</si>
  <si>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ПБС</t>
  </si>
  <si>
    <t xml:space="preserve">ЦА301 </t>
  </si>
  <si>
    <t xml:space="preserve">ЦБ302 </t>
  </si>
  <si>
    <t xml:space="preserve">ЦВ303 </t>
  </si>
  <si>
    <t xml:space="preserve">ЦГ304 </t>
  </si>
  <si>
    <t xml:space="preserve">ЦД305 </t>
  </si>
  <si>
    <t xml:space="preserve">ЦЕ306 </t>
  </si>
  <si>
    <t xml:space="preserve">ЦЖ307 </t>
  </si>
  <si>
    <t xml:space="preserve">ЦИ308 </t>
  </si>
  <si>
    <t xml:space="preserve">ЦК309 </t>
  </si>
  <si>
    <t xml:space="preserve">ЦЛ310 </t>
  </si>
  <si>
    <t xml:space="preserve">ЦМ311 </t>
  </si>
  <si>
    <t xml:space="preserve">ЦН312 </t>
  </si>
  <si>
    <t xml:space="preserve">ЦО313 </t>
  </si>
  <si>
    <t xml:space="preserve">ЦП314 </t>
  </si>
  <si>
    <t xml:space="preserve">ЦР315 </t>
  </si>
  <si>
    <t xml:space="preserve">ЦС316 </t>
  </si>
  <si>
    <t xml:space="preserve">ЦТ317 </t>
  </si>
  <si>
    <t xml:space="preserve">ЦУ318 </t>
  </si>
  <si>
    <t>Администрация Ангарского сельсовета</t>
  </si>
  <si>
    <t xml:space="preserve">Администрация Артюгинского  сельсовета </t>
  </si>
  <si>
    <t xml:space="preserve">Администрация Белякинского сельского совета </t>
  </si>
  <si>
    <t>Администрация Богучанского сельсовета</t>
  </si>
  <si>
    <t>Администрация Говорковского сельсовета</t>
  </si>
  <si>
    <t xml:space="preserve">Администрация Красногорьевского сельсовета </t>
  </si>
  <si>
    <t xml:space="preserve">Администрация Манзенского  сельсовета </t>
  </si>
  <si>
    <t>03030</t>
  </si>
  <si>
    <t>Прочие субсидии</t>
  </si>
  <si>
    <t>Прочие субсидии бюджетам муниципальных районов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</si>
  <si>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</si>
  <si>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</si>
  <si>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</si>
  <si>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</si>
  <si>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</si>
  <si>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</si>
  <si>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</si>
  <si>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</si>
  <si>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863</t>
  </si>
  <si>
    <t>Субвенции бюджетам субъектов Российской Федерации и муниципальных образований</t>
  </si>
  <si>
    <t>Межбюджетные трансферты на дополнительное повышение размеров оплаты труда выборных должностных лиц местного самоуправления, осуществляющих свои полномочия на постоянной основе и муниципальных служащих с 1 января 2009 года</t>
  </si>
  <si>
    <t>Иные межбюджетные трансферты</t>
  </si>
  <si>
    <t>(в рублях)</t>
  </si>
  <si>
    <t>План на год</t>
  </si>
  <si>
    <t>ВСЕГО</t>
  </si>
  <si>
    <t>13</t>
  </si>
  <si>
    <t>130</t>
  </si>
  <si>
    <t>14</t>
  </si>
  <si>
    <t>Доходы от реализации имущества, находящегося в государственной и муниципальной собственности(за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</si>
  <si>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</si>
  <si>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410</t>
  </si>
  <si>
    <t>048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</si>
  <si>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</si>
  <si>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ЗАДОЛЖЕННОСТЬ И ПЕРЕРАСЧЕТЫ ПО ОТМЕНЕННЫМ НАЛОГАМ, СБОРАМ И ИНЫМ ОБЯЗАТЕЛЬНЫМ ПЛАТЕЖАМ</t>
  </si>
  <si>
    <t>Сумма</t>
  </si>
  <si>
    <t>Прочие неналоговые доходы бюджетов муниципальных районов</t>
  </si>
  <si>
    <t>БЕЗВОЗМЕЗДНЫЕ ПОСТУПЛЕНИЯ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</si>
  <si>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</si>
  <si>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</si>
  <si>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</si>
  <si>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</si>
  <si>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</si>
  <si>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</si>
  <si>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</si>
  <si>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</si>
  <si>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Прочие налоги и сборы (по отмененным местным налогам и сборам)</t>
  </si>
  <si>
    <t>Межбюджетные трансферты на дополнительное повышение размеров оплаты труда работников бюджетной сферы с 1 января 9009 года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</si>
  <si>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</si>
  <si>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</si>
  <si>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</si>
  <si>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</si>
  <si>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16</t>
  </si>
  <si>
    <t>140</t>
  </si>
  <si>
    <t>1</t>
  </si>
  <si>
    <t>00</t>
  </si>
  <si>
    <t>00000</t>
  </si>
  <si>
    <t>0000</t>
  </si>
  <si>
    <t>182</t>
  </si>
  <si>
    <t>01</t>
  </si>
  <si>
    <t>01000</t>
  </si>
  <si>
    <t>110</t>
  </si>
  <si>
    <t>28000</t>
  </si>
  <si>
    <t>Субсидии бюджетам субъектов Российской Федерации и муниципальных образований (межбюджетные субсидии)</t>
  </si>
  <si>
    <t>Администрация Невонского сельсовета</t>
  </si>
  <si>
    <t>Администрация Нижнетерянского сельсовета</t>
  </si>
  <si>
    <t xml:space="preserve">Администрация Новохайского сельсовета </t>
  </si>
  <si>
    <t xml:space="preserve">Администрация Осиновомысского  сельсовета </t>
  </si>
  <si>
    <t xml:space="preserve">Администрация Пинчугского сельсовета </t>
  </si>
  <si>
    <t>Администрация поселка Октябрьский</t>
  </si>
  <si>
    <t xml:space="preserve">Администрация Таежнинского сельсовета </t>
  </si>
  <si>
    <t xml:space="preserve">Администрация Такучетского  сельсовета </t>
  </si>
  <si>
    <t>Администрация Хребтовского сельсовета</t>
  </si>
  <si>
    <t>Администрация Чуноярского сельсовета</t>
  </si>
  <si>
    <t xml:space="preserve">Администрация Шиверского сельсовета </t>
  </si>
  <si>
    <t>рублей</t>
  </si>
  <si>
    <t>Безвозмездные поступления от других бюджетов бюджетной системы Российской Федерации</t>
  </si>
  <si>
    <t>02999</t>
  </si>
  <si>
    <t>03015</t>
  </si>
  <si>
    <t>03024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</si>
  <si>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</si>
  <si>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</si>
  <si>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000</t>
  </si>
  <si>
    <t>Доходы от продаж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</si>
  <si>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</si>
  <si>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Итого</t>
  </si>
  <si>
    <t>2</t>
  </si>
  <si>
    <t>Капитальный ремонт Говорковской СОШ № 17</t>
  </si>
  <si>
    <t>Капитальный ремонт Пинчугской СОШ № 8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</si>
  <si>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</si>
  <si>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10</t>
  </si>
  <si>
    <t>05020</t>
  </si>
  <si>
    <t>05025</t>
  </si>
  <si>
    <t>05030</t>
  </si>
  <si>
    <t>05035</t>
  </si>
  <si>
    <t>07010</t>
  </si>
  <si>
    <t>07015</t>
  </si>
  <si>
    <t>12</t>
  </si>
  <si>
    <t>ДОХОДЫ ОТ ОКАЗАНИЯ ПЛАТНЫХ УСЛУГ И КОМПЕНСАЦИИ ЗАТРАТ ГОСУДАРСТВА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</si>
  <si>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</si>
  <si>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</si>
  <si>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03010</t>
  </si>
  <si>
    <t>07000</t>
  </si>
  <si>
    <t>Прочие безвозмездные поступления в бюджеты муниципальных районов</t>
  </si>
  <si>
    <t>875</t>
  </si>
  <si>
    <t>890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</si>
  <si>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</si>
  <si>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</si>
  <si>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</si>
  <si>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</t>
  </si>
  <si>
    <t>06010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</si>
  <si>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</si>
  <si>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</si>
  <si>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</si>
  <si>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>01012</t>
  </si>
  <si>
    <t>02</t>
  </si>
  <si>
    <t>02000</t>
  </si>
  <si>
    <t>02010</t>
  </si>
  <si>
    <t>02020</t>
  </si>
  <si>
    <t>05</t>
  </si>
  <si>
    <t>06</t>
  </si>
  <si>
    <t>06000</t>
  </si>
  <si>
    <t>856</t>
  </si>
  <si>
    <t xml:space="preserve">Налог на прибыль организаций, зачисляемый в бюджеты субъектов Российской Федерации </t>
  </si>
  <si>
    <t>03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</si>
  <si>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</si>
  <si>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</si>
  <si>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</si>
  <si>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07053</t>
  </si>
  <si>
    <t>05013</t>
  </si>
  <si>
    <t>Прочие доходы от оказания платных услуг (работ) получателями средств  бюджетов муниципальных районов</t>
  </si>
  <si>
    <t>01995</t>
  </si>
  <si>
    <t>02053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</si>
  <si>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228 Налогового кодекса РФ</t>
  </si>
  <si>
    <t>06013</t>
  </si>
  <si>
    <t>9992</t>
  </si>
  <si>
    <t>02050</t>
  </si>
  <si>
    <t>02030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</si>
  <si>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</si>
  <si>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</si>
  <si>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Прочие доходы от компенсации затрат государства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</si>
  <si>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</si>
  <si>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32000</t>
  </si>
  <si>
    <t>Суммы по искам о возмещении вреда, причиненного окружающей среде, подлежащие зачислению в бюджеты муниципальных районов</t>
  </si>
  <si>
    <t>35030</t>
  </si>
  <si>
    <t>3</t>
  </si>
  <si>
    <t>4</t>
  </si>
  <si>
    <t>5</t>
  </si>
  <si>
    <t>6</t>
  </si>
  <si>
    <t>01020</t>
  </si>
  <si>
    <t>01040</t>
  </si>
  <si>
    <t>17</t>
  </si>
  <si>
    <t>05050</t>
  </si>
  <si>
    <t>180</t>
  </si>
  <si>
    <t>8000</t>
  </si>
  <si>
    <t>9000</t>
  </si>
  <si>
    <t>18</t>
  </si>
  <si>
    <t>9953</t>
  </si>
  <si>
    <t>19</t>
  </si>
  <si>
    <t>Доходы, поступающие в порядке возмещения расходов, понесенных в связи с эксплуатацией имущества муниципальных районов (возмещение коммунальных услуг)</t>
  </si>
  <si>
    <t>7</t>
  </si>
  <si>
    <t>9</t>
  </si>
  <si>
    <t>02995</t>
  </si>
  <si>
    <t>03115</t>
  </si>
  <si>
    <t>9904</t>
  </si>
  <si>
    <t>02008</t>
  </si>
  <si>
    <t>02065</t>
  </si>
  <si>
    <t>9991</t>
  </si>
  <si>
    <t>02009</t>
  </si>
  <si>
    <t>02051</t>
  </si>
  <si>
    <t>Прогноз районного бюджета на 2016 год</t>
  </si>
  <si>
    <t>Классификация операций сектора государственного управления</t>
  </si>
  <si>
    <t>07150</t>
  </si>
  <si>
    <t xml:space="preserve">  Государственная пошлина за выдачу разрешения  на установку рекламной конструкции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</si>
  <si>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</si>
  <si>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</si>
  <si>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100</t>
  </si>
  <si>
    <t>02200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</si>
  <si>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</si>
  <si>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</si>
  <si>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</si>
  <si>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</si>
  <si>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</si>
  <si>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</si>
  <si>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02240</t>
  </si>
  <si>
    <t>02250</t>
  </si>
  <si>
    <t>02260</t>
  </si>
  <si>
    <t>Доходы, поступающие в порядке возмещения расходов, понесенных в связи с эксплуатацией имущества муниципальных районов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</si>
  <si>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</si>
  <si>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</si>
  <si>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1021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</si>
  <si>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</si>
  <si>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1031</t>
  </si>
  <si>
    <t>Субсидии бюджетам муниципальных образований в целях финансовой поддержки муниципальных учреждений, иных муниципальных организаций, оказывающих услуги по отдыху, оздоровлению и занятости детей,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</si>
  <si>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7441</t>
  </si>
  <si>
    <t>7451</t>
  </si>
  <si>
    <t>7456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</si>
  <si>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</si>
  <si>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7488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</si>
  <si>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</si>
  <si>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7508</t>
  </si>
  <si>
    <t>7555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</si>
  <si>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</si>
  <si>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7558</t>
  </si>
  <si>
    <t>7562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</si>
  <si>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</si>
  <si>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7571</t>
  </si>
  <si>
    <t>7582</t>
  </si>
  <si>
    <t>7584</t>
  </si>
  <si>
    <t>7585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</si>
  <si>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</si>
  <si>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7741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</si>
  <si>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</si>
  <si>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03007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</si>
  <si>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</si>
  <si>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0151</t>
  </si>
  <si>
    <t>0275</t>
  </si>
  <si>
    <t>7429</t>
  </si>
  <si>
    <t>7467</t>
  </si>
  <si>
    <t>7513</t>
  </si>
  <si>
    <t>7514</t>
  </si>
  <si>
    <t>7517</t>
  </si>
  <si>
    <t>7518</t>
  </si>
  <si>
    <t>7519</t>
  </si>
  <si>
    <t>7552</t>
  </si>
  <si>
    <t>7554</t>
  </si>
  <si>
    <t>7564</t>
  </si>
  <si>
    <t>7566</t>
  </si>
  <si>
    <t>7577</t>
  </si>
  <si>
    <t>7588</t>
  </si>
  <si>
    <t>7601</t>
  </si>
  <si>
    <t>7604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</si>
  <si>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</si>
  <si>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Доходы бюджетов муниципальных районов от возврата бюджетными учреждениями остатков субсидий прошлых лет.</t>
  </si>
  <si>
    <t>9965</t>
  </si>
  <si>
    <t>Прогноз районного бюджета на 2017 год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</si>
  <si>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</si>
  <si>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41000</t>
  </si>
  <si>
    <t>08020</t>
  </si>
  <si>
    <t>08010</t>
  </si>
  <si>
    <t>21050</t>
  </si>
  <si>
    <t>25030</t>
  </si>
  <si>
    <t>25050</t>
  </si>
  <si>
    <t>25060</t>
  </si>
  <si>
    <t>30014</t>
  </si>
  <si>
    <t>33050</t>
  </si>
  <si>
    <t>6000</t>
  </si>
  <si>
    <t>43000</t>
  </si>
  <si>
    <t>45000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</si>
  <si>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</si>
  <si>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</si>
  <si>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01001</t>
  </si>
  <si>
    <t>Дотации бюджетам муниципальных районов на выравнивание бюджетной обеспеченности</t>
  </si>
  <si>
    <t>2711</t>
  </si>
  <si>
    <t>7570</t>
  </si>
  <si>
    <t>04025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</si>
  <si>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</si>
  <si>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</si>
  <si>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</si>
  <si>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</si>
  <si>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</si>
  <si>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</si>
  <si>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</si>
  <si>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</si>
  <si>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</si>
  <si>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Денежные взыскания (штрафы) за нарушение законодательства Российской Федерации об электроэнергетике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</si>
  <si>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</si>
  <si>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Денежные   взыскания   (штрафы)   за   нарушение законодательства   Российской    Федерации    опромышленной безопасности</t>
  </si>
  <si>
    <t>Доходы районного бюджета на 2016 год и плановый период 2017-2018 годов</t>
  </si>
  <si>
    <t>ожидаемое 2015 год</t>
  </si>
  <si>
    <t>Прогноз районного бюджета на 2018 год</t>
  </si>
  <si>
    <t>Налог на доходы физических лиц в виде фиксированных авансовых платежей с доходов, полученных физическими лицами, являющимися иносранными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</si>
  <si>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02040</t>
  </si>
  <si>
    <t>Земельный налог с организаций, обладающих зелельным участком, расположенным в границих межселенных территорий</t>
  </si>
  <si>
    <t>Земельный налог с физических лиц, обладающих зелельным участком, расположенным в границих межселенных территорий</t>
  </si>
  <si>
    <t>06033</t>
  </si>
  <si>
    <t>06043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</si>
  <si>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</si>
  <si>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</si>
  <si>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</si>
  <si>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</si>
  <si>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</si>
  <si>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09045</t>
  </si>
  <si>
    <t>Плата за выбросы загрязняющих веществ в атмосферный воздух передвижными объектами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</si>
  <si>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</si>
  <si>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</si>
  <si>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</si>
  <si>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848</t>
  </si>
  <si>
    <t>Прочие доходы от оказания платных услуг (работ)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</si>
  <si>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</si>
  <si>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</si>
  <si>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23051</t>
  </si>
  <si>
    <t>Прочие денежные взыскания (штрафы) за правонарушения в области дорожного движения</t>
  </si>
  <si>
    <t>30030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</si>
  <si>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</si>
  <si>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</si>
  <si>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>Субсидии бюджетам муниципальных образований края на проведение капитального ремонта спортивных залов школ, расположенных в сельской местности, для создания условий для занятий физической культурой и спортом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</si>
  <si>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02215</t>
  </si>
  <si>
    <t>Субсидии бюджетам муниципальных районов на реализацию федеральных целевых программ</t>
  </si>
  <si>
    <t xml:space="preserve">Субсидии бюджетам муниципальных районов на реализацию федеральных целевых программ
</t>
  </si>
  <si>
    <t>Реализация мероприятий федеральной целевой программы «Устойчивое развитие сельских территорий на 2014-2017 годы и на период до 2020 года» за счет федерального бюджета в рамках подпрограммы 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</si>
  <si>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Мероприятия государственной программы Российской Федерации «Доступная среда» на 2011 - 2015 годы за счет средств федерального бюджета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</si>
  <si>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Реализация мероприятий по обеспечению  жильем молодых семей федеральной целевой программы "Жилище" на 2011-2015 годы в рамках подпрограммы "Улучшениме жилищных условий отдельных категроий граждан, проживающих на территории Красноярского края" государственной программы  Красноярского края "Создание условий для обеспечения доступным и комфортным жильем граждан Красноярского края"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</si>
  <si>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</si>
  <si>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02088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</si>
  <si>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</si>
  <si>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</si>
  <si>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0002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</si>
  <si>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</si>
  <si>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02089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</si>
  <si>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</si>
  <si>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</si>
  <si>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 в рамках подпрограммы «Доступная среда» государственной программы Красноярского края «Развитие системы социальной поддержки населения»</t>
  </si>
  <si>
    <t>1095</t>
  </si>
  <si>
    <t>Субсидии бюджетам муниципальных образований края на проведение работ по уничтожению сорняков дикорастущей конопли в рамках подпрограммы "Развитие подотрасли растениеводства, переработки и реализации продукции растениеводства, сохранение и восстановление плодородия почв"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</si>
  <si>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Субсидии бюджетам муниципальных образований края на организацию и проведение акарицидных обработок мест массового отдыха населения на 2015 год и плановый период 2016-2017 годов</t>
  </si>
  <si>
    <t>Субсидии бюджетам муниципальных образований на проведение реконструкции или капитального ремонта зданий общеобразовательных учреждений Красноярского края, находящихся в аварийном состоянии,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</si>
  <si>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Субсидии бюджетам муниципальных образований края на оплату стоимости набора продуктов питания или готовых блюд и их транспортировки в лагерях с дневным пребыванием детей на 2015 год и плановый период 2016 - 2017 годов</t>
  </si>
  <si>
    <t>Субсидии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</si>
  <si>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Субсидии бюджетам муниципальных образований края на организацию отдыха, оздоровления и занятости детей в муниципальных загородных оздоровительных лагерях на 2015 год и плановый период 2016-2017 годов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</si>
  <si>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</si>
  <si>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7594</t>
  </si>
  <si>
    <t>Субсидии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</si>
  <si>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7745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</si>
  <si>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«Содействие созданию безопасных и комфортных для населения условий функционирования объектов муниципальной собственности» государственной программы Красноярского края «Содействие развитию местного самоуправления»</t>
  </si>
  <si>
    <t>7746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</si>
  <si>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центров, в рамках подпрограммы «Повышение качества оказания услуг на базе многофункциональных центров предоставления государственных и муниципальных услуг» государственной программы Красноярского края «Содействие развитию местного самоуправления»</t>
  </si>
  <si>
    <t>7751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</si>
  <si>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2015 год и плановый период 2016 - 2017 годов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</si>
  <si>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</si>
  <si>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7556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</si>
  <si>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производства», на 2015 год и плановый период 2016-2017 годов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</si>
  <si>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</si>
  <si>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</si>
  <si>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</si>
  <si>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Государственная поддержка муниципальных учреждений культуры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</si>
  <si>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04052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</si>
  <si>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</si>
  <si>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04053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</si>
  <si>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по ст.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</si>
  <si>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2654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</si>
  <si>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</si>
  <si>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</si>
  <si>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03029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</si>
  <si>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</si>
  <si>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</si>
  <si>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субвенции</t>
  </si>
  <si>
    <t>03999</t>
  </si>
  <si>
    <t>Прочие субвенции бюджетам муниципальных районов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</si>
  <si>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</si>
  <si>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</si>
  <si>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</si>
  <si>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</si>
  <si>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</si>
  <si>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7408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</si>
  <si>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</si>
  <si>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</si>
  <si>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</si>
  <si>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</si>
  <si>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</si>
  <si>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</si>
  <si>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</si>
  <si>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</si>
  <si>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</si>
  <si>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</si>
  <si>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</si>
  <si>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</si>
  <si>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</si>
  <si>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</si>
  <si>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</si>
  <si>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</si>
  <si>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</si>
  <si>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Приложение 4 к Пояснительной записке                                                                   </t>
  </si>
</sst>
</file>

<file path=xl/styles.xml><?xml version="1.0" encoding="utf-8"?>
<styleSheet xmlns="http://schemas.openxmlformats.org/spreadsheetml/2006/main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0;[Red]\-#,##0.00;&quot;-&quot;"/>
    <numFmt numFmtId="165" formatCode="\О\б\щ\и\й"/>
    <numFmt numFmtId="166" formatCode="?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sz val="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Arial Cyr"/>
      <charset val="204"/>
    </font>
    <font>
      <sz val="10"/>
      <name val="Calibri"/>
      <family val="2"/>
    </font>
    <font>
      <sz val="16"/>
      <name val="Calibri"/>
      <family val="2"/>
    </font>
    <font>
      <b/>
      <sz val="10"/>
      <name val="Calibri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6" fillId="0" borderId="0"/>
  </cellStyleXfs>
  <cellXfs count="116">
    <xf numFmtId="0" fontId="0" fillId="0" borderId="0" xfId="0"/>
    <xf numFmtId="0" fontId="3" fillId="0" borderId="0" xfId="0" applyFont="1"/>
    <xf numFmtId="49" fontId="5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6" fillId="0" borderId="1" xfId="19" applyNumberFormat="1" applyFont="1" applyBorder="1" applyAlignment="1">
      <alignment horizontal="right" vertical="center"/>
    </xf>
    <xf numFmtId="49" fontId="15" fillId="0" borderId="2" xfId="5" applyNumberFormat="1" applyFill="1" applyBorder="1" applyAlignment="1">
      <alignment vertical="center"/>
    </xf>
    <xf numFmtId="0" fontId="15" fillId="0" borderId="2" xfId="6" applyFill="1" applyBorder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15" fillId="0" borderId="2" xfId="3" applyNumberFormat="1" applyFill="1" applyBorder="1"/>
    <xf numFmtId="43" fontId="3" fillId="0" borderId="0" xfId="17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4" fontId="9" fillId="0" borderId="1" xfId="0" applyNumberFormat="1" applyFont="1" applyBorder="1"/>
    <xf numFmtId="4" fontId="11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5" fillId="0" borderId="3" xfId="2" applyFill="1" applyBorder="1" applyAlignment="1">
      <alignment horizontal="left" wrapText="1"/>
    </xf>
    <xf numFmtId="49" fontId="15" fillId="0" borderId="1" xfId="1" applyNumberFormat="1" applyFill="1" applyBorder="1" applyAlignment="1">
      <alignment vertical="center"/>
    </xf>
    <xf numFmtId="43" fontId="9" fillId="0" borderId="0" xfId="0" applyNumberFormat="1" applyFont="1"/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165" fontId="6" fillId="0" borderId="6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right"/>
    </xf>
    <xf numFmtId="0" fontId="12" fillId="0" borderId="0" xfId="0" applyFont="1" applyFill="1"/>
    <xf numFmtId="4" fontId="14" fillId="0" borderId="0" xfId="0" applyNumberFormat="1" applyFont="1" applyFill="1" applyAlignment="1">
      <alignment horizontal="left"/>
    </xf>
    <xf numFmtId="0" fontId="13" fillId="0" borderId="0" xfId="0" applyFont="1" applyFill="1"/>
    <xf numFmtId="4" fontId="12" fillId="0" borderId="0" xfId="0" applyNumberFormat="1" applyFont="1" applyFill="1"/>
    <xf numFmtId="164" fontId="12" fillId="0" borderId="0" xfId="0" applyNumberFormat="1" applyFont="1" applyFill="1"/>
    <xf numFmtId="0" fontId="17" fillId="0" borderId="0" xfId="0" applyFont="1" applyFill="1"/>
    <xf numFmtId="49" fontId="17" fillId="0" borderId="0" xfId="0" applyNumberFormat="1" applyFont="1" applyFill="1" applyAlignment="1">
      <alignment horizontal="right" vertical="center"/>
    </xf>
    <xf numFmtId="49" fontId="17" fillId="0" borderId="1" xfId="0" applyNumberFormat="1" applyFont="1" applyBorder="1" applyAlignment="1">
      <alignment horizontal="center" vertical="center" textRotation="90"/>
    </xf>
    <xf numFmtId="49" fontId="17" fillId="0" borderId="1" xfId="0" applyNumberFormat="1" applyFont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4" fontId="22" fillId="0" borderId="1" xfId="0" applyNumberFormat="1" applyFont="1" applyFill="1" applyBorder="1"/>
    <xf numFmtId="4" fontId="22" fillId="0" borderId="1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/>
    </xf>
    <xf numFmtId="4" fontId="17" fillId="0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wrapText="1"/>
    </xf>
    <xf numFmtId="49" fontId="22" fillId="0" borderId="1" xfId="0" applyNumberFormat="1" applyFont="1" applyBorder="1" applyAlignment="1">
      <alignment horizontal="center"/>
    </xf>
    <xf numFmtId="0" fontId="17" fillId="0" borderId="1" xfId="0" applyFont="1" applyFill="1" applyBorder="1" applyAlignment="1">
      <alignment wrapText="1"/>
    </xf>
    <xf numFmtId="49" fontId="17" fillId="0" borderId="1" xfId="0" applyNumberFormat="1" applyFont="1" applyBorder="1" applyAlignment="1">
      <alignment horizontal="center"/>
    </xf>
    <xf numFmtId="49" fontId="17" fillId="0" borderId="1" xfId="0" applyNumberFormat="1" applyFont="1" applyFill="1" applyBorder="1" applyAlignment="1">
      <alignment horizontal="left" vertical="center" wrapText="1"/>
    </xf>
    <xf numFmtId="166" fontId="17" fillId="0" borderId="1" xfId="0" applyNumberFormat="1" applyFont="1" applyFill="1" applyBorder="1" applyAlignment="1">
      <alignment horizontal="left" vertical="center" wrapText="1"/>
    </xf>
    <xf numFmtId="166" fontId="22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justify" vertical="top" wrapText="1"/>
    </xf>
    <xf numFmtId="49" fontId="22" fillId="0" borderId="1" xfId="0" applyNumberFormat="1" applyFont="1" applyBorder="1"/>
    <xf numFmtId="49" fontId="17" fillId="0" borderId="1" xfId="0" applyNumberFormat="1" applyFont="1" applyBorder="1"/>
    <xf numFmtId="0" fontId="22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4" fontId="17" fillId="0" borderId="0" xfId="0" applyNumberFormat="1" applyFont="1" applyFill="1"/>
    <xf numFmtId="4" fontId="21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/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4" fontId="23" fillId="0" borderId="1" xfId="0" applyNumberFormat="1" applyFont="1" applyBorder="1" applyAlignment="1">
      <alignment horizontal="right"/>
    </xf>
    <xf numFmtId="4" fontId="23" fillId="0" borderId="1" xfId="0" applyNumberFormat="1" applyFont="1" applyFill="1" applyBorder="1"/>
    <xf numFmtId="4" fontId="24" fillId="0" borderId="1" xfId="0" applyNumberFormat="1" applyFont="1" applyFill="1" applyBorder="1"/>
    <xf numFmtId="4" fontId="24" fillId="0" borderId="1" xfId="0" applyNumberFormat="1" applyFont="1" applyBorder="1" applyAlignment="1">
      <alignment horizontal="right"/>
    </xf>
    <xf numFmtId="4" fontId="24" fillId="0" borderId="1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0" fontId="24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left" wrapText="1"/>
    </xf>
    <xf numFmtId="0" fontId="24" fillId="0" borderId="1" xfId="0" applyNumberFormat="1" applyFont="1" applyFill="1" applyBorder="1" applyAlignment="1">
      <alignment vertical="top" wrapText="1"/>
    </xf>
    <xf numFmtId="0" fontId="23" fillId="0" borderId="1" xfId="0" applyNumberFormat="1" applyFont="1" applyFill="1" applyBorder="1" applyAlignment="1">
      <alignment vertical="top" wrapText="1"/>
    </xf>
    <xf numFmtId="0" fontId="23" fillId="0" borderId="1" xfId="0" applyNumberFormat="1" applyFont="1" applyFill="1" applyBorder="1" applyAlignment="1">
      <alignment horizontal="left" wrapText="1"/>
    </xf>
    <xf numFmtId="0" fontId="24" fillId="0" borderId="1" xfId="0" applyNumberFormat="1" applyFont="1" applyFill="1" applyBorder="1" applyAlignment="1">
      <alignment horizontal="left" wrapText="1"/>
    </xf>
    <xf numFmtId="0" fontId="23" fillId="0" borderId="1" xfId="0" applyNumberFormat="1" applyFont="1" applyFill="1" applyBorder="1" applyAlignment="1">
      <alignment horizontal="left" vertical="top" wrapText="1"/>
    </xf>
    <xf numFmtId="0" fontId="24" fillId="0" borderId="1" xfId="0" applyNumberFormat="1" applyFont="1" applyFill="1" applyBorder="1" applyAlignment="1">
      <alignment horizontal="left" vertical="top" wrapText="1"/>
    </xf>
    <xf numFmtId="0" fontId="23" fillId="0" borderId="1" xfId="0" applyFont="1" applyFill="1" applyBorder="1"/>
    <xf numFmtId="49" fontId="24" fillId="0" borderId="1" xfId="0" applyNumberFormat="1" applyFont="1" applyFill="1" applyBorder="1" applyAlignment="1">
      <alignment horizontal="center"/>
    </xf>
    <xf numFmtId="49" fontId="24" fillId="0" borderId="1" xfId="0" applyNumberFormat="1" applyFont="1" applyFill="1" applyBorder="1" applyAlignment="1"/>
    <xf numFmtId="49" fontId="23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/>
    <xf numFmtId="49" fontId="25" fillId="0" borderId="1" xfId="0" applyNumberFormat="1" applyFont="1" applyFill="1" applyBorder="1" applyAlignment="1"/>
    <xf numFmtId="0" fontId="23" fillId="0" borderId="1" xfId="0" applyFont="1" applyFill="1" applyBorder="1" applyAlignment="1"/>
    <xf numFmtId="0" fontId="24" fillId="0" borderId="1" xfId="0" applyFont="1" applyFill="1" applyBorder="1" applyAlignment="1"/>
    <xf numFmtId="0" fontId="23" fillId="0" borderId="1" xfId="20" applyNumberFormat="1" applyFont="1" applyFill="1" applyBorder="1" applyAlignment="1">
      <alignment horizontal="left" vertical="top" wrapText="1"/>
    </xf>
    <xf numFmtId="0" fontId="17" fillId="0" borderId="1" xfId="20" applyNumberFormat="1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justify" vertical="top" wrapText="1"/>
    </xf>
    <xf numFmtId="0" fontId="24" fillId="0" borderId="1" xfId="0" applyFont="1" applyBorder="1" applyAlignment="1">
      <alignment horizontal="justify" vertical="top" wrapText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right" wrapText="1"/>
    </xf>
    <xf numFmtId="0" fontId="18" fillId="0" borderId="0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</cellXfs>
  <cellStyles count="21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_Лист1" xfId="20"/>
    <cellStyle name="Тысячи [0]_Лист1" xfId="15"/>
    <cellStyle name="Тысячи_Лист1" xfId="16"/>
    <cellStyle name="Финансовый" xfId="17" builtinId="3"/>
    <cellStyle name="Финансовый 2" xfId="18"/>
    <cellStyle name="Финансовый 3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F4">
            <v>1044727.15</v>
          </cell>
          <cell r="G4" t="str">
            <v>80101020020301500Богучанский районный Совет</v>
          </cell>
        </row>
        <row r="5">
          <cell r="F5">
            <v>2356889.85</v>
          </cell>
          <cell r="G5" t="str">
            <v>80101030020401500Богучанский районный Совет</v>
          </cell>
        </row>
        <row r="6">
          <cell r="F6">
            <v>983856</v>
          </cell>
          <cell r="G6" t="str">
            <v>80101030021201500Богучанский районный Совет</v>
          </cell>
        </row>
        <row r="7">
          <cell r="F7">
            <v>58.7</v>
          </cell>
          <cell r="G7" t="str">
            <v>80101037950182500Богучанский районный Совет</v>
          </cell>
        </row>
        <row r="8">
          <cell r="F8">
            <v>523237.95</v>
          </cell>
          <cell r="G8" t="str">
            <v>80201060020401500Контрольно-счетная комиссия Богучанского района</v>
          </cell>
        </row>
        <row r="9">
          <cell r="F9">
            <v>665992.05000000005</v>
          </cell>
          <cell r="G9" t="str">
            <v>80201060022501500Контрольно-счетная комиссия Богучанского района</v>
          </cell>
        </row>
        <row r="10">
          <cell r="F10">
            <v>58.7</v>
          </cell>
          <cell r="G10" t="str">
            <v>80201067950182500Контрольно-счетная комиссия Богучанского района</v>
          </cell>
        </row>
        <row r="11">
          <cell r="F11">
            <v>37670886.340000004</v>
          </cell>
          <cell r="G11" t="str">
            <v>80601040020401500Администрация Богучанского района</v>
          </cell>
        </row>
        <row r="12">
          <cell r="F12">
            <v>1172100</v>
          </cell>
          <cell r="G12" t="str">
            <v>80601040020800500Администрация Богучанского района</v>
          </cell>
        </row>
        <row r="13">
          <cell r="F13">
            <v>44429.66</v>
          </cell>
          <cell r="G13" t="str">
            <v>80601045201501500Администрация Богучанского района</v>
          </cell>
        </row>
        <row r="14">
          <cell r="F14">
            <v>31794.84</v>
          </cell>
          <cell r="G14" t="str">
            <v>80601047950176500Администрация Богучанского района</v>
          </cell>
        </row>
        <row r="15">
          <cell r="F15">
            <v>11475.75</v>
          </cell>
          <cell r="G15" t="str">
            <v>80601047950182500Администрация Богучанского района</v>
          </cell>
        </row>
        <row r="16">
          <cell r="F16">
            <v>457500</v>
          </cell>
          <cell r="G16" t="str">
            <v>80601048130003500Администрация Богучанского района</v>
          </cell>
        </row>
        <row r="17">
          <cell r="F17">
            <v>463800</v>
          </cell>
          <cell r="G17" t="str">
            <v>80601049210201500Администрация Богучанского района</v>
          </cell>
        </row>
        <row r="18">
          <cell r="F18">
            <v>8133</v>
          </cell>
          <cell r="G18" t="str">
            <v>80601050014000500Администрация Богучанского района</v>
          </cell>
        </row>
        <row r="19">
          <cell r="F19">
            <v>299744</v>
          </cell>
          <cell r="G19" t="str">
            <v>80601070200002500Администрация Богучанского района</v>
          </cell>
        </row>
        <row r="20">
          <cell r="F20">
            <v>15000</v>
          </cell>
          <cell r="G20" t="str">
            <v>80601130920300801Администрация Богучанского района</v>
          </cell>
        </row>
        <row r="21">
          <cell r="F21">
            <v>40100</v>
          </cell>
          <cell r="G21" t="str">
            <v>80601139210203500Администрация Богучанского района</v>
          </cell>
        </row>
        <row r="22">
          <cell r="F22">
            <v>1053000</v>
          </cell>
          <cell r="G22" t="str">
            <v>80603092471000500Администрация Богучанского района</v>
          </cell>
        </row>
        <row r="23">
          <cell r="F23">
            <v>336000</v>
          </cell>
          <cell r="G23" t="str">
            <v>80603100700500500Администрация Богучанского района</v>
          </cell>
        </row>
        <row r="24">
          <cell r="F24">
            <v>30000</v>
          </cell>
          <cell r="G24" t="str">
            <v>80603147950183500Администрация Богучанского района</v>
          </cell>
        </row>
        <row r="25">
          <cell r="F25">
            <v>219000</v>
          </cell>
          <cell r="G25" t="str">
            <v>80604052670501006Администрация Богучанского района</v>
          </cell>
        </row>
        <row r="26">
          <cell r="F26">
            <v>16800</v>
          </cell>
          <cell r="G26" t="str">
            <v>80604055225635500Администрация Богучанского района</v>
          </cell>
        </row>
        <row r="27">
          <cell r="F27">
            <v>1013000</v>
          </cell>
          <cell r="G27" t="str">
            <v>80604059210252500Администрация Богучанского района</v>
          </cell>
        </row>
        <row r="28">
          <cell r="F28">
            <v>1327500</v>
          </cell>
          <cell r="G28" t="str">
            <v>80604083000200006Администрация Богучанского района</v>
          </cell>
        </row>
        <row r="29">
          <cell r="F29">
            <v>16850000</v>
          </cell>
          <cell r="G29" t="str">
            <v>80604083030200006Администрация Богучанского района</v>
          </cell>
        </row>
        <row r="30">
          <cell r="F30">
            <v>12908782</v>
          </cell>
          <cell r="G30" t="str">
            <v>80604095222021500Администрация Богучанского района</v>
          </cell>
        </row>
        <row r="31">
          <cell r="F31">
            <v>28000</v>
          </cell>
          <cell r="G31" t="str">
            <v>80604096000200706Администрация Богучанского района</v>
          </cell>
        </row>
        <row r="32">
          <cell r="F32">
            <v>600000</v>
          </cell>
          <cell r="G32" t="str">
            <v>80604125222201006Администрация Богучанского района</v>
          </cell>
        </row>
        <row r="33">
          <cell r="F33">
            <v>305000</v>
          </cell>
          <cell r="G33" t="str">
            <v>80604127950181006Администрация Богучанского района</v>
          </cell>
        </row>
        <row r="34">
          <cell r="F34">
            <v>355778</v>
          </cell>
          <cell r="G34" t="str">
            <v>80605023510102703Администрация Богучанского района</v>
          </cell>
        </row>
        <row r="35">
          <cell r="F35">
            <v>6846</v>
          </cell>
          <cell r="G35" t="str">
            <v>80605023510103712Администрация Богучанского района</v>
          </cell>
        </row>
        <row r="36">
          <cell r="F36">
            <v>17789.900000000001</v>
          </cell>
          <cell r="G36" t="str">
            <v>80605023510104713Администрация Богучанского района</v>
          </cell>
        </row>
        <row r="37">
          <cell r="F37">
            <v>102459560</v>
          </cell>
          <cell r="G37" t="str">
            <v>80605023510202006Администрация Богучанского района</v>
          </cell>
        </row>
        <row r="38">
          <cell r="F38">
            <v>30598240</v>
          </cell>
          <cell r="G38" t="str">
            <v>80605023510302006Администрация Богучанского района</v>
          </cell>
        </row>
        <row r="39">
          <cell r="F39">
            <v>17433100</v>
          </cell>
          <cell r="G39" t="str">
            <v>80605029210103006Администрация Богучанского района</v>
          </cell>
        </row>
        <row r="40">
          <cell r="F40">
            <v>6839200</v>
          </cell>
          <cell r="G40" t="str">
            <v>80605029210149006Администрация Богучанского района</v>
          </cell>
        </row>
        <row r="41">
          <cell r="F41">
            <v>17772100</v>
          </cell>
          <cell r="G41" t="str">
            <v>80605029210150006Администрация Богучанского района</v>
          </cell>
        </row>
        <row r="42">
          <cell r="F42">
            <v>45000</v>
          </cell>
          <cell r="G42" t="str">
            <v>80605037950187500Администрация Богучанского района</v>
          </cell>
        </row>
        <row r="43">
          <cell r="F43">
            <v>394615.17</v>
          </cell>
          <cell r="G43" t="str">
            <v>80605050029900001Администрация Богучанского района</v>
          </cell>
        </row>
        <row r="44">
          <cell r="F44">
            <v>1069715.73</v>
          </cell>
          <cell r="G44" t="str">
            <v>80610014910100802Администрация Богучанского района</v>
          </cell>
        </row>
        <row r="45">
          <cell r="F45">
            <v>165000</v>
          </cell>
          <cell r="G45" t="str">
            <v>80610038130001005Администрация Богучанского района</v>
          </cell>
        </row>
        <row r="46">
          <cell r="F46">
            <v>2900</v>
          </cell>
          <cell r="G46" t="str">
            <v>80610038130002005Администрация Богучанского района</v>
          </cell>
        </row>
        <row r="47">
          <cell r="F47">
            <v>2059100</v>
          </cell>
          <cell r="G47" t="str">
            <v>80611027950179069Администрация Богучанского района</v>
          </cell>
        </row>
        <row r="48">
          <cell r="F48">
            <v>15298060</v>
          </cell>
          <cell r="G48" t="str">
            <v>80603102479901610МБУ "МПЧ N 1"</v>
          </cell>
        </row>
        <row r="49">
          <cell r="F49">
            <v>250610</v>
          </cell>
          <cell r="G49" t="str">
            <v>80603102479901694МБУ "МПЧ N 1"</v>
          </cell>
        </row>
        <row r="50">
          <cell r="F50">
            <v>70186.080000000002</v>
          </cell>
          <cell r="G50" t="str">
            <v>80603105226202699МБУ "МПЧ N 1"</v>
          </cell>
        </row>
        <row r="51">
          <cell r="F51">
            <v>708.94999999999982</v>
          </cell>
          <cell r="G51" t="str">
            <v>80603107950182699МБУ "МПЧ N 1"</v>
          </cell>
        </row>
        <row r="52">
          <cell r="F52">
            <v>1036763</v>
          </cell>
          <cell r="G52" t="str">
            <v>80607074310101699МБУ "ЦС и ДМ"</v>
          </cell>
        </row>
        <row r="53">
          <cell r="F53">
            <v>2355624</v>
          </cell>
          <cell r="G53" t="str">
            <v>80607074319901610МБУ "ЦС и ДМ"</v>
          </cell>
        </row>
        <row r="54">
          <cell r="F54">
            <v>119300</v>
          </cell>
          <cell r="G54" t="str">
            <v>80607075201501610МБУ "ЦС и ДМ"</v>
          </cell>
        </row>
        <row r="55">
          <cell r="F55">
            <v>105700</v>
          </cell>
          <cell r="G55" t="str">
            <v>80607077950131693МБУ "ЦС и ДМ"</v>
          </cell>
        </row>
        <row r="56">
          <cell r="F56">
            <v>163663.29999999999</v>
          </cell>
          <cell r="G56" t="str">
            <v>80607077950131699МБУ "ЦС и ДМ"</v>
          </cell>
        </row>
        <row r="57">
          <cell r="F57">
            <v>19871.8</v>
          </cell>
          <cell r="G57" t="str">
            <v>80607077950176699МБУ "ЦС и ДМ"</v>
          </cell>
        </row>
        <row r="58">
          <cell r="F58">
            <v>159260</v>
          </cell>
          <cell r="G58" t="str">
            <v>80607077950177699МБУ "ЦС и ДМ"</v>
          </cell>
        </row>
        <row r="59">
          <cell r="F59">
            <v>9824.31</v>
          </cell>
          <cell r="G59" t="str">
            <v>80607077950182699МБУ "ЦС и ДМ"</v>
          </cell>
        </row>
        <row r="60">
          <cell r="F60">
            <v>2598996</v>
          </cell>
          <cell r="G60" t="str">
            <v>80609010960201699МБУЗ Богучанская ЦРБ</v>
          </cell>
        </row>
        <row r="61">
          <cell r="F61">
            <v>2536811.21</v>
          </cell>
          <cell r="G61" t="str">
            <v>80609014709901694МБУЗ Богучанская ЦРБ</v>
          </cell>
        </row>
        <row r="62">
          <cell r="F62">
            <v>1498203.45</v>
          </cell>
          <cell r="G62" t="str">
            <v>80609014709901696МБУЗ Богучанская ЦРБ</v>
          </cell>
        </row>
        <row r="63">
          <cell r="F63">
            <v>470300</v>
          </cell>
          <cell r="G63" t="str">
            <v>80609015118200699МБУЗ Богучанская ЦРБ</v>
          </cell>
        </row>
        <row r="64">
          <cell r="F64">
            <v>493200</v>
          </cell>
          <cell r="G64" t="str">
            <v>80609017950174699МБУЗ Богучанская ЦРБ</v>
          </cell>
        </row>
        <row r="65">
          <cell r="F65">
            <v>964900</v>
          </cell>
          <cell r="G65" t="str">
            <v>80609020960100699МБУЗ Богучанская ЦРБ</v>
          </cell>
        </row>
        <row r="66">
          <cell r="F66">
            <v>350000</v>
          </cell>
          <cell r="G66" t="str">
            <v>80609021020101698МБУЗ Богучанская ЦРБ</v>
          </cell>
        </row>
        <row r="67">
          <cell r="F67">
            <v>700000</v>
          </cell>
          <cell r="G67" t="str">
            <v>80609024719901695МБУЗ Богучанская ЦРБ</v>
          </cell>
        </row>
        <row r="68">
          <cell r="F68">
            <v>1528409.82</v>
          </cell>
          <cell r="G68" t="str">
            <v>80609024719901696МБУЗ Богучанская ЦРБ</v>
          </cell>
        </row>
        <row r="69">
          <cell r="F69">
            <v>31090</v>
          </cell>
          <cell r="G69" t="str">
            <v>80609024789901631МБУЗ Богучанская ЦРБ</v>
          </cell>
        </row>
        <row r="70">
          <cell r="F70">
            <v>1873500</v>
          </cell>
          <cell r="G70" t="str">
            <v>80609025058301699МБУЗ Богучанская ЦРБ</v>
          </cell>
        </row>
        <row r="71">
          <cell r="F71">
            <v>1307700</v>
          </cell>
          <cell r="G71" t="str">
            <v>80609025201801699МБУЗ Богучанская ЦРБ</v>
          </cell>
        </row>
        <row r="72">
          <cell r="F72">
            <v>3109000</v>
          </cell>
          <cell r="G72" t="str">
            <v>80609025221505641МБУЗ Богучанская ЦРБ</v>
          </cell>
        </row>
        <row r="73">
          <cell r="F73">
            <v>560000</v>
          </cell>
          <cell r="G73" t="str">
            <v>80609027950171699МБУЗ Богучанская ЦРБ</v>
          </cell>
        </row>
        <row r="74">
          <cell r="F74">
            <v>1890200</v>
          </cell>
          <cell r="G74" t="str">
            <v>80609045201801699МБУЗ Богучанская ЦРБ</v>
          </cell>
        </row>
        <row r="75">
          <cell r="F75">
            <v>14649900</v>
          </cell>
          <cell r="G75" t="str">
            <v>80609049210272610МБУЗ Богучанская ЦРБ</v>
          </cell>
        </row>
        <row r="76">
          <cell r="F76">
            <v>100000</v>
          </cell>
          <cell r="G76" t="str">
            <v>80609049210272699МБУЗ Богучанская ЦРБ</v>
          </cell>
        </row>
        <row r="77">
          <cell r="F77">
            <v>7200</v>
          </cell>
          <cell r="G77" t="str">
            <v>80609094859702691МБУЗ Богучанская ЦРБ</v>
          </cell>
        </row>
        <row r="78">
          <cell r="F78">
            <v>60000</v>
          </cell>
          <cell r="G78" t="str">
            <v>80609095205500699МБУЗ Богучанская ЦРБ</v>
          </cell>
        </row>
        <row r="79">
          <cell r="F79">
            <v>39743.599999999999</v>
          </cell>
          <cell r="G79" t="str">
            <v>80609097950176699МБУЗ Богучанская ЦРБ</v>
          </cell>
        </row>
        <row r="80">
          <cell r="F80">
            <v>953.42</v>
          </cell>
          <cell r="G80" t="str">
            <v>80609097950182699МБУЗ Богучанская ЦРБ</v>
          </cell>
        </row>
        <row r="81">
          <cell r="F81">
            <v>150000</v>
          </cell>
          <cell r="G81" t="str">
            <v>80609097950184699МБУЗ Богучанская ЦРБ</v>
          </cell>
        </row>
        <row r="82">
          <cell r="F82">
            <v>39004</v>
          </cell>
          <cell r="G82" t="str">
            <v>80609010960201699МБУЗ Чуноярская участковая больница</v>
          </cell>
        </row>
        <row r="83">
          <cell r="F83">
            <v>590</v>
          </cell>
          <cell r="G83" t="str">
            <v>80609014709901683МБУЗ Чуноярская участковая больница</v>
          </cell>
        </row>
        <row r="84">
          <cell r="F84">
            <v>534410</v>
          </cell>
          <cell r="G84" t="str">
            <v>80609015225108699МБУЗ Чуноярская участковая больница</v>
          </cell>
        </row>
        <row r="85">
          <cell r="F85">
            <v>148500</v>
          </cell>
          <cell r="G85" t="str">
            <v>80609025058301699МБУЗ Чуноярская участковая больница</v>
          </cell>
        </row>
        <row r="86">
          <cell r="F86">
            <v>295300</v>
          </cell>
          <cell r="G86" t="str">
            <v>80609045201801699МБУЗ Чуноярская участковая больница</v>
          </cell>
        </row>
        <row r="87">
          <cell r="F87">
            <v>3077200</v>
          </cell>
          <cell r="G87" t="str">
            <v>80609049210272610МБУЗ Чуноярская участковая больница</v>
          </cell>
        </row>
        <row r="88">
          <cell r="F88">
            <v>11565.78</v>
          </cell>
          <cell r="G88" t="str">
            <v>80609097950182699МБУЗ Чуноярская участковая больница</v>
          </cell>
        </row>
        <row r="89">
          <cell r="F89">
            <v>345286</v>
          </cell>
          <cell r="G89" t="str">
            <v>83004096000299500МКУ "МС Заказчика"</v>
          </cell>
        </row>
        <row r="90">
          <cell r="F90">
            <v>500000</v>
          </cell>
          <cell r="G90" t="str">
            <v>83005013500299500МКУ "МС Заказчика"</v>
          </cell>
        </row>
        <row r="91">
          <cell r="F91">
            <v>21323200</v>
          </cell>
          <cell r="G91" t="str">
            <v>83005015229402003МКУ "МС Заказчика"</v>
          </cell>
        </row>
        <row r="92">
          <cell r="F92">
            <v>320223</v>
          </cell>
          <cell r="G92" t="str">
            <v>83005017950172731МКУ "МС Заказчика"</v>
          </cell>
        </row>
        <row r="93">
          <cell r="F93">
            <v>33550000</v>
          </cell>
          <cell r="G93" t="str">
            <v>83005020700400500МКУ "МС Заказчика"</v>
          </cell>
        </row>
        <row r="94">
          <cell r="F94">
            <v>3378500</v>
          </cell>
          <cell r="G94" t="str">
            <v>83005021020101772МКУ "МС Заказчика"</v>
          </cell>
        </row>
        <row r="95">
          <cell r="F95">
            <v>34757209</v>
          </cell>
          <cell r="G95" t="str">
            <v>83005023510599500МКУ "МС Заказчика"</v>
          </cell>
        </row>
        <row r="96">
          <cell r="F96">
            <v>16473</v>
          </cell>
          <cell r="G96" t="str">
            <v>83005023510599774МКУ "МС Заказчика"</v>
          </cell>
        </row>
        <row r="97">
          <cell r="F97">
            <v>1920</v>
          </cell>
          <cell r="G97" t="str">
            <v>83005023510599775МКУ "МС Заказчика"</v>
          </cell>
        </row>
        <row r="98">
          <cell r="F98">
            <v>29000</v>
          </cell>
          <cell r="G98" t="str">
            <v>83005023510599782МКУ "МС Заказчика"</v>
          </cell>
        </row>
        <row r="99">
          <cell r="F99">
            <v>9300000</v>
          </cell>
          <cell r="G99" t="str">
            <v>83005025225103003МКУ "МС Заказчика"</v>
          </cell>
        </row>
        <row r="100">
          <cell r="F100">
            <v>1723856</v>
          </cell>
          <cell r="G100" t="str">
            <v>83005025225107500МКУ "МС Заказчика"</v>
          </cell>
        </row>
        <row r="101">
          <cell r="F101">
            <v>1875511</v>
          </cell>
          <cell r="G101" t="str">
            <v>83005025225108500МКУ "МС Заказчика"</v>
          </cell>
        </row>
        <row r="102">
          <cell r="F102">
            <v>2900000</v>
          </cell>
          <cell r="G102" t="str">
            <v>83005025226007500МКУ "МС Заказчика"</v>
          </cell>
        </row>
        <row r="103">
          <cell r="F103">
            <v>670793</v>
          </cell>
          <cell r="G103" t="str">
            <v>83005030700400500МКУ "МС Заказчика"</v>
          </cell>
        </row>
        <row r="104">
          <cell r="F104">
            <v>2621553.83</v>
          </cell>
          <cell r="G104" t="str">
            <v>83005050029900001МКУ "МС Заказчика"</v>
          </cell>
        </row>
        <row r="105">
          <cell r="F105">
            <v>2000000</v>
          </cell>
          <cell r="G105" t="str">
            <v>83005051020101781МКУ "МС Заказчика"</v>
          </cell>
        </row>
        <row r="106">
          <cell r="F106">
            <v>64700</v>
          </cell>
          <cell r="G106" t="str">
            <v>83005053510599781МКУ "МС Заказчика"</v>
          </cell>
        </row>
        <row r="107">
          <cell r="F107">
            <v>11000000</v>
          </cell>
          <cell r="G107" t="str">
            <v>83005055226001003МКУ "МС Заказчика"</v>
          </cell>
        </row>
        <row r="108">
          <cell r="F108">
            <v>58.7</v>
          </cell>
          <cell r="G108" t="str">
            <v>83005057950182001МКУ "МС Заказчика"</v>
          </cell>
        </row>
        <row r="109">
          <cell r="F109">
            <v>3313747.03</v>
          </cell>
          <cell r="G109" t="str">
            <v>83007014209999001МКУ "МС Заказчика"</v>
          </cell>
        </row>
        <row r="110">
          <cell r="F110">
            <v>64376</v>
          </cell>
          <cell r="G110" t="str">
            <v>83007014209999772МКУ "МС Заказчика"</v>
          </cell>
        </row>
        <row r="111">
          <cell r="F111">
            <v>21641</v>
          </cell>
          <cell r="G111" t="str">
            <v>83007014209999774МКУ "МС Заказчика"</v>
          </cell>
        </row>
        <row r="112">
          <cell r="F112">
            <v>4270100</v>
          </cell>
          <cell r="G112" t="str">
            <v>83007015225103022МКУ "МС Заказчика"</v>
          </cell>
        </row>
        <row r="113">
          <cell r="F113">
            <v>2142436</v>
          </cell>
          <cell r="G113" t="str">
            <v>83007015225107022МКУ "МС Заказчика"</v>
          </cell>
        </row>
        <row r="114">
          <cell r="F114">
            <v>3329727</v>
          </cell>
          <cell r="G114" t="str">
            <v>83007024219999001МКУ "МС Заказчика"</v>
          </cell>
        </row>
        <row r="115">
          <cell r="F115">
            <v>44079</v>
          </cell>
          <cell r="G115" t="str">
            <v>83007024219999774МКУ "МС Заказчика"</v>
          </cell>
        </row>
        <row r="116">
          <cell r="F116">
            <v>4363782</v>
          </cell>
          <cell r="G116" t="str">
            <v>83007025225107022МКУ "МС Заказчика"</v>
          </cell>
        </row>
        <row r="117">
          <cell r="F117">
            <v>59459.75</v>
          </cell>
          <cell r="G117" t="str">
            <v>84810025226202699МБУ ЦСО</v>
          </cell>
        </row>
        <row r="118">
          <cell r="F118">
            <v>600.6</v>
          </cell>
          <cell r="G118" t="str">
            <v>84810027950182699МБУ ЦСО</v>
          </cell>
        </row>
        <row r="119">
          <cell r="F119">
            <v>236800</v>
          </cell>
          <cell r="G119" t="str">
            <v>84810027950185699МБУ ЦСО</v>
          </cell>
        </row>
        <row r="120">
          <cell r="F120">
            <v>23064000</v>
          </cell>
          <cell r="G120" t="str">
            <v>84810029210261610МБУ ЦСО</v>
          </cell>
        </row>
        <row r="121">
          <cell r="F121">
            <v>617500</v>
          </cell>
          <cell r="G121" t="str">
            <v>84801130029900001УСЗН Богучанского района</v>
          </cell>
        </row>
        <row r="122">
          <cell r="F122">
            <v>189200</v>
          </cell>
          <cell r="G122" t="str">
            <v>84807077950178447УСЗН Богучанского района</v>
          </cell>
        </row>
        <row r="123">
          <cell r="F123">
            <v>73894.7</v>
          </cell>
          <cell r="G123" t="str">
            <v>84810035052901005УСЗН Богучанского района</v>
          </cell>
        </row>
        <row r="124">
          <cell r="F124">
            <v>10300</v>
          </cell>
          <cell r="G124" t="str">
            <v>84810035054500005УСЗН Богучанского района</v>
          </cell>
        </row>
        <row r="125">
          <cell r="F125">
            <v>140184.60999999999</v>
          </cell>
          <cell r="G125" t="str">
            <v>84810035054681005УСЗН Богучанского района</v>
          </cell>
        </row>
        <row r="126">
          <cell r="F126">
            <v>1471771.65</v>
          </cell>
          <cell r="G126" t="str">
            <v>84810035054682005УСЗН Богучанского района</v>
          </cell>
        </row>
        <row r="127">
          <cell r="F127">
            <v>23717828.739999998</v>
          </cell>
          <cell r="G127" t="str">
            <v>84810035054683005УСЗН Богучанского района</v>
          </cell>
        </row>
        <row r="128">
          <cell r="F128">
            <v>19051600</v>
          </cell>
          <cell r="G128" t="str">
            <v>84810035055301005УСЗН Богучанского района</v>
          </cell>
        </row>
        <row r="129">
          <cell r="F129">
            <v>262900</v>
          </cell>
          <cell r="G129" t="str">
            <v>84810035055302005УСЗН Богучанского района</v>
          </cell>
        </row>
        <row r="130">
          <cell r="F130">
            <v>1385800</v>
          </cell>
          <cell r="G130" t="str">
            <v>84810035056005005УСЗН Богучанского района</v>
          </cell>
        </row>
        <row r="131">
          <cell r="F131">
            <v>81197</v>
          </cell>
          <cell r="G131" t="str">
            <v>84810035056011005УСЗН Богучанского района</v>
          </cell>
        </row>
        <row r="132">
          <cell r="F132">
            <v>4169889.95</v>
          </cell>
          <cell r="G132" t="str">
            <v>84810035056012005УСЗН Богучанского района</v>
          </cell>
        </row>
        <row r="133">
          <cell r="F133">
            <v>24500</v>
          </cell>
          <cell r="G133" t="str">
            <v>84810035056026005УСЗН Богучанского района</v>
          </cell>
        </row>
        <row r="134">
          <cell r="F134">
            <v>47403267.049999997</v>
          </cell>
          <cell r="G134" t="str">
            <v>84810035056503005УСЗН Богучанского района</v>
          </cell>
        </row>
        <row r="135">
          <cell r="F135">
            <v>57676600</v>
          </cell>
          <cell r="G135" t="str">
            <v>84810035056504005УСЗН Богучанского района</v>
          </cell>
        </row>
        <row r="136">
          <cell r="F136">
            <v>837942</v>
          </cell>
          <cell r="G136" t="str">
            <v>84810035056505005УСЗН Богучанского района</v>
          </cell>
        </row>
        <row r="137">
          <cell r="F137">
            <v>1020900</v>
          </cell>
          <cell r="G137" t="str">
            <v>84810035056511005УСЗН Богучанского района</v>
          </cell>
        </row>
        <row r="138">
          <cell r="F138">
            <v>13663400</v>
          </cell>
          <cell r="G138" t="str">
            <v>84810035056610005УСЗН Богучанского района</v>
          </cell>
        </row>
        <row r="139">
          <cell r="F139">
            <v>215394</v>
          </cell>
          <cell r="G139" t="str">
            <v>84810035056618005УСЗН Богучанского района</v>
          </cell>
        </row>
        <row r="140">
          <cell r="F140">
            <v>171993</v>
          </cell>
          <cell r="G140" t="str">
            <v>84810035056619005УСЗН Богучанского района</v>
          </cell>
        </row>
        <row r="141">
          <cell r="F141">
            <v>3812.5</v>
          </cell>
          <cell r="G141" t="str">
            <v>84810035056620005УСЗН Богучанского района</v>
          </cell>
        </row>
        <row r="142">
          <cell r="F142">
            <v>231094.5</v>
          </cell>
          <cell r="G142" t="str">
            <v>84810035056621005УСЗН Богучанского района</v>
          </cell>
        </row>
        <row r="143">
          <cell r="F143">
            <v>17373292</v>
          </cell>
          <cell r="G143" t="str">
            <v>84810035056622005УСЗН Богучанского района</v>
          </cell>
        </row>
        <row r="144">
          <cell r="F144">
            <v>307496</v>
          </cell>
          <cell r="G144" t="str">
            <v>84810035056623005УСЗН Богучанского района</v>
          </cell>
        </row>
        <row r="145">
          <cell r="F145">
            <v>602551</v>
          </cell>
          <cell r="G145" t="str">
            <v>84810035056624005УСЗН Богучанского района</v>
          </cell>
        </row>
        <row r="146">
          <cell r="F146">
            <v>10665</v>
          </cell>
          <cell r="G146" t="str">
            <v>84810035056625005УСЗН Богучанского района</v>
          </cell>
        </row>
        <row r="147">
          <cell r="F147">
            <v>9107906</v>
          </cell>
          <cell r="G147" t="str">
            <v>84810035056627005УСЗН Богучанского района</v>
          </cell>
        </row>
        <row r="148">
          <cell r="F148">
            <v>308900</v>
          </cell>
          <cell r="G148" t="str">
            <v>84810035056701005УСЗН Богучанского района</v>
          </cell>
        </row>
        <row r="149">
          <cell r="F149">
            <v>5500</v>
          </cell>
          <cell r="G149" t="str">
            <v>84810035056702005УСЗН Богучанского района</v>
          </cell>
        </row>
        <row r="150">
          <cell r="F150">
            <v>37253700</v>
          </cell>
          <cell r="G150" t="str">
            <v>84810035056801005УСЗН Богучанского района</v>
          </cell>
        </row>
        <row r="151">
          <cell r="F151">
            <v>659400</v>
          </cell>
          <cell r="G151" t="str">
            <v>84810035056802005УСЗН Богучанского района</v>
          </cell>
        </row>
        <row r="152">
          <cell r="F152">
            <v>246176.36</v>
          </cell>
          <cell r="G152" t="str">
            <v>84810035057001005УСЗН Богучанского района</v>
          </cell>
        </row>
        <row r="153">
          <cell r="F153">
            <v>1829800</v>
          </cell>
          <cell r="G153" t="str">
            <v>84810035057805005УСЗН Богучанского района</v>
          </cell>
        </row>
        <row r="154">
          <cell r="F154">
            <v>780600</v>
          </cell>
          <cell r="G154" t="str">
            <v>84810035057806005УСЗН Богучанского района</v>
          </cell>
        </row>
        <row r="155">
          <cell r="F155">
            <v>3100</v>
          </cell>
          <cell r="G155" t="str">
            <v>84810035057808005УСЗН Богучанского района</v>
          </cell>
        </row>
        <row r="156">
          <cell r="F156">
            <v>50600</v>
          </cell>
          <cell r="G156" t="str">
            <v>84810035057809005УСЗН Богучанского района</v>
          </cell>
        </row>
        <row r="157">
          <cell r="F157">
            <v>383000</v>
          </cell>
          <cell r="G157" t="str">
            <v>84810035057810005УСЗН Богучанского района</v>
          </cell>
        </row>
        <row r="158">
          <cell r="F158">
            <v>455900</v>
          </cell>
          <cell r="G158" t="str">
            <v>84810035057811005УСЗН Богучанского района</v>
          </cell>
        </row>
        <row r="159">
          <cell r="F159">
            <v>63700</v>
          </cell>
          <cell r="G159" t="str">
            <v>84810035057904005УСЗН Богучанского района</v>
          </cell>
        </row>
        <row r="160">
          <cell r="F160">
            <v>18800</v>
          </cell>
          <cell r="G160" t="str">
            <v>84810035057907005УСЗН Богучанского района</v>
          </cell>
        </row>
        <row r="161">
          <cell r="F161">
            <v>1022900</v>
          </cell>
          <cell r="G161" t="str">
            <v>84810035057909005УСЗН Богучанского района</v>
          </cell>
        </row>
        <row r="162">
          <cell r="F162">
            <v>316900</v>
          </cell>
          <cell r="G162" t="str">
            <v>84810035057911005УСЗН Богучанского района</v>
          </cell>
        </row>
        <row r="163">
          <cell r="F163">
            <v>408824</v>
          </cell>
          <cell r="G163" t="str">
            <v>84810035059101005УСЗН Богучанского района</v>
          </cell>
        </row>
        <row r="164">
          <cell r="F164">
            <v>169800</v>
          </cell>
          <cell r="G164" t="str">
            <v>84810035059102005УСЗН Богучанского района</v>
          </cell>
        </row>
        <row r="165">
          <cell r="F165">
            <v>8073.2</v>
          </cell>
          <cell r="G165" t="str">
            <v>84810035059103005УСЗН Богучанского района</v>
          </cell>
        </row>
        <row r="166">
          <cell r="F166">
            <v>1354102.8</v>
          </cell>
          <cell r="G166" t="str">
            <v>84810035059801005УСЗН Богучанского района</v>
          </cell>
        </row>
        <row r="167">
          <cell r="F167">
            <v>25100</v>
          </cell>
          <cell r="G167" t="str">
            <v>84810035059802005УСЗН Богучанского района</v>
          </cell>
        </row>
        <row r="168">
          <cell r="F168">
            <v>420000</v>
          </cell>
          <cell r="G168" t="str">
            <v>84810035226805068УСЗН Богучанского района</v>
          </cell>
        </row>
        <row r="169">
          <cell r="F169">
            <v>7400</v>
          </cell>
          <cell r="G169" t="str">
            <v>84810035226806068УСЗН Богучанского района</v>
          </cell>
        </row>
        <row r="170">
          <cell r="F170">
            <v>943100</v>
          </cell>
          <cell r="G170" t="str">
            <v>84810035227101068УСЗН Богучанского района</v>
          </cell>
        </row>
        <row r="171">
          <cell r="F171">
            <v>235900</v>
          </cell>
          <cell r="G171" t="str">
            <v>84810035227102068УСЗН Богучанского района</v>
          </cell>
        </row>
        <row r="172">
          <cell r="F172">
            <v>502400</v>
          </cell>
          <cell r="G172" t="str">
            <v>84810035227103068УСЗН Богучанского района</v>
          </cell>
        </row>
        <row r="173">
          <cell r="F173">
            <v>29800</v>
          </cell>
          <cell r="G173" t="str">
            <v>84810035227104068УСЗН Богучанского района</v>
          </cell>
        </row>
        <row r="174">
          <cell r="F174">
            <v>44744000</v>
          </cell>
          <cell r="G174" t="str">
            <v>84810045223738068УСЗН Богучанского района</v>
          </cell>
        </row>
        <row r="175">
          <cell r="F175">
            <v>791800</v>
          </cell>
          <cell r="G175" t="str">
            <v>84810045223739068УСЗН Богучанского района</v>
          </cell>
        </row>
        <row r="176">
          <cell r="F176">
            <v>59459.75</v>
          </cell>
          <cell r="G176" t="str">
            <v>84810065226202500УСЗН Богучанского района</v>
          </cell>
        </row>
        <row r="177">
          <cell r="F177">
            <v>600.6</v>
          </cell>
          <cell r="G177" t="str">
            <v>84810067950182500УСЗН Богучанского района</v>
          </cell>
        </row>
        <row r="178">
          <cell r="F178">
            <v>18252700</v>
          </cell>
          <cell r="G178" t="str">
            <v>84810069210202500УСЗН Богучанского района</v>
          </cell>
        </row>
        <row r="179">
          <cell r="F179">
            <v>2525887</v>
          </cell>
          <cell r="G179" t="str">
            <v>85607024239901610МБОУ ДОД Ангарская ДШИ</v>
          </cell>
        </row>
        <row r="180">
          <cell r="F180">
            <v>60</v>
          </cell>
          <cell r="G180" t="str">
            <v>85607024239901683МБОУ ДОД Ангарская ДШИ</v>
          </cell>
        </row>
        <row r="181">
          <cell r="F181">
            <v>103300</v>
          </cell>
          <cell r="G181" t="str">
            <v>85607025201501610МБОУ ДОД Ангарская ДШИ</v>
          </cell>
        </row>
        <row r="182">
          <cell r="F182">
            <v>8640</v>
          </cell>
          <cell r="G182" t="str">
            <v>85607025220446699МБОУ ДОД Ангарская ДШИ</v>
          </cell>
        </row>
        <row r="183">
          <cell r="F183">
            <v>52940</v>
          </cell>
          <cell r="G183" t="str">
            <v>85607025225108699МБОУ ДОД Ангарская ДШИ</v>
          </cell>
        </row>
        <row r="184">
          <cell r="F184">
            <v>2160</v>
          </cell>
          <cell r="G184" t="str">
            <v>85607027950143624МБОУ ДОД Ангарская ДШИ</v>
          </cell>
        </row>
        <row r="185">
          <cell r="F185">
            <v>6378.3</v>
          </cell>
          <cell r="G185" t="str">
            <v>85607027950182699МБОУ ДОД Ангарская ДШИ</v>
          </cell>
        </row>
        <row r="186">
          <cell r="F186">
            <v>7699515</v>
          </cell>
          <cell r="G186" t="str">
            <v>85607024239901610МБОУ ДОД Богучанская ДШИ</v>
          </cell>
        </row>
        <row r="187">
          <cell r="F187">
            <v>3416</v>
          </cell>
          <cell r="G187" t="str">
            <v>85607024239901697МБОУ ДОД Богучанская ДШИ</v>
          </cell>
        </row>
        <row r="188">
          <cell r="F188">
            <v>283800</v>
          </cell>
          <cell r="G188" t="str">
            <v>85607025201501610МБОУ ДОД Богучанская ДШИ</v>
          </cell>
        </row>
        <row r="189">
          <cell r="F189">
            <v>12800</v>
          </cell>
          <cell r="G189" t="str">
            <v>85607025220446699МБОУ ДОД Богучанская ДШИ</v>
          </cell>
        </row>
        <row r="190">
          <cell r="F190">
            <v>338220</v>
          </cell>
          <cell r="G190" t="str">
            <v>85607025225107699МБОУ ДОД Богучанская ДШИ</v>
          </cell>
        </row>
        <row r="191">
          <cell r="F191">
            <v>3200</v>
          </cell>
          <cell r="G191" t="str">
            <v>85607027950143624МБОУ ДОД Богучанская ДШИ</v>
          </cell>
        </row>
        <row r="192">
          <cell r="F192">
            <v>23300</v>
          </cell>
          <cell r="G192" t="str">
            <v>85607027950143699МБОУ ДОД Богучанская ДШИ</v>
          </cell>
        </row>
        <row r="193">
          <cell r="F193">
            <v>3021065</v>
          </cell>
          <cell r="G193" t="str">
            <v>85607024239901610МБОУ ДОД Манзенская ДШИ</v>
          </cell>
        </row>
        <row r="194">
          <cell r="F194">
            <v>80</v>
          </cell>
          <cell r="G194" t="str">
            <v>85607024239901683МБОУ ДОД Манзенская ДШИ</v>
          </cell>
        </row>
        <row r="195">
          <cell r="F195">
            <v>200000</v>
          </cell>
          <cell r="G195" t="str">
            <v>85607024239901695МБОУ ДОД Манзенская ДШИ</v>
          </cell>
        </row>
        <row r="196">
          <cell r="F196">
            <v>209400</v>
          </cell>
          <cell r="G196" t="str">
            <v>85607025201501610МБОУ ДОД Манзенская ДШИ</v>
          </cell>
        </row>
        <row r="197">
          <cell r="F197">
            <v>12000</v>
          </cell>
          <cell r="G197" t="str">
            <v>85607025220446699МБОУ ДОД Манзенская ДШИ</v>
          </cell>
        </row>
        <row r="198">
          <cell r="F198">
            <v>78920</v>
          </cell>
          <cell r="G198" t="str">
            <v>85607025225108699МБОУ ДОД Манзенская ДШИ</v>
          </cell>
        </row>
        <row r="199">
          <cell r="F199">
            <v>3000</v>
          </cell>
          <cell r="G199" t="str">
            <v>85607027950143624МБОУ ДОД Манзенская ДШИ</v>
          </cell>
        </row>
        <row r="200">
          <cell r="F200">
            <v>6798.89</v>
          </cell>
          <cell r="G200" t="str">
            <v>85607027950182699МБОУ ДОД Манзенская ДШИ</v>
          </cell>
        </row>
        <row r="201">
          <cell r="F201">
            <v>2997896</v>
          </cell>
          <cell r="G201" t="str">
            <v>85607024239901610МБОУ ДОД Невонская ДШИ</v>
          </cell>
        </row>
        <row r="202">
          <cell r="F202">
            <v>161700</v>
          </cell>
          <cell r="G202" t="str">
            <v>85607025201501610МБОУ ДОД Невонская ДШИ</v>
          </cell>
        </row>
        <row r="203">
          <cell r="F203">
            <v>12000</v>
          </cell>
          <cell r="G203" t="str">
            <v>85607025220446699МБОУ ДОД Невонская ДШИ</v>
          </cell>
        </row>
        <row r="204">
          <cell r="F204">
            <v>173200</v>
          </cell>
          <cell r="G204" t="str">
            <v>85607025220447699МБОУ ДОД Невонская ДШИ</v>
          </cell>
        </row>
        <row r="205">
          <cell r="F205">
            <v>3000</v>
          </cell>
          <cell r="G205" t="str">
            <v>85607027950143624МБОУ ДОД Невонская ДШИ</v>
          </cell>
        </row>
        <row r="206">
          <cell r="F206">
            <v>43300</v>
          </cell>
          <cell r="G206" t="str">
            <v>85607027950143626МБОУ ДОД Невонская ДШИ</v>
          </cell>
        </row>
        <row r="207">
          <cell r="F207">
            <v>8601.75</v>
          </cell>
          <cell r="G207" t="str">
            <v>85607027950182699МБОУ ДОД Невонская ДШИ</v>
          </cell>
        </row>
        <row r="208">
          <cell r="F208">
            <v>3065199</v>
          </cell>
          <cell r="G208" t="str">
            <v>85607024239901610МБОУ ДОД Пинчугская ДШИ</v>
          </cell>
        </row>
        <row r="209">
          <cell r="F209">
            <v>153800</v>
          </cell>
          <cell r="G209" t="str">
            <v>85607025201501610МБОУ ДОД Пинчугская ДШИ</v>
          </cell>
        </row>
        <row r="210">
          <cell r="F210">
            <v>15360</v>
          </cell>
          <cell r="G210" t="str">
            <v>85607025220446699МБОУ ДОД Пинчугская ДШИ</v>
          </cell>
        </row>
        <row r="211">
          <cell r="F211">
            <v>151100</v>
          </cell>
          <cell r="G211" t="str">
            <v>85607025220447699МБОУ ДОД Пинчугская ДШИ</v>
          </cell>
        </row>
        <row r="212">
          <cell r="F212">
            <v>3840</v>
          </cell>
          <cell r="G212" t="str">
            <v>85607027950143624МБОУ ДОД Пинчугская ДШИ</v>
          </cell>
        </row>
        <row r="213">
          <cell r="F213">
            <v>37800</v>
          </cell>
          <cell r="G213" t="str">
            <v>85607027950143626МБОУ ДОД Пинчугская ДШИ</v>
          </cell>
        </row>
        <row r="214">
          <cell r="F214">
            <v>7158.67</v>
          </cell>
          <cell r="G214" t="str">
            <v>85607027950182699МБОУ ДОД Пинчугская ДШИ</v>
          </cell>
        </row>
        <row r="215">
          <cell r="F215">
            <v>3455438</v>
          </cell>
          <cell r="G215" t="str">
            <v>85607024239901610МБОУ ДОД Таежнинская ДШИ</v>
          </cell>
        </row>
        <row r="216">
          <cell r="F216">
            <v>150</v>
          </cell>
          <cell r="G216" t="str">
            <v>85607024239901683МБОУ ДОД Таежнинская ДШИ</v>
          </cell>
        </row>
        <row r="217">
          <cell r="F217">
            <v>20000</v>
          </cell>
          <cell r="G217" t="str">
            <v>85607024239901694МБОУ ДОД Таежнинская ДШИ</v>
          </cell>
        </row>
        <row r="218">
          <cell r="F218">
            <v>172900</v>
          </cell>
          <cell r="G218" t="str">
            <v>85607025201501610МБОУ ДОД Таежнинская ДШИ</v>
          </cell>
        </row>
        <row r="219">
          <cell r="F219">
            <v>12000</v>
          </cell>
          <cell r="G219" t="str">
            <v>85607025220446699МБОУ ДОД Таежнинская ДШИ</v>
          </cell>
        </row>
        <row r="220">
          <cell r="F220">
            <v>143000</v>
          </cell>
          <cell r="G220" t="str">
            <v>85607025220447699МБОУ ДОД Таежнинская ДШИ</v>
          </cell>
        </row>
        <row r="221">
          <cell r="F221">
            <v>122850</v>
          </cell>
          <cell r="G221" t="str">
            <v>85607025225108699МБОУ ДОД Таежнинская ДШИ</v>
          </cell>
        </row>
        <row r="222">
          <cell r="F222">
            <v>3000</v>
          </cell>
          <cell r="G222" t="str">
            <v>85607027950143624МБОУ ДОД Таежнинская ДШИ</v>
          </cell>
        </row>
        <row r="223">
          <cell r="F223">
            <v>35800</v>
          </cell>
          <cell r="G223" t="str">
            <v>85607027950143626МБОУ ДОД Таежнинская ДШИ</v>
          </cell>
        </row>
        <row r="224">
          <cell r="F224">
            <v>7086.04</v>
          </cell>
          <cell r="G224" t="str">
            <v>85607027950182699МБОУ ДОД Таежнинская ДШИ</v>
          </cell>
        </row>
        <row r="225">
          <cell r="F225">
            <v>2738274</v>
          </cell>
          <cell r="G225" t="str">
            <v>85608014419901610МБУК БКМ им. Д.М. Андона</v>
          </cell>
        </row>
        <row r="226">
          <cell r="F226">
            <v>229000</v>
          </cell>
          <cell r="G226" t="str">
            <v>85608015201501610МБУК БКМ им. Д.М. Андона</v>
          </cell>
        </row>
        <row r="227">
          <cell r="F227">
            <v>8288.0499999999993</v>
          </cell>
          <cell r="G227" t="str">
            <v>85608017950182699МБУК БКМ им. Д.М. Андона</v>
          </cell>
        </row>
        <row r="228">
          <cell r="F228">
            <v>31847853</v>
          </cell>
          <cell r="G228" t="str">
            <v>85608014409901610МБУК БМ РДК "Янтарь"</v>
          </cell>
        </row>
        <row r="229">
          <cell r="F229">
            <v>1060</v>
          </cell>
          <cell r="G229" t="str">
            <v>85608014409901683МБУК БМ РДК "Янтарь"</v>
          </cell>
        </row>
        <row r="230">
          <cell r="F230">
            <v>1700000</v>
          </cell>
          <cell r="G230" t="str">
            <v>85608014409901695МБУК БМ РДК "Янтарь"</v>
          </cell>
        </row>
        <row r="231">
          <cell r="F231">
            <v>7391</v>
          </cell>
          <cell r="G231" t="str">
            <v>85608014409901697МБУК БМ РДК "Янтарь"</v>
          </cell>
        </row>
        <row r="232">
          <cell r="F232">
            <v>1804600</v>
          </cell>
          <cell r="G232" t="str">
            <v>85608015201501610МБУК БМ РДК "Янтарь"</v>
          </cell>
        </row>
        <row r="233">
          <cell r="F233">
            <v>18000</v>
          </cell>
          <cell r="G233" t="str">
            <v>85608015220447699МБУК БМ РДК "Янтарь"</v>
          </cell>
        </row>
        <row r="234">
          <cell r="F234">
            <v>731706</v>
          </cell>
          <cell r="G234" t="str">
            <v>85608015225107699МБУК БМ РДК "Янтарь"</v>
          </cell>
        </row>
        <row r="235">
          <cell r="F235">
            <v>1009539</v>
          </cell>
          <cell r="G235" t="str">
            <v>85608015225108699МБУК БМ РДК "Янтарь"</v>
          </cell>
        </row>
        <row r="236">
          <cell r="F236">
            <v>4500</v>
          </cell>
          <cell r="G236" t="str">
            <v>85608017950143626МБУК БМ РДК "Янтарь"</v>
          </cell>
        </row>
        <row r="237">
          <cell r="F237">
            <v>1965000</v>
          </cell>
          <cell r="G237" t="str">
            <v>85608017950143699МБУК БМ РДК "Янтарь"</v>
          </cell>
        </row>
        <row r="238">
          <cell r="F238">
            <v>1799.46</v>
          </cell>
          <cell r="G238" t="str">
            <v>85608017950182699МБУК БМ РДК "Янтарь"</v>
          </cell>
        </row>
        <row r="239">
          <cell r="F239">
            <v>1762300</v>
          </cell>
          <cell r="G239" t="str">
            <v>85608018600000610МБУК БМ РДК "Янтарь"</v>
          </cell>
        </row>
        <row r="240">
          <cell r="F240">
            <v>178146.76</v>
          </cell>
          <cell r="G240" t="str">
            <v>85608045226202699МБУК БМ РДК "Янтарь"</v>
          </cell>
        </row>
        <row r="241">
          <cell r="F241">
            <v>147200</v>
          </cell>
          <cell r="G241" t="str">
            <v>85608014400200699МБУК БМЦРБ</v>
          </cell>
        </row>
        <row r="242">
          <cell r="F242">
            <v>16044482</v>
          </cell>
          <cell r="G242" t="str">
            <v>85608014429901610МБУК БМЦРБ</v>
          </cell>
        </row>
        <row r="243">
          <cell r="F243">
            <v>750</v>
          </cell>
          <cell r="G243" t="str">
            <v>85608014429901694МБУК БМЦРБ</v>
          </cell>
        </row>
        <row r="244">
          <cell r="F244">
            <v>660000</v>
          </cell>
          <cell r="G244" t="str">
            <v>85608014429901695МБУК БМЦРБ</v>
          </cell>
        </row>
        <row r="245">
          <cell r="F245">
            <v>948700</v>
          </cell>
          <cell r="G245" t="str">
            <v>85608015201501610МБУК БМЦРБ</v>
          </cell>
        </row>
        <row r="246">
          <cell r="F246">
            <v>189200</v>
          </cell>
          <cell r="G246" t="str">
            <v>85608015220440699МБУК БМЦРБ</v>
          </cell>
        </row>
        <row r="247">
          <cell r="F247">
            <v>560000</v>
          </cell>
          <cell r="G247" t="str">
            <v>85608015220442699МБУК БМЦРБ</v>
          </cell>
        </row>
        <row r="248">
          <cell r="F248">
            <v>144000</v>
          </cell>
          <cell r="G248" t="str">
            <v>85608015220443699МБУК БМЦРБ</v>
          </cell>
        </row>
        <row r="249">
          <cell r="F249">
            <v>3750000</v>
          </cell>
          <cell r="G249" t="str">
            <v>85608015220448699МБУК БМЦРБ</v>
          </cell>
        </row>
        <row r="250">
          <cell r="F250">
            <v>47300</v>
          </cell>
          <cell r="G250" t="str">
            <v>85608017950143621МБУК БМЦРБ</v>
          </cell>
        </row>
        <row r="251">
          <cell r="F251">
            <v>5700</v>
          </cell>
          <cell r="G251" t="str">
            <v>85608017950143622МБУК БМЦРБ</v>
          </cell>
        </row>
        <row r="252">
          <cell r="F252">
            <v>36000</v>
          </cell>
          <cell r="G252" t="str">
            <v>85608017950143623МБУК БМЦРБ</v>
          </cell>
        </row>
        <row r="253">
          <cell r="F253">
            <v>937500</v>
          </cell>
          <cell r="G253" t="str">
            <v>85608017950143625МБУК БМЦРБ</v>
          </cell>
        </row>
        <row r="254">
          <cell r="F254">
            <v>148</v>
          </cell>
          <cell r="G254" t="str">
            <v>85608017950143692МБУК БМЦРБ</v>
          </cell>
        </row>
        <row r="255">
          <cell r="F255">
            <v>181952</v>
          </cell>
          <cell r="G255" t="str">
            <v>85608017950143699МБУК БМЦРБ</v>
          </cell>
        </row>
        <row r="256">
          <cell r="F256">
            <v>891.82</v>
          </cell>
          <cell r="G256" t="str">
            <v>85608017950182699МБУК БМЦРБ</v>
          </cell>
        </row>
        <row r="257">
          <cell r="F257">
            <v>1064500</v>
          </cell>
          <cell r="G257" t="str">
            <v>85608018600000610МБУК БМЦРБ</v>
          </cell>
        </row>
        <row r="258">
          <cell r="F258">
            <v>88290</v>
          </cell>
          <cell r="G258" t="str">
            <v>85608045226202699МБУК БМЦРБ</v>
          </cell>
        </row>
        <row r="259">
          <cell r="F259">
            <v>10107910.35</v>
          </cell>
          <cell r="G259" t="str">
            <v>85608040029900001МКУ "Управление культуры Богучанского района"</v>
          </cell>
        </row>
        <row r="260">
          <cell r="F260">
            <v>65439.65</v>
          </cell>
          <cell r="G260" t="str">
            <v>85608045201501001МКУ "Управление культуры Богучанского района"</v>
          </cell>
        </row>
        <row r="261">
          <cell r="F261">
            <v>63987.199999999997</v>
          </cell>
          <cell r="G261" t="str">
            <v>85608047950176023МКУ "Управление культуры Богучанского района"</v>
          </cell>
        </row>
        <row r="262">
          <cell r="F262">
            <v>7751.72</v>
          </cell>
          <cell r="G262" t="str">
            <v>85608047950182023МКУ "Управление культуры Богучанского района"</v>
          </cell>
        </row>
        <row r="263">
          <cell r="F263">
            <v>2227999.94</v>
          </cell>
          <cell r="G263" t="str">
            <v>86301130900203500Управление муниципальной собственностью Богучанского района</v>
          </cell>
        </row>
        <row r="264">
          <cell r="F264">
            <v>3390731.34</v>
          </cell>
          <cell r="G264" t="str">
            <v>86301130920300500Управление муниципальной собственностью Богучанского района</v>
          </cell>
        </row>
        <row r="265">
          <cell r="F265">
            <v>500000</v>
          </cell>
          <cell r="G265" t="str">
            <v>86301137950175500Управление муниципальной собственностью Богучанского района</v>
          </cell>
        </row>
        <row r="266">
          <cell r="F266">
            <v>58.7</v>
          </cell>
          <cell r="G266" t="str">
            <v>86301137950182500Управление муниципальной собственностью Богучанского района</v>
          </cell>
        </row>
        <row r="267">
          <cell r="F267">
            <v>300000</v>
          </cell>
          <cell r="G267" t="str">
            <v>86301137950187500Управление муниципальной собственностью Богучанского района</v>
          </cell>
        </row>
        <row r="268">
          <cell r="F268">
            <v>2300000</v>
          </cell>
          <cell r="G268" t="str">
            <v>86303102180101500Управление муниципальной собственностью Богучанского района</v>
          </cell>
        </row>
        <row r="269">
          <cell r="F269">
            <v>45000</v>
          </cell>
          <cell r="G269" t="str">
            <v>86303147950183500Управление муниципальной собственностью Богучанского района</v>
          </cell>
        </row>
        <row r="270">
          <cell r="F270">
            <v>31000</v>
          </cell>
          <cell r="G270" t="str">
            <v>86304081020101772Управление муниципальной собственностью Богучанского района</v>
          </cell>
        </row>
        <row r="271">
          <cell r="F271">
            <v>646000</v>
          </cell>
          <cell r="G271" t="str">
            <v>86304083030200500Управление муниципальной собственностью Богучанского района</v>
          </cell>
        </row>
        <row r="272">
          <cell r="F272">
            <v>3100000</v>
          </cell>
          <cell r="G272" t="str">
            <v>86304085225103003Управление муниципальной собственностью Богучанского района</v>
          </cell>
        </row>
        <row r="273">
          <cell r="F273">
            <v>1512000</v>
          </cell>
          <cell r="G273" t="str">
            <v>86304123380000500Управление муниципальной собственностью Богучанского района</v>
          </cell>
        </row>
        <row r="274">
          <cell r="F274">
            <v>754700</v>
          </cell>
          <cell r="G274" t="str">
            <v>86304123400300500Управление муниципальной собственностью Богучанского района</v>
          </cell>
        </row>
        <row r="275">
          <cell r="F275">
            <v>3257700</v>
          </cell>
          <cell r="G275" t="str">
            <v>86304125222400500Управление муниципальной собственностью Богучанского района</v>
          </cell>
        </row>
        <row r="276">
          <cell r="F276">
            <v>1154800</v>
          </cell>
          <cell r="G276" t="str">
            <v>86304127950132704Управление муниципальной собственностью Богучанского района</v>
          </cell>
        </row>
        <row r="277">
          <cell r="F277">
            <v>1500000</v>
          </cell>
          <cell r="G277" t="str">
            <v>86305017950175003Управление муниципальной собственностью Богучанского района</v>
          </cell>
        </row>
        <row r="278">
          <cell r="F278">
            <v>275760.07</v>
          </cell>
          <cell r="G278" t="str">
            <v>86310031001100805Управление муниципальной собственностью Богучанского района</v>
          </cell>
        </row>
        <row r="279">
          <cell r="F279">
            <v>936244.8</v>
          </cell>
          <cell r="G279" t="str">
            <v>86310031008820804Управление муниципальной собственностью Богучанского района</v>
          </cell>
        </row>
        <row r="280">
          <cell r="F280">
            <v>3103132.09</v>
          </cell>
          <cell r="G280" t="str">
            <v>86310035223101804Управление муниципальной собственностью Богучанского района</v>
          </cell>
        </row>
        <row r="281">
          <cell r="F281">
            <v>709097.33</v>
          </cell>
          <cell r="G281" t="str">
            <v>86310035223202805Управление муниципальной собственностью Богучанского района</v>
          </cell>
        </row>
        <row r="282">
          <cell r="F282">
            <v>1244810</v>
          </cell>
          <cell r="G282" t="str">
            <v>86310037950134804Управление муниципальной собственностью Богучанского района</v>
          </cell>
        </row>
        <row r="283">
          <cell r="F283">
            <v>258133.25</v>
          </cell>
          <cell r="G283" t="str">
            <v>86310037950186805Управление муниципальной собственностью Богучанского района</v>
          </cell>
        </row>
        <row r="284">
          <cell r="F284">
            <v>4963826</v>
          </cell>
          <cell r="G284" t="str">
            <v>87507024219901610МБОУ Богучанская СОШ №1 имени К.И.Безруких</v>
          </cell>
        </row>
        <row r="285">
          <cell r="F285">
            <v>563766</v>
          </cell>
          <cell r="G285" t="str">
            <v>87507025200901699МБОУ Богучанская СОШ №1 имени К.И.Безруких</v>
          </cell>
        </row>
        <row r="286">
          <cell r="F286">
            <v>150000</v>
          </cell>
          <cell r="G286" t="str">
            <v>87507027950153699МБОУ Богучанская СОШ №1 имени К.И.Безруких</v>
          </cell>
        </row>
        <row r="287">
          <cell r="F287">
            <v>15914533</v>
          </cell>
          <cell r="G287" t="str">
            <v>87507029210212610МБОУ Богучанская СОШ №1 имени К.И.Безруких</v>
          </cell>
        </row>
        <row r="288">
          <cell r="F288">
            <v>551060</v>
          </cell>
          <cell r="G288" t="str">
            <v>87507029210212699МБОУ Богучанская СОШ №1 имени К.И.Безруких</v>
          </cell>
        </row>
        <row r="289">
          <cell r="F289">
            <v>252462</v>
          </cell>
          <cell r="G289" t="str">
            <v>87507074320203699МБОУ Богучанская СОШ №1 имени К.И.Безруких</v>
          </cell>
        </row>
        <row r="290">
          <cell r="F290">
            <v>628694</v>
          </cell>
          <cell r="G290" t="str">
            <v>87510039210214699МБОУ Богучанская СОШ №1 имени К.И.Безруких</v>
          </cell>
        </row>
        <row r="291">
          <cell r="F291">
            <v>7971421.4800000004</v>
          </cell>
          <cell r="G291" t="str">
            <v>87507014209901001МКДОУ "Детский сад № 7 "Буратино" с.Богучаны</v>
          </cell>
        </row>
        <row r="292">
          <cell r="F292">
            <v>318731</v>
          </cell>
          <cell r="G292" t="str">
            <v>87507014367500001МКДОУ "Детский сад № 7 "Буратино" с.Богучаны</v>
          </cell>
        </row>
        <row r="293">
          <cell r="F293">
            <v>396238.16</v>
          </cell>
          <cell r="G293" t="str">
            <v>87507015201501001МКДОУ "Детский сад № 7 "Буратино" с.Богучаны</v>
          </cell>
        </row>
        <row r="294">
          <cell r="F294">
            <v>10854.12</v>
          </cell>
          <cell r="G294" t="str">
            <v>87507017950182022МКДОУ "Детский сад № 7 "Буратино" с.Богучаны</v>
          </cell>
        </row>
        <row r="295">
          <cell r="F295">
            <v>390100</v>
          </cell>
          <cell r="G295" t="str">
            <v>87507018600000001МКДОУ "Детский сад № 7 "Буратино" с.Богучаны</v>
          </cell>
        </row>
        <row r="296">
          <cell r="F296">
            <v>4361887.9400000004</v>
          </cell>
          <cell r="G296" t="str">
            <v>87507014209901001МКДОУ д/с № 6 "Рябинушка"</v>
          </cell>
        </row>
        <row r="297">
          <cell r="F297">
            <v>171904</v>
          </cell>
          <cell r="G297" t="str">
            <v>87507014367500001МКДОУ д/с № 6 "Рябинушка"</v>
          </cell>
        </row>
        <row r="298">
          <cell r="F298">
            <v>171120.06</v>
          </cell>
          <cell r="G298" t="str">
            <v>87507015201501001МКДОУ д/с № 6 "Рябинушка"</v>
          </cell>
        </row>
        <row r="299">
          <cell r="F299">
            <v>6309.4</v>
          </cell>
          <cell r="G299" t="str">
            <v>87507017950182022МКДОУ д/с № 6 "Рябинушка"</v>
          </cell>
        </row>
        <row r="300">
          <cell r="F300">
            <v>241900</v>
          </cell>
          <cell r="G300" t="str">
            <v>87507018600000001МКДОУ д/с № 6 "Рябинушка"</v>
          </cell>
        </row>
        <row r="301">
          <cell r="F301">
            <v>3331210.53</v>
          </cell>
          <cell r="G301" t="str">
            <v>87507014209901001МКДОУ детский сад "Ёлочка" п.Говорково</v>
          </cell>
        </row>
        <row r="302">
          <cell r="F302">
            <v>158758</v>
          </cell>
          <cell r="G302" t="str">
            <v>87507014367500001МКДОУ детский сад "Ёлочка" п.Говорково</v>
          </cell>
        </row>
        <row r="303">
          <cell r="F303">
            <v>219511.6</v>
          </cell>
          <cell r="G303" t="str">
            <v>87507015201501001МКДОУ детский сад "Ёлочка" п.Говорково</v>
          </cell>
        </row>
        <row r="304">
          <cell r="F304">
            <v>7304.93</v>
          </cell>
          <cell r="G304" t="str">
            <v>87507017950182022МКДОУ детский сад "Ёлочка" п.Говорково</v>
          </cell>
        </row>
        <row r="305">
          <cell r="F305">
            <v>207100</v>
          </cell>
          <cell r="G305" t="str">
            <v>87507018600000001МКДОУ детский сад "Ёлочка" п.Говорково</v>
          </cell>
        </row>
        <row r="306">
          <cell r="F306">
            <v>6614690.21</v>
          </cell>
          <cell r="G306" t="str">
            <v>87507014209901001МКДОУ детский сад "Белочка" N 62 п.Октябрьский</v>
          </cell>
        </row>
        <row r="307">
          <cell r="F307">
            <v>289203</v>
          </cell>
          <cell r="G307" t="str">
            <v>87507014367500001МКДОУ детский сад "Белочка" N 62 п.Октябрьский</v>
          </cell>
        </row>
        <row r="308">
          <cell r="F308">
            <v>173359.85</v>
          </cell>
          <cell r="G308" t="str">
            <v>87507015201501001МКДОУ детский сад "Белочка" N 62 п.Октябрьский</v>
          </cell>
        </row>
        <row r="309">
          <cell r="F309">
            <v>316500</v>
          </cell>
          <cell r="G309" t="str">
            <v>87507018600000001МКДОУ детский сад "Белочка" N 62 п.Октябрьский</v>
          </cell>
        </row>
        <row r="310">
          <cell r="F310">
            <v>3585502.77</v>
          </cell>
          <cell r="G310" t="str">
            <v>87507014209901001МКДОУ детский сад "Березка" п.Такучет</v>
          </cell>
        </row>
        <row r="311">
          <cell r="F311">
            <v>136512</v>
          </cell>
          <cell r="G311" t="str">
            <v>87507014367500001МКДОУ детский сад "Березка" п.Такучет</v>
          </cell>
        </row>
        <row r="312">
          <cell r="F312">
            <v>226326.73</v>
          </cell>
          <cell r="G312" t="str">
            <v>87507015201501001МКДОУ детский сад "Березка" п.Такучет</v>
          </cell>
        </row>
        <row r="313">
          <cell r="F313">
            <v>10333.52</v>
          </cell>
          <cell r="G313" t="str">
            <v>87507017950182022МКДОУ детский сад "Березка" п.Такучет</v>
          </cell>
        </row>
        <row r="314">
          <cell r="F314">
            <v>170400</v>
          </cell>
          <cell r="G314" t="str">
            <v>87507018600000001МКДОУ детский сад "Березка" п.Такучет</v>
          </cell>
        </row>
        <row r="315">
          <cell r="F315">
            <v>7721256.7800000003</v>
          </cell>
          <cell r="G315" t="str">
            <v>87507014209901001МКДОУ детский сад "Буратино" с.Чунояр</v>
          </cell>
        </row>
        <row r="316">
          <cell r="F316">
            <v>100</v>
          </cell>
          <cell r="G316" t="str">
            <v>87507014209901775МКДОУ детский сад "Буратино" с.Чунояр</v>
          </cell>
        </row>
        <row r="317">
          <cell r="F317">
            <v>442257</v>
          </cell>
          <cell r="G317" t="str">
            <v>87507014367500001МКДОУ детский сад "Буратино" с.Чунояр</v>
          </cell>
        </row>
        <row r="318">
          <cell r="F318">
            <v>6270</v>
          </cell>
          <cell r="G318" t="str">
            <v>87507014367502708МКДОУ детский сад "Буратино" с.Чунояр</v>
          </cell>
        </row>
        <row r="319">
          <cell r="F319">
            <v>267469.90000000002</v>
          </cell>
          <cell r="G319" t="str">
            <v>87507015201501001МКДОУ детский сад "Буратино" с.Чунояр</v>
          </cell>
        </row>
        <row r="320">
          <cell r="F320">
            <v>99400</v>
          </cell>
          <cell r="G320" t="str">
            <v>87507015225108022МКДОУ детский сад "Буратино" с.Чунояр</v>
          </cell>
        </row>
        <row r="321">
          <cell r="F321">
            <v>382100</v>
          </cell>
          <cell r="G321" t="str">
            <v>87507018600000001МКДОУ детский сад "Буратино" с.Чунояр</v>
          </cell>
        </row>
        <row r="322">
          <cell r="F322">
            <v>3974.36</v>
          </cell>
          <cell r="G322" t="str">
            <v>87507097950176022МКДОУ детский сад "Буратино" с.Чунояр</v>
          </cell>
        </row>
        <row r="323">
          <cell r="F323">
            <v>5077820.8899999997</v>
          </cell>
          <cell r="G323" t="str">
            <v>87507014209901001МКДОУ детский сад "Елочка" п. Невонка</v>
          </cell>
        </row>
        <row r="324">
          <cell r="F324">
            <v>242688</v>
          </cell>
          <cell r="G324" t="str">
            <v>87507014367500001МКДОУ детский сад "Елочка" п. Невонка</v>
          </cell>
        </row>
        <row r="325">
          <cell r="F325">
            <v>162871.97</v>
          </cell>
          <cell r="G325" t="str">
            <v>87507015201501001МКДОУ детский сад "Елочка" п. Невонка</v>
          </cell>
        </row>
        <row r="326">
          <cell r="F326">
            <v>6172.6</v>
          </cell>
          <cell r="G326" t="str">
            <v>87507017950182022МКДОУ детский сад "Елочка" п. Невонка</v>
          </cell>
        </row>
        <row r="327">
          <cell r="F327">
            <v>293600</v>
          </cell>
          <cell r="G327" t="str">
            <v>87507018600000001МКДОУ детский сад "Елочка" п. Невонка</v>
          </cell>
        </row>
        <row r="328">
          <cell r="F328">
            <v>5320986.82</v>
          </cell>
          <cell r="G328" t="str">
            <v>87507014209901001МКДОУ детский сад "Елочка" п.Красногорьевский</v>
          </cell>
        </row>
        <row r="329">
          <cell r="F329">
            <v>242909.27</v>
          </cell>
          <cell r="G329" t="str">
            <v>87507014367500001МКДОУ детский сад "Елочка" п.Красногорьевский</v>
          </cell>
        </row>
        <row r="330">
          <cell r="F330">
            <v>334547.28000000003</v>
          </cell>
          <cell r="G330" t="str">
            <v>87507015201501001МКДОУ детский сад "Елочка" п.Красногорьевский</v>
          </cell>
        </row>
        <row r="331">
          <cell r="F331">
            <v>9657.1200000000008</v>
          </cell>
          <cell r="G331" t="str">
            <v>87507017950182022МКДОУ детский сад "Елочка" п.Красногорьевский</v>
          </cell>
        </row>
        <row r="332">
          <cell r="F332">
            <v>270000</v>
          </cell>
          <cell r="G332" t="str">
            <v>87507018600000001МКДОУ детский сад "Елочка" п.Красногорьевский</v>
          </cell>
        </row>
        <row r="333">
          <cell r="F333">
            <v>2875221.17</v>
          </cell>
          <cell r="G333" t="str">
            <v>87507014209901001МКДОУ детский сад "Колосок" п. Пинчуга</v>
          </cell>
        </row>
        <row r="334">
          <cell r="F334">
            <v>90568.26</v>
          </cell>
          <cell r="G334" t="str">
            <v>87507014367500001МКДОУ детский сад "Колосок" п. Пинчуга</v>
          </cell>
        </row>
        <row r="335">
          <cell r="F335">
            <v>179654.85</v>
          </cell>
          <cell r="G335" t="str">
            <v>87507015201501001МКДОУ детский сад "Колосок" п. Пинчуга</v>
          </cell>
        </row>
        <row r="336">
          <cell r="F336">
            <v>9082.06</v>
          </cell>
          <cell r="G336" t="str">
            <v>87507017950182022МКДОУ детский сад "Колосок" п. Пинчуга</v>
          </cell>
        </row>
        <row r="337">
          <cell r="F337">
            <v>141200</v>
          </cell>
          <cell r="G337" t="str">
            <v>87507018600000001МКДОУ детский сад "Колосок" п. Пинчуга</v>
          </cell>
        </row>
        <row r="338">
          <cell r="F338">
            <v>5776902.9199999999</v>
          </cell>
          <cell r="G338" t="str">
            <v>87507014209901001МКДОУ детский сад "Лесовичок" п.Ангарский</v>
          </cell>
        </row>
        <row r="339">
          <cell r="F339">
            <v>293248</v>
          </cell>
          <cell r="G339" t="str">
            <v>87507014367500001МКДОУ детский сад "Лесовичок" п.Ангарский</v>
          </cell>
        </row>
        <row r="340">
          <cell r="F340">
            <v>333046.40000000002</v>
          </cell>
          <cell r="G340" t="str">
            <v>87507015201501001МКДОУ детский сад "Лесовичок" п.Ангарский</v>
          </cell>
        </row>
        <row r="341">
          <cell r="F341">
            <v>9244.75</v>
          </cell>
          <cell r="G341" t="str">
            <v>87507017950182022МКДОУ детский сад "Лесовичок" п.Ангарский</v>
          </cell>
        </row>
        <row r="342">
          <cell r="F342">
            <v>325400</v>
          </cell>
          <cell r="G342" t="str">
            <v>87507018600000001МКДОУ детский сад "Лесовичок" п.Ангарский</v>
          </cell>
        </row>
        <row r="343">
          <cell r="F343">
            <v>1952117.47</v>
          </cell>
          <cell r="G343" t="str">
            <v>87507014209901001МКДОУ детский сад "Светлячок" с.Карабула</v>
          </cell>
        </row>
        <row r="344">
          <cell r="F344">
            <v>100</v>
          </cell>
          <cell r="G344" t="str">
            <v>87507014209901775МКДОУ детский сад "Светлячок" с.Карабула</v>
          </cell>
        </row>
        <row r="345">
          <cell r="F345">
            <v>57638</v>
          </cell>
          <cell r="G345" t="str">
            <v>87507014367500001МКДОУ детский сад "Светлячок" с.Карабула</v>
          </cell>
        </row>
        <row r="346">
          <cell r="F346">
            <v>264653.82</v>
          </cell>
          <cell r="G346" t="str">
            <v>87507015201501001МКДОУ детский сад "Светлячок" с.Карабула</v>
          </cell>
        </row>
        <row r="347">
          <cell r="F347">
            <v>99600</v>
          </cell>
          <cell r="G347" t="str">
            <v>87507015225108022МКДОУ детский сад "Светлячок" с.Карабула</v>
          </cell>
        </row>
        <row r="348">
          <cell r="F348">
            <v>8680.98</v>
          </cell>
          <cell r="G348" t="str">
            <v>87507017950182022МКДОУ детский сад "Светлячок" с.Карабула</v>
          </cell>
        </row>
        <row r="349">
          <cell r="F349">
            <v>105200</v>
          </cell>
          <cell r="G349" t="str">
            <v>87507018600000001МКДОУ детский сад "Светлячок" с.Карабула</v>
          </cell>
        </row>
        <row r="350">
          <cell r="F350">
            <v>3092924.92</v>
          </cell>
          <cell r="G350" t="str">
            <v>87507014209901001МКДОУ детский сад "Сказка" п.Нижнетерянск</v>
          </cell>
        </row>
        <row r="351">
          <cell r="F351">
            <v>91008</v>
          </cell>
          <cell r="G351" t="str">
            <v>87507014367500001МКДОУ детский сад "Сказка" п.Нижнетерянск</v>
          </cell>
        </row>
        <row r="352">
          <cell r="F352">
            <v>154833.13</v>
          </cell>
          <cell r="G352" t="str">
            <v>87507015201501001МКДОУ детский сад "Сказка" п.Нижнетерянск</v>
          </cell>
        </row>
        <row r="353">
          <cell r="F353">
            <v>9574.01</v>
          </cell>
          <cell r="G353" t="str">
            <v>87507017950182022МКДОУ детский сад "Сказка" п.Нижнетерянск</v>
          </cell>
        </row>
        <row r="354">
          <cell r="F354">
            <v>134100</v>
          </cell>
          <cell r="G354" t="str">
            <v>87507018600000001МКДОУ детский сад "Сказка" п.Нижнетерянск</v>
          </cell>
        </row>
        <row r="355">
          <cell r="F355">
            <v>3324507.59</v>
          </cell>
          <cell r="G355" t="str">
            <v>87507014209901001МКДОУ детский сад "Солнышко" п. Артюгино</v>
          </cell>
        </row>
        <row r="356">
          <cell r="F356">
            <v>149253</v>
          </cell>
          <cell r="G356" t="str">
            <v>87507014367500001МКДОУ детский сад "Солнышко" п. Артюгино</v>
          </cell>
        </row>
        <row r="357">
          <cell r="F357">
            <v>245223.36</v>
          </cell>
          <cell r="G357" t="str">
            <v>87507015201501001МКДОУ детский сад "Солнышко" п. Артюгино</v>
          </cell>
        </row>
        <row r="358">
          <cell r="F358">
            <v>8920.66</v>
          </cell>
          <cell r="G358" t="str">
            <v>87507017950182022МКДОУ детский сад "Солнышко" п. Артюгино</v>
          </cell>
        </row>
        <row r="359">
          <cell r="F359">
            <v>183600</v>
          </cell>
          <cell r="G359" t="str">
            <v>87507018600000001МКДОУ детский сад "Солнышко" п. Артюгино</v>
          </cell>
        </row>
        <row r="360">
          <cell r="F360">
            <v>7916009.9199999999</v>
          </cell>
          <cell r="G360" t="str">
            <v>87507014209901001МКДОУ детский сад "Солнышко" п. Гремучий</v>
          </cell>
        </row>
        <row r="361">
          <cell r="F361">
            <v>342999</v>
          </cell>
          <cell r="G361" t="str">
            <v>87507014367500001МКДОУ детский сад "Солнышко" п. Гремучий</v>
          </cell>
        </row>
        <row r="362">
          <cell r="F362">
            <v>380368.11</v>
          </cell>
          <cell r="G362" t="str">
            <v>87507015201501001МКДОУ детский сад "Солнышко" п. Гремучий</v>
          </cell>
        </row>
        <row r="363">
          <cell r="F363">
            <v>10941.98</v>
          </cell>
          <cell r="G363" t="str">
            <v>87507017950182022МКДОУ детский сад "Солнышко" п. Гремучий</v>
          </cell>
        </row>
        <row r="364">
          <cell r="F364">
            <v>386100</v>
          </cell>
          <cell r="G364" t="str">
            <v>87507018600000001МКДОУ детский сад "Солнышко" п. Гремучий</v>
          </cell>
        </row>
        <row r="365">
          <cell r="F365">
            <v>3021174.03</v>
          </cell>
          <cell r="G365" t="str">
            <v>87507014209901001МКДОУ детский сад "Солнышко" п. Пинчуга</v>
          </cell>
        </row>
        <row r="366">
          <cell r="F366">
            <v>91229.47</v>
          </cell>
          <cell r="G366" t="str">
            <v>87507014367500001МКДОУ детский сад "Солнышко" п. Пинчуга</v>
          </cell>
        </row>
        <row r="367">
          <cell r="F367">
            <v>131185.53</v>
          </cell>
          <cell r="G367" t="str">
            <v>87507015201501001МКДОУ детский сад "Солнышко" п. Пинчуга</v>
          </cell>
        </row>
        <row r="368">
          <cell r="F368">
            <v>11030.16</v>
          </cell>
          <cell r="G368" t="str">
            <v>87507017950182022МКДОУ детский сад "Солнышко" п. Пинчуга</v>
          </cell>
        </row>
        <row r="369">
          <cell r="F369">
            <v>145200</v>
          </cell>
          <cell r="G369" t="str">
            <v>87507018600000001МКДОУ детский сад "Солнышко" п. Пинчуга</v>
          </cell>
        </row>
        <row r="370">
          <cell r="F370">
            <v>7055918.0499999998</v>
          </cell>
          <cell r="G370" t="str">
            <v>87507014209901001МКДОУ детский сад "Солнышко" п.Октябрьский</v>
          </cell>
        </row>
        <row r="371">
          <cell r="F371">
            <v>339763</v>
          </cell>
          <cell r="G371" t="str">
            <v>87507014367500001МКДОУ детский сад "Солнышко" п.Октябрьский</v>
          </cell>
        </row>
        <row r="372">
          <cell r="F372">
            <v>279204.45</v>
          </cell>
          <cell r="G372" t="str">
            <v>87507015201501001МКДОУ детский сад "Солнышко" п.Октябрьский</v>
          </cell>
        </row>
        <row r="373">
          <cell r="F373">
            <v>10592.4</v>
          </cell>
          <cell r="G373" t="str">
            <v>87507017950182022МКДОУ детский сад "Солнышко" п.Октябрьский</v>
          </cell>
        </row>
        <row r="374">
          <cell r="F374">
            <v>336400</v>
          </cell>
          <cell r="G374" t="str">
            <v>87507018600000001МКДОУ детский сад "Солнышко" п.Октябрьский</v>
          </cell>
        </row>
        <row r="375">
          <cell r="F375">
            <v>8418592.8599999994</v>
          </cell>
          <cell r="G375" t="str">
            <v>87507014209901001МКДОУ детский сад "Солнышко" п.Таежный</v>
          </cell>
        </row>
        <row r="376">
          <cell r="F376">
            <v>444929</v>
          </cell>
          <cell r="G376" t="str">
            <v>87507014367500001МКДОУ детский сад "Солнышко" п.Таежный</v>
          </cell>
        </row>
        <row r="377">
          <cell r="F377">
            <v>353625.14</v>
          </cell>
          <cell r="G377" t="str">
            <v>87507015201501001МКДОУ детский сад "Солнышко" п.Таежный</v>
          </cell>
        </row>
        <row r="378">
          <cell r="F378">
            <v>10679.33</v>
          </cell>
          <cell r="G378" t="str">
            <v>87507017950182022МКДОУ детский сад "Солнышко" п.Таежный</v>
          </cell>
        </row>
        <row r="379">
          <cell r="F379">
            <v>435000</v>
          </cell>
          <cell r="G379" t="str">
            <v>87507018600000001МКДОУ детский сад "Солнышко" п.Таежный</v>
          </cell>
        </row>
        <row r="380">
          <cell r="F380">
            <v>2157130.4300000002</v>
          </cell>
          <cell r="G380" t="str">
            <v>87507014209901001МКДОУ детский сад "Теремок" п.Таежный</v>
          </cell>
        </row>
        <row r="381">
          <cell r="F381">
            <v>67548</v>
          </cell>
          <cell r="G381" t="str">
            <v>87507014367500001МКДОУ детский сад "Теремок" п.Таежный</v>
          </cell>
        </row>
        <row r="382">
          <cell r="F382">
            <v>206213.72</v>
          </cell>
          <cell r="G382" t="str">
            <v>87507015201501001МКДОУ детский сад "Теремок" п.Таежный</v>
          </cell>
        </row>
        <row r="383">
          <cell r="F383">
            <v>7452.54</v>
          </cell>
          <cell r="G383" t="str">
            <v>87507017950182022МКДОУ детский сад "Теремок" п.Таежный</v>
          </cell>
        </row>
        <row r="384">
          <cell r="F384">
            <v>99900</v>
          </cell>
          <cell r="G384" t="str">
            <v>87507018600000001МКДОУ детский сад "Теремок" п.Таежный</v>
          </cell>
        </row>
        <row r="385">
          <cell r="F385">
            <v>3709705.46</v>
          </cell>
          <cell r="G385" t="str">
            <v>87507014209901001МКДОУ детский сад "Теремок" п.Хребтовый</v>
          </cell>
        </row>
        <row r="386">
          <cell r="F386">
            <v>151680</v>
          </cell>
          <cell r="G386" t="str">
            <v>87507014367500001МКДОУ детский сад "Теремок" п.Хребтовый</v>
          </cell>
        </row>
        <row r="387">
          <cell r="F387">
            <v>151461.32999999999</v>
          </cell>
          <cell r="G387" t="str">
            <v>87507015201501001МКДОУ детский сад "Теремок" п.Хребтовый</v>
          </cell>
        </row>
        <row r="388">
          <cell r="F388">
            <v>8760.5499999999993</v>
          </cell>
          <cell r="G388" t="str">
            <v>87507017950182022МКДОУ детский сад "Теремок" п.Хребтовый</v>
          </cell>
        </row>
        <row r="389">
          <cell r="F389">
            <v>198700</v>
          </cell>
          <cell r="G389" t="str">
            <v>87507018600000001МКДОУ детский сад "Теремок" п.Хребтовый</v>
          </cell>
        </row>
        <row r="390">
          <cell r="F390">
            <v>1818095.06</v>
          </cell>
          <cell r="G390" t="str">
            <v>87507014209901001МКДОУ детский сад "Чебурашка" п.Беляки</v>
          </cell>
        </row>
        <row r="391">
          <cell r="F391">
            <v>40448</v>
          </cell>
          <cell r="G391" t="str">
            <v>87507014367500001МКДОУ детский сад "Чебурашка" п.Беляки</v>
          </cell>
        </row>
        <row r="392">
          <cell r="F392">
            <v>39893.910000000003</v>
          </cell>
          <cell r="G392" t="str">
            <v>87507015201501001МКДОУ детский сад "Чебурашка" п.Беляки</v>
          </cell>
        </row>
        <row r="393">
          <cell r="F393">
            <v>8133.17</v>
          </cell>
          <cell r="G393" t="str">
            <v>87507017950182022МКДОУ детский сад "Чебурашка" п.Беляки</v>
          </cell>
        </row>
        <row r="394">
          <cell r="F394">
            <v>77400</v>
          </cell>
          <cell r="G394" t="str">
            <v>87507018600000001МКДОУ детский сад "Чебурашка" п.Беляки</v>
          </cell>
        </row>
        <row r="395">
          <cell r="F395">
            <v>6057141.8499999996</v>
          </cell>
          <cell r="G395" t="str">
            <v>87507014209901001МКДОУ детский сад "Чебурашка" п.Манзя</v>
          </cell>
        </row>
        <row r="396">
          <cell r="F396">
            <v>279091</v>
          </cell>
          <cell r="G396" t="str">
            <v>87507014367500001МКДОУ детский сад "Чебурашка" п.Манзя</v>
          </cell>
        </row>
        <row r="397">
          <cell r="F397">
            <v>222912.35</v>
          </cell>
          <cell r="G397" t="str">
            <v>87507015201501001МКДОУ детский сад "Чебурашка" п.Манзя</v>
          </cell>
        </row>
        <row r="398">
          <cell r="F398">
            <v>9908.39</v>
          </cell>
          <cell r="G398" t="str">
            <v>87507017950182022МКДОУ детский сад "Чебурашка" п.Манзя</v>
          </cell>
        </row>
        <row r="399">
          <cell r="F399">
            <v>326300</v>
          </cell>
          <cell r="G399" t="str">
            <v>87507018600000001МКДОУ детский сад "Чебурашка" п.Манзя</v>
          </cell>
        </row>
        <row r="400">
          <cell r="F400">
            <v>5154669.54</v>
          </cell>
          <cell r="G400" t="str">
            <v>87507014209901001МКДОУ детский сад "Чебурашка" п.Шиверский</v>
          </cell>
        </row>
        <row r="401">
          <cell r="F401">
            <v>149253</v>
          </cell>
          <cell r="G401" t="str">
            <v>87507014367500001МКДОУ детский сад "Чебурашка" п.Шиверский</v>
          </cell>
        </row>
        <row r="402">
          <cell r="F402">
            <v>230734.11</v>
          </cell>
          <cell r="G402" t="str">
            <v>87507015201501001МКДОУ детский сад "Чебурашка" п.Шиверский</v>
          </cell>
        </row>
        <row r="403">
          <cell r="F403">
            <v>9408.74</v>
          </cell>
          <cell r="G403" t="str">
            <v>87507017950182022МКДОУ детский сад "Чебурашка" п.Шиверский</v>
          </cell>
        </row>
        <row r="404">
          <cell r="F404">
            <v>207500</v>
          </cell>
          <cell r="G404" t="str">
            <v>87507018600000001МКДОУ детский сад "Чебурашка" п.Шиверский</v>
          </cell>
        </row>
        <row r="405">
          <cell r="F405">
            <v>4769485.5199999996</v>
          </cell>
          <cell r="G405" t="str">
            <v>87507014209901001МКДОУ детский сад N 1 "Ручеек" п.Осиновый Мыс</v>
          </cell>
        </row>
        <row r="406">
          <cell r="F406">
            <v>221453</v>
          </cell>
          <cell r="G406" t="str">
            <v>87507014367500001МКДОУ детский сад N 1 "Ручеек" п.Осиновый Мыс</v>
          </cell>
        </row>
        <row r="407">
          <cell r="F407">
            <v>233569.33</v>
          </cell>
          <cell r="G407" t="str">
            <v>87507015201501001МКДОУ детский сад N 1 "Ручеек" п.Осиновый Мыс</v>
          </cell>
        </row>
        <row r="408">
          <cell r="F408">
            <v>9491.2099999999991</v>
          </cell>
          <cell r="G408" t="str">
            <v>87507017950182022МКДОУ детский сад N 1 "Ручеек" п.Осиновый Мыс</v>
          </cell>
        </row>
        <row r="409">
          <cell r="F409">
            <v>248000</v>
          </cell>
          <cell r="G409" t="str">
            <v>87507018600000001МКДОУ детский сад N 1 "Ручеек" п.Осиновый Мыс</v>
          </cell>
        </row>
        <row r="410">
          <cell r="F410">
            <v>1858462.72</v>
          </cell>
          <cell r="G410" t="str">
            <v>87507014209901001МКДОУ детский сад N 8 "Елочка" д.Ярки</v>
          </cell>
        </row>
        <row r="411">
          <cell r="F411">
            <v>45504</v>
          </cell>
          <cell r="G411" t="str">
            <v>87507014367500001МКДОУ детский сад N 8 "Елочка" д.Ярки</v>
          </cell>
        </row>
        <row r="412">
          <cell r="F412">
            <v>56353.93</v>
          </cell>
          <cell r="G412" t="str">
            <v>87507015201501001МКДОУ детский сад N 8 "Елочка" д.Ярки</v>
          </cell>
        </row>
        <row r="413">
          <cell r="F413">
            <v>6240.83</v>
          </cell>
          <cell r="G413" t="str">
            <v>87507017950182022МКДОУ детский сад N 8 "Елочка" д.Ярки</v>
          </cell>
        </row>
        <row r="414">
          <cell r="F414">
            <v>101900</v>
          </cell>
          <cell r="G414" t="str">
            <v>87507018600000001МКДОУ детский сад N 8 "Елочка" д.Ярки</v>
          </cell>
        </row>
        <row r="415">
          <cell r="F415">
            <v>5998558.6399999997</v>
          </cell>
          <cell r="G415" t="str">
            <v>87507014209901001МКДОУ детский сад N1 "Сибирячок" с. Богучаны</v>
          </cell>
        </row>
        <row r="416">
          <cell r="F416">
            <v>212352</v>
          </cell>
          <cell r="G416" t="str">
            <v>87507014367500001МКДОУ детский сад N1 "Сибирячок" с. Богучаны</v>
          </cell>
        </row>
        <row r="417">
          <cell r="F417">
            <v>230047.32</v>
          </cell>
          <cell r="G417" t="str">
            <v>87507015201501001МКДОУ детский сад N1 "Сибирячок" с. Богучаны</v>
          </cell>
        </row>
        <row r="418">
          <cell r="F418">
            <v>10162.52</v>
          </cell>
          <cell r="G418" t="str">
            <v>87507017950182022МКДОУ детский сад N1 "Сибирячок" с. Богучаны</v>
          </cell>
        </row>
        <row r="419">
          <cell r="F419">
            <v>288500</v>
          </cell>
          <cell r="G419" t="str">
            <v>87507018600000001МКДОУ детский сад N1 "Сибирячок" с. Богучаны</v>
          </cell>
        </row>
        <row r="420">
          <cell r="F420">
            <v>6525588.5800000001</v>
          </cell>
          <cell r="G420" t="str">
            <v>87507014209901001МКДОУ детский сад N5 "Сосенка" с. Богучаны</v>
          </cell>
        </row>
        <row r="421">
          <cell r="F421">
            <v>278080</v>
          </cell>
          <cell r="G421" t="str">
            <v>87507014367500001МКДОУ детский сад N5 "Сосенка" с. Богучаны</v>
          </cell>
        </row>
        <row r="422">
          <cell r="F422">
            <v>227119.35999999999</v>
          </cell>
          <cell r="G422" t="str">
            <v>87507015201501001МКДОУ детский сад N5 "Сосенка" с. Богучаны</v>
          </cell>
        </row>
        <row r="423">
          <cell r="F423">
            <v>9992.7800000000007</v>
          </cell>
          <cell r="G423" t="str">
            <v>87507017950182022МКДОУ детский сад N5 "Сосенка" с. Богучаны</v>
          </cell>
        </row>
        <row r="424">
          <cell r="F424">
            <v>334700</v>
          </cell>
          <cell r="G424" t="str">
            <v>87507018600000001МКДОУ детский сад N5 "Сосенка" с. Богучаны</v>
          </cell>
        </row>
        <row r="425">
          <cell r="F425">
            <v>4193385.66</v>
          </cell>
          <cell r="G425" t="str">
            <v>87507014209901001МКДОУ детский сад № 1 "Солнышко" п.Новохайский</v>
          </cell>
        </row>
        <row r="426">
          <cell r="F426">
            <v>100</v>
          </cell>
          <cell r="G426" t="str">
            <v>87507014209901775МКДОУ детский сад № 1 "Солнышко" п.Новохайский</v>
          </cell>
        </row>
        <row r="427">
          <cell r="F427">
            <v>151680</v>
          </cell>
          <cell r="G427" t="str">
            <v>87507014367500001МКДОУ детский сад № 1 "Солнышко" п.Новохайский</v>
          </cell>
        </row>
        <row r="428">
          <cell r="F428">
            <v>200816.44</v>
          </cell>
          <cell r="G428" t="str">
            <v>87507015201501001МКДОУ детский сад № 1 "Солнышко" п.Новохайский</v>
          </cell>
        </row>
        <row r="429">
          <cell r="F429">
            <v>99400</v>
          </cell>
          <cell r="G429" t="str">
            <v>87507015225108022МКДОУ детский сад № 1 "Солнышко" п.Новохайский</v>
          </cell>
        </row>
        <row r="430">
          <cell r="F430">
            <v>9326.58</v>
          </cell>
          <cell r="G430" t="str">
            <v>87507017950182022МКДОУ детский сад № 1 "Солнышко" п.Новохайский</v>
          </cell>
        </row>
        <row r="431">
          <cell r="F431">
            <v>209100</v>
          </cell>
          <cell r="G431" t="str">
            <v>87507018600000001МКДОУ детский сад № 1 "Солнышко" п.Новохайский</v>
          </cell>
        </row>
        <row r="432">
          <cell r="F432">
            <v>3974.36</v>
          </cell>
          <cell r="G432" t="str">
            <v>87507097950176022МКДОУ детский сад № 1 "Солнышко" п.Новохайский</v>
          </cell>
        </row>
        <row r="433">
          <cell r="F433">
            <v>8134790.2199999997</v>
          </cell>
          <cell r="G433" t="str">
            <v>87507014209901001МКДОУ детский сад № 2 "Солнышко"</v>
          </cell>
        </row>
        <row r="434">
          <cell r="F434">
            <v>500</v>
          </cell>
          <cell r="G434" t="str">
            <v>87507014209901775МКДОУ детский сад № 2 "Солнышко"</v>
          </cell>
        </row>
        <row r="435">
          <cell r="F435">
            <v>323585</v>
          </cell>
          <cell r="G435" t="str">
            <v>87507014367500001МКДОУ детский сад № 2 "Солнышко"</v>
          </cell>
        </row>
        <row r="436">
          <cell r="F436">
            <v>166972.88</v>
          </cell>
          <cell r="G436" t="str">
            <v>87507015201501001МКДОУ детский сад № 2 "Солнышко"</v>
          </cell>
        </row>
        <row r="437">
          <cell r="F437">
            <v>499000</v>
          </cell>
          <cell r="G437" t="str">
            <v>87507015225108022МКДОУ детский сад № 2 "Солнышко"</v>
          </cell>
        </row>
        <row r="438">
          <cell r="F438">
            <v>5670843.8200000003</v>
          </cell>
          <cell r="G438" t="str">
            <v>87507014209901001МКДОУ детский сад №3 "Теремок" с.Богучаны</v>
          </cell>
        </row>
        <row r="439">
          <cell r="F439">
            <v>212352</v>
          </cell>
          <cell r="G439" t="str">
            <v>87507014367500001МКДОУ детский сад №3 "Теремок" с.Богучаны</v>
          </cell>
        </row>
        <row r="440">
          <cell r="F440">
            <v>168446.33</v>
          </cell>
          <cell r="G440" t="str">
            <v>87507015201501001МКДОУ детский сад №3 "Теремок" с.Богучаны</v>
          </cell>
        </row>
        <row r="441">
          <cell r="F441">
            <v>265000</v>
          </cell>
          <cell r="G441" t="str">
            <v>87507018600000001МКДОУ детский сад №3 "Теремок" с.Богучаны</v>
          </cell>
        </row>
        <row r="442">
          <cell r="F442">
            <v>6940029.3099999996</v>
          </cell>
          <cell r="G442" t="str">
            <v>87507014209901001МКДОУ детский сад №4 "Скворушка"</v>
          </cell>
        </row>
        <row r="443">
          <cell r="F443">
            <v>232576</v>
          </cell>
          <cell r="G443" t="str">
            <v>87507014367500001МКДОУ детский сад №4 "Скворушка"</v>
          </cell>
        </row>
        <row r="444">
          <cell r="F444">
            <v>176592.47</v>
          </cell>
          <cell r="G444" t="str">
            <v>87507015201501001МКДОУ детский сад №4 "Скворушка"</v>
          </cell>
        </row>
        <row r="445">
          <cell r="F445">
            <v>8500</v>
          </cell>
          <cell r="G445" t="str">
            <v>87507017950158022МКДОУ детский сад №4 "Скворушка"</v>
          </cell>
        </row>
        <row r="446">
          <cell r="F446">
            <v>3414158.35</v>
          </cell>
          <cell r="G446" t="str">
            <v>87507024219901001МКОУ "ШСОШ N 12"</v>
          </cell>
        </row>
        <row r="447">
          <cell r="F447">
            <v>278290</v>
          </cell>
          <cell r="G447" t="str">
            <v>87507025200901001МКОУ "ШСОШ N 12"</v>
          </cell>
        </row>
        <row r="448">
          <cell r="F448">
            <v>60615.85</v>
          </cell>
          <cell r="G448" t="str">
            <v>87507025201501001МКОУ "ШСОШ N 12"</v>
          </cell>
        </row>
        <row r="449">
          <cell r="F449">
            <v>76423</v>
          </cell>
          <cell r="G449" t="str">
            <v>87507025221001022МКОУ "ШСОШ N 12"</v>
          </cell>
        </row>
        <row r="450">
          <cell r="F450">
            <v>90000</v>
          </cell>
          <cell r="G450" t="str">
            <v>87507027950153022МКОУ "ШСОШ N 12"</v>
          </cell>
        </row>
        <row r="451">
          <cell r="F451">
            <v>22927</v>
          </cell>
          <cell r="G451" t="str">
            <v>87507027950153751МКОУ "ШСОШ N 12"</v>
          </cell>
        </row>
        <row r="452">
          <cell r="F452">
            <v>10935580.92</v>
          </cell>
          <cell r="G452" t="str">
            <v>87507029210212001МКОУ "ШСОШ N 12"</v>
          </cell>
        </row>
        <row r="453">
          <cell r="F453">
            <v>252462</v>
          </cell>
          <cell r="G453" t="str">
            <v>87507074320203001МКОУ "ШСОШ N 12"</v>
          </cell>
        </row>
        <row r="454">
          <cell r="F454">
            <v>633607</v>
          </cell>
          <cell r="G454" t="str">
            <v>87510039210214005МКОУ "ШСОШ N 12"</v>
          </cell>
        </row>
        <row r="455">
          <cell r="F455">
            <v>4585578.43</v>
          </cell>
          <cell r="G455" t="str">
            <v>87507024219901001МКОУ Ангарская СОШ №5</v>
          </cell>
        </row>
        <row r="456">
          <cell r="F456">
            <v>240</v>
          </cell>
          <cell r="G456" t="str">
            <v>87507024219901775МКОУ Ангарская СОШ №5</v>
          </cell>
        </row>
        <row r="457">
          <cell r="F457">
            <v>451924</v>
          </cell>
          <cell r="G457" t="str">
            <v>87507025200901001МКОУ Ангарская СОШ №5</v>
          </cell>
        </row>
        <row r="458">
          <cell r="F458">
            <v>59513.57</v>
          </cell>
          <cell r="G458" t="str">
            <v>87507025201501001МКОУ Ангарская СОШ №5</v>
          </cell>
        </row>
        <row r="459">
          <cell r="F459">
            <v>30223</v>
          </cell>
          <cell r="G459" t="str">
            <v>87507025221001022МКОУ Ангарская СОШ №5</v>
          </cell>
        </row>
        <row r="460">
          <cell r="F460">
            <v>239760</v>
          </cell>
          <cell r="G460" t="str">
            <v>87507025225108022МКОУ Ангарская СОШ №5</v>
          </cell>
        </row>
        <row r="461">
          <cell r="F461">
            <v>9067</v>
          </cell>
          <cell r="G461" t="str">
            <v>87507027950153751МКОУ Ангарская СОШ №5</v>
          </cell>
        </row>
        <row r="462">
          <cell r="F462">
            <v>12234215</v>
          </cell>
          <cell r="G462" t="str">
            <v>87507029210212001МКОУ Ангарская СОШ №5</v>
          </cell>
        </row>
        <row r="463">
          <cell r="F463">
            <v>302954.40000000002</v>
          </cell>
          <cell r="G463" t="str">
            <v>87507074320203001МКОУ Ангарская СОШ №5</v>
          </cell>
        </row>
        <row r="464">
          <cell r="F464">
            <v>1111372</v>
          </cell>
          <cell r="G464" t="str">
            <v>87510039210214005МКОУ Ангарская СОШ №5</v>
          </cell>
        </row>
        <row r="465">
          <cell r="F465">
            <v>3199186.52</v>
          </cell>
          <cell r="G465" t="str">
            <v>87507024219901001МКОУ Артюгинская СОШ N 8</v>
          </cell>
        </row>
        <row r="466">
          <cell r="F466">
            <v>174710</v>
          </cell>
          <cell r="G466" t="str">
            <v>87507025200901001МКОУ Артюгинская СОШ N 8</v>
          </cell>
        </row>
        <row r="467">
          <cell r="F467">
            <v>26078.639999999999</v>
          </cell>
          <cell r="G467" t="str">
            <v>87507025201501001МКОУ Артюгинская СОШ N 8</v>
          </cell>
        </row>
        <row r="468">
          <cell r="F468">
            <v>33031</v>
          </cell>
          <cell r="G468" t="str">
            <v>87507025221001022МКОУ Артюгинская СОШ N 8</v>
          </cell>
        </row>
        <row r="469">
          <cell r="F469">
            <v>101500</v>
          </cell>
          <cell r="G469" t="str">
            <v>87507025221008022МКОУ Артюгинская СОШ N 8</v>
          </cell>
        </row>
        <row r="470">
          <cell r="F470">
            <v>308320</v>
          </cell>
          <cell r="G470" t="str">
            <v>87507027950153022МКОУ Артюгинская СОШ N 8</v>
          </cell>
        </row>
        <row r="471">
          <cell r="F471">
            <v>9909</v>
          </cell>
          <cell r="G471" t="str">
            <v>87507027950153751МКОУ Артюгинская СОШ N 8</v>
          </cell>
        </row>
        <row r="472">
          <cell r="F472">
            <v>21680</v>
          </cell>
          <cell r="G472" t="str">
            <v>87507027950153753МКОУ Артюгинская СОШ N 8</v>
          </cell>
        </row>
        <row r="473">
          <cell r="F473">
            <v>8951581.5800000001</v>
          </cell>
          <cell r="G473" t="str">
            <v>87507029210212001МКОУ Артюгинская СОШ N 8</v>
          </cell>
        </row>
        <row r="474">
          <cell r="F474">
            <v>100984.8</v>
          </cell>
          <cell r="G474" t="str">
            <v>87507074320203001МКОУ Артюгинская СОШ N 8</v>
          </cell>
        </row>
        <row r="475">
          <cell r="F475">
            <v>428152</v>
          </cell>
          <cell r="G475" t="str">
            <v>87510039210214005МКОУ Артюгинская СОШ N 8</v>
          </cell>
        </row>
        <row r="476">
          <cell r="F476">
            <v>3769101.51</v>
          </cell>
          <cell r="G476" t="str">
            <v>87507024219901001МКОУ Белякинская СОШ N 15</v>
          </cell>
        </row>
        <row r="477">
          <cell r="F477">
            <v>76335</v>
          </cell>
          <cell r="G477" t="str">
            <v>87507025200901001МКОУ Белякинская СОШ N 15</v>
          </cell>
        </row>
        <row r="478">
          <cell r="F478">
            <v>14050.28</v>
          </cell>
          <cell r="G478" t="str">
            <v>87507025201501001МКОУ Белякинская СОШ N 15</v>
          </cell>
        </row>
        <row r="479">
          <cell r="F479">
            <v>11118.65</v>
          </cell>
          <cell r="G479" t="str">
            <v>87507027950182022МКОУ Белякинская СОШ N 15</v>
          </cell>
        </row>
        <row r="480">
          <cell r="F480">
            <v>7017415.1699999999</v>
          </cell>
          <cell r="G480" t="str">
            <v>87507029210212001МКОУ Белякинская СОШ N 15</v>
          </cell>
        </row>
        <row r="481">
          <cell r="F481">
            <v>100984.8</v>
          </cell>
          <cell r="G481" t="str">
            <v>87507074320203001МКОУ Белякинская СОШ N 15</v>
          </cell>
        </row>
        <row r="482">
          <cell r="F482">
            <v>219798</v>
          </cell>
          <cell r="G482" t="str">
            <v>87510039210214005МКОУ Белякинская СОШ N 15</v>
          </cell>
        </row>
        <row r="483">
          <cell r="F483">
            <v>1497101.63</v>
          </cell>
          <cell r="G483" t="str">
            <v>87507024219901001МКОУ Богучанская О(С)ОШ</v>
          </cell>
        </row>
        <row r="484">
          <cell r="F484">
            <v>178076</v>
          </cell>
          <cell r="G484" t="str">
            <v>87507025200901001МКОУ Богучанская О(С)ОШ</v>
          </cell>
        </row>
        <row r="485">
          <cell r="F485">
            <v>37410.370000000003</v>
          </cell>
          <cell r="G485" t="str">
            <v>87507025201501001МКОУ Богучанская О(С)ОШ</v>
          </cell>
        </row>
        <row r="486">
          <cell r="F486">
            <v>6037.18</v>
          </cell>
          <cell r="G486" t="str">
            <v>87507027950182022МКОУ Богучанская О(С)ОШ</v>
          </cell>
        </row>
        <row r="487">
          <cell r="F487">
            <v>3686926</v>
          </cell>
          <cell r="G487" t="str">
            <v>87507029210212001МКОУ Богучанская О(С)ОШ</v>
          </cell>
        </row>
        <row r="488">
          <cell r="F488">
            <v>4248400.07</v>
          </cell>
          <cell r="G488" t="str">
            <v>87507024219901001МКОУ Богучанская СОШ N 3</v>
          </cell>
        </row>
        <row r="489">
          <cell r="F489">
            <v>5000</v>
          </cell>
          <cell r="G489" t="str">
            <v>87507024219901762МКОУ Богучанская СОШ N 3</v>
          </cell>
        </row>
        <row r="490">
          <cell r="F490">
            <v>302622</v>
          </cell>
          <cell r="G490" t="str">
            <v>87507025200901001МКОУ Богучанская СОШ N 3</v>
          </cell>
        </row>
        <row r="491">
          <cell r="F491">
            <v>76908</v>
          </cell>
          <cell r="G491" t="str">
            <v>87507025221001022МКОУ Богучанская СОШ N 3</v>
          </cell>
        </row>
        <row r="492">
          <cell r="F492">
            <v>100000</v>
          </cell>
          <cell r="G492" t="str">
            <v>87507025223706022МКОУ Богучанская СОШ N 3</v>
          </cell>
        </row>
        <row r="493">
          <cell r="F493">
            <v>23072</v>
          </cell>
          <cell r="G493" t="str">
            <v>87507027950153751МКОУ Богучанская СОШ N 3</v>
          </cell>
        </row>
        <row r="494">
          <cell r="F494">
            <v>10172</v>
          </cell>
          <cell r="G494" t="str">
            <v>87507027950158022МКОУ Богучанская СОШ N 3</v>
          </cell>
        </row>
        <row r="495">
          <cell r="F495">
            <v>12399889</v>
          </cell>
          <cell r="G495" t="str">
            <v>87507029210212001МКОУ Богучанская СОШ N 3</v>
          </cell>
        </row>
        <row r="496">
          <cell r="F496">
            <v>0.2</v>
          </cell>
          <cell r="G496" t="str">
            <v>87507074320203001МКОУ Богучанская СОШ N 3</v>
          </cell>
        </row>
        <row r="497">
          <cell r="F497">
            <v>252462</v>
          </cell>
          <cell r="G497" t="str">
            <v>87507077950178447МКОУ Богучанская СОШ N 3</v>
          </cell>
        </row>
        <row r="498">
          <cell r="F498">
            <v>568075</v>
          </cell>
          <cell r="G498" t="str">
            <v>87510039210214005МКОУ Богучанская СОШ N 3</v>
          </cell>
        </row>
        <row r="499">
          <cell r="F499">
            <v>8754978.9199999999</v>
          </cell>
          <cell r="G499" t="str">
            <v>87507024219901001МКОУ Богучанская СОШ N2</v>
          </cell>
        </row>
        <row r="500">
          <cell r="F500">
            <v>2600000</v>
          </cell>
          <cell r="G500" t="str">
            <v>87507024219901912МКОУ Богучанская СОШ N2</v>
          </cell>
        </row>
        <row r="501">
          <cell r="F501">
            <v>676910</v>
          </cell>
          <cell r="G501" t="str">
            <v>87507025200901001МКОУ Богучанская СОШ N2</v>
          </cell>
        </row>
        <row r="502">
          <cell r="F502">
            <v>33442.839999999997</v>
          </cell>
          <cell r="G502" t="str">
            <v>87507025201501001МКОУ Богучанская СОШ N2</v>
          </cell>
        </row>
        <row r="503">
          <cell r="F503">
            <v>120385</v>
          </cell>
          <cell r="G503" t="str">
            <v>87507025221001022МКОУ Богучанская СОШ N2</v>
          </cell>
        </row>
        <row r="504">
          <cell r="F504">
            <v>1309700</v>
          </cell>
          <cell r="G504" t="str">
            <v>87507025221011022МКОУ Богучанская СОШ N2</v>
          </cell>
        </row>
        <row r="505">
          <cell r="F505">
            <v>208467</v>
          </cell>
          <cell r="G505" t="str">
            <v>87507027950153022МКОУ Богучанская СОШ N2</v>
          </cell>
        </row>
        <row r="506">
          <cell r="F506">
            <v>36115</v>
          </cell>
          <cell r="G506" t="str">
            <v>87507027950153751МКОУ Богучанская СОШ N2</v>
          </cell>
        </row>
        <row r="507">
          <cell r="F507">
            <v>392910</v>
          </cell>
          <cell r="G507" t="str">
            <v>87507027950153752МКОУ Богучанская СОШ N2</v>
          </cell>
        </row>
        <row r="508">
          <cell r="F508">
            <v>10228</v>
          </cell>
          <cell r="G508" t="str">
            <v>87507027950158022МКОУ Богучанская СОШ N2</v>
          </cell>
        </row>
        <row r="509">
          <cell r="F509">
            <v>200000</v>
          </cell>
          <cell r="G509" t="str">
            <v>87507027950182022МКОУ Богучанская СОШ N2</v>
          </cell>
        </row>
        <row r="510">
          <cell r="F510">
            <v>22657934.989999998</v>
          </cell>
          <cell r="G510" t="str">
            <v>87507029210212001МКОУ Богучанская СОШ N2</v>
          </cell>
        </row>
        <row r="511">
          <cell r="F511">
            <v>277708.2</v>
          </cell>
          <cell r="G511" t="str">
            <v>87507077950178447МКОУ Богучанская СОШ N2</v>
          </cell>
        </row>
        <row r="512">
          <cell r="F512">
            <v>985946</v>
          </cell>
          <cell r="G512" t="str">
            <v>87510039210214005МКОУ Богучанская СОШ N2</v>
          </cell>
        </row>
        <row r="513">
          <cell r="F513">
            <v>5201280.7699999996</v>
          </cell>
          <cell r="G513" t="str">
            <v>87507024219901001МКОУ Богучанская СОШ № 4</v>
          </cell>
        </row>
        <row r="514">
          <cell r="F514">
            <v>337422</v>
          </cell>
          <cell r="G514" t="str">
            <v>87507025200901001МКОУ Богучанская СОШ № 4</v>
          </cell>
        </row>
        <row r="515">
          <cell r="F515">
            <v>44873.71</v>
          </cell>
          <cell r="G515" t="str">
            <v>87507025201501001МКОУ Богучанская СОШ № 4</v>
          </cell>
        </row>
        <row r="516">
          <cell r="F516">
            <v>144629</v>
          </cell>
          <cell r="G516" t="str">
            <v>87507025221001022МКОУ Богучанская СОШ № 4</v>
          </cell>
        </row>
        <row r="517">
          <cell r="F517">
            <v>27715</v>
          </cell>
          <cell r="G517" t="str">
            <v>87507027950153751МКОУ Богучанская СОШ № 4</v>
          </cell>
        </row>
        <row r="518">
          <cell r="F518">
            <v>13276579.869999999</v>
          </cell>
          <cell r="G518" t="str">
            <v>87507029210212001МКОУ Богучанская СОШ № 4</v>
          </cell>
        </row>
        <row r="519">
          <cell r="F519">
            <v>285282.06</v>
          </cell>
          <cell r="G519" t="str">
            <v>87507074320203001МКОУ Богучанская СОШ № 4</v>
          </cell>
        </row>
        <row r="520">
          <cell r="F520">
            <v>440528</v>
          </cell>
          <cell r="G520" t="str">
            <v>87510039210214005МКОУ Богучанская СОШ № 4</v>
          </cell>
        </row>
        <row r="521">
          <cell r="F521">
            <v>1934304.66</v>
          </cell>
          <cell r="G521" t="str">
            <v>87507024219901001МКОУ Говорковская СОШ N 17</v>
          </cell>
        </row>
        <row r="522">
          <cell r="F522">
            <v>300</v>
          </cell>
          <cell r="G522" t="str">
            <v>87507024219901775МКОУ Говорковская СОШ N 17</v>
          </cell>
        </row>
        <row r="523">
          <cell r="F523">
            <v>99250</v>
          </cell>
          <cell r="G523" t="str">
            <v>87507024219901912МКОУ Говорковская СОШ N 17</v>
          </cell>
        </row>
        <row r="524">
          <cell r="F524">
            <v>180085</v>
          </cell>
          <cell r="G524" t="str">
            <v>87507025200901001МКОУ Говорковская СОШ N 17</v>
          </cell>
        </row>
        <row r="525">
          <cell r="F525">
            <v>20779.18</v>
          </cell>
          <cell r="G525" t="str">
            <v>87507025201501001МКОУ Говорковская СОШ N 17</v>
          </cell>
        </row>
        <row r="526">
          <cell r="F526">
            <v>15961</v>
          </cell>
          <cell r="G526" t="str">
            <v>87507025221001022МКОУ Говорковская СОШ N 17</v>
          </cell>
        </row>
        <row r="527">
          <cell r="F527">
            <v>299700</v>
          </cell>
          <cell r="G527" t="str">
            <v>87507025225108022МКОУ Говорковская СОШ N 17</v>
          </cell>
        </row>
        <row r="528">
          <cell r="F528">
            <v>80000</v>
          </cell>
          <cell r="G528" t="str">
            <v>87507027950153022МКОУ Говорковская СОШ N 17</v>
          </cell>
        </row>
        <row r="529">
          <cell r="F529">
            <v>4789</v>
          </cell>
          <cell r="G529" t="str">
            <v>87507027950153751МКОУ Говорковская СОШ N 17</v>
          </cell>
        </row>
        <row r="530">
          <cell r="F530">
            <v>5000</v>
          </cell>
          <cell r="G530" t="str">
            <v>87507027950180022МКОУ Говорковская СОШ N 17</v>
          </cell>
        </row>
        <row r="531">
          <cell r="F531">
            <v>10247.86</v>
          </cell>
          <cell r="G531" t="str">
            <v>87507027950182022МКОУ Говорковская СОШ N 17</v>
          </cell>
        </row>
        <row r="532">
          <cell r="F532">
            <v>8585327.6799999997</v>
          </cell>
          <cell r="G532" t="str">
            <v>87507029210212001МКОУ Говорковская СОШ N 17</v>
          </cell>
        </row>
        <row r="533">
          <cell r="F533">
            <v>88361.7</v>
          </cell>
          <cell r="G533" t="str">
            <v>87507074320203001МКОУ Говорковская СОШ N 17</v>
          </cell>
        </row>
        <row r="534">
          <cell r="F534">
            <v>390380</v>
          </cell>
          <cell r="G534" t="str">
            <v>87510039210214005МКОУ Говорковская СОШ N 17</v>
          </cell>
        </row>
        <row r="535">
          <cell r="F535">
            <v>2890388.64</v>
          </cell>
          <cell r="G535" t="str">
            <v>87507024219901001МКОУ Гремучинская СОШ N 19</v>
          </cell>
        </row>
        <row r="536">
          <cell r="F536">
            <v>92230</v>
          </cell>
          <cell r="G536" t="str">
            <v>87507024219901907МКОУ Гремучинская СОШ N 19</v>
          </cell>
        </row>
        <row r="537">
          <cell r="F537">
            <v>96230</v>
          </cell>
          <cell r="G537" t="str">
            <v>87507024219901912МКОУ Гремучинская СОШ N 19</v>
          </cell>
        </row>
        <row r="538">
          <cell r="F538">
            <v>367555</v>
          </cell>
          <cell r="G538" t="str">
            <v>87507025200901001МКОУ Гремучинская СОШ N 19</v>
          </cell>
        </row>
        <row r="539">
          <cell r="F539">
            <v>27791.21</v>
          </cell>
          <cell r="G539" t="str">
            <v>87507025201501001МКОУ Гремучинская СОШ N 19</v>
          </cell>
        </row>
        <row r="540">
          <cell r="F540">
            <v>73077</v>
          </cell>
          <cell r="G540" t="str">
            <v>87507025221001022МКОУ Гремучинская СОШ N 19</v>
          </cell>
        </row>
        <row r="541">
          <cell r="F541">
            <v>454000</v>
          </cell>
          <cell r="G541" t="str">
            <v>87507027950153022МКОУ Гремучинская СОШ N 19</v>
          </cell>
        </row>
        <row r="542">
          <cell r="F542">
            <v>21923</v>
          </cell>
          <cell r="G542" t="str">
            <v>87507027950153751МКОУ Гремучинская СОШ N 19</v>
          </cell>
        </row>
        <row r="543">
          <cell r="F543">
            <v>12356715.93</v>
          </cell>
          <cell r="G543" t="str">
            <v>87507029210212001МКОУ Гремучинская СОШ N 19</v>
          </cell>
        </row>
        <row r="544">
          <cell r="F544">
            <v>252462</v>
          </cell>
          <cell r="G544" t="str">
            <v>87507074320203001МКОУ Гремучинская СОШ N 19</v>
          </cell>
        </row>
        <row r="545">
          <cell r="F545">
            <v>866128</v>
          </cell>
          <cell r="G545" t="str">
            <v>87510039210214005МКОУ Гремучинская СОШ N 19</v>
          </cell>
        </row>
        <row r="546">
          <cell r="F546">
            <v>11548851.039999999</v>
          </cell>
          <cell r="G546" t="str">
            <v>87507024239901001МКОУ ДОД ДЮСШ</v>
          </cell>
        </row>
        <row r="547">
          <cell r="F547">
            <v>23781.17</v>
          </cell>
          <cell r="G547" t="str">
            <v>87507025201501001МКОУ ДОД ДЮСШ</v>
          </cell>
        </row>
        <row r="548">
          <cell r="F548">
            <v>282050</v>
          </cell>
          <cell r="G548" t="str">
            <v>87507027950180022МКОУ ДОД ДЮСШ</v>
          </cell>
        </row>
        <row r="549">
          <cell r="F549">
            <v>11296.57</v>
          </cell>
          <cell r="G549" t="str">
            <v>87507027950182022МКОУ ДОД ДЮСШ</v>
          </cell>
        </row>
        <row r="550">
          <cell r="F550">
            <v>17444604.920000002</v>
          </cell>
          <cell r="G550" t="str">
            <v>87507024239901001МКОУ ДОД ЦДОД</v>
          </cell>
        </row>
        <row r="551">
          <cell r="F551">
            <v>75000</v>
          </cell>
          <cell r="G551" t="str">
            <v>87507024239901711МКОУ ДОД ЦДОД</v>
          </cell>
        </row>
        <row r="552">
          <cell r="F552">
            <v>89546</v>
          </cell>
          <cell r="G552" t="str">
            <v>87507024239901907МКОУ ДОД ЦДОД</v>
          </cell>
        </row>
        <row r="553">
          <cell r="F553">
            <v>264070.62</v>
          </cell>
          <cell r="G553" t="str">
            <v>87507025201501001МКОУ ДОД ЦДОД</v>
          </cell>
        </row>
        <row r="554">
          <cell r="F554">
            <v>500000</v>
          </cell>
          <cell r="G554" t="str">
            <v>87507025226402022МКОУ ДОД ЦДОД</v>
          </cell>
        </row>
        <row r="555">
          <cell r="F555">
            <v>156286</v>
          </cell>
          <cell r="G555" t="str">
            <v>87507027950158022МКОУ ДОД ЦДОД</v>
          </cell>
        </row>
        <row r="556">
          <cell r="F556">
            <v>33000</v>
          </cell>
          <cell r="G556" t="str">
            <v>87507027950180022МКОУ ДОД ЦДОД</v>
          </cell>
        </row>
        <row r="557">
          <cell r="F557">
            <v>10505.8</v>
          </cell>
          <cell r="G557" t="str">
            <v>87507027950182022МКОУ ДОД ЦДОД</v>
          </cell>
        </row>
        <row r="558">
          <cell r="F558">
            <v>193400</v>
          </cell>
          <cell r="G558" t="str">
            <v>87507074320205447МКОУ ДОД ЦДОД</v>
          </cell>
        </row>
        <row r="559">
          <cell r="F559">
            <v>1205600</v>
          </cell>
          <cell r="G559" t="str">
            <v>87507074320206001МКОУ ДОД ЦДОД</v>
          </cell>
        </row>
        <row r="560">
          <cell r="F560">
            <v>728332.85</v>
          </cell>
          <cell r="G560" t="str">
            <v>87507074329901001МКОУ ДОД ЦДОД</v>
          </cell>
        </row>
        <row r="561">
          <cell r="F561">
            <v>35714.129999999997</v>
          </cell>
          <cell r="G561" t="str">
            <v>87507075201501001МКОУ ДОД ЦДОД</v>
          </cell>
        </row>
        <row r="562">
          <cell r="F562">
            <v>400000</v>
          </cell>
          <cell r="G562" t="str">
            <v>87507075223741447МКОУ ДОД ЦДОД</v>
          </cell>
        </row>
        <row r="563">
          <cell r="F563">
            <v>343500</v>
          </cell>
          <cell r="G563" t="str">
            <v>87507075223772447МКОУ ДОД ЦДОД</v>
          </cell>
        </row>
        <row r="564">
          <cell r="F564">
            <v>70186.080000000002</v>
          </cell>
          <cell r="G564" t="str">
            <v>87507075226202447МКОУ ДОД ЦДОД</v>
          </cell>
        </row>
        <row r="565">
          <cell r="F565">
            <v>1408004.02</v>
          </cell>
          <cell r="G565" t="str">
            <v>87507077950178447МКОУ ДОД ЦДОД</v>
          </cell>
        </row>
        <row r="566">
          <cell r="F566">
            <v>301400</v>
          </cell>
          <cell r="G566" t="str">
            <v>87507077950178702МКОУ ДОД ЦДОД</v>
          </cell>
        </row>
        <row r="567">
          <cell r="F567">
            <v>786154</v>
          </cell>
          <cell r="G567" t="str">
            <v>87507077950178705МКОУ ДОД ЦДОД</v>
          </cell>
        </row>
        <row r="568">
          <cell r="F568">
            <v>193.4</v>
          </cell>
          <cell r="G568" t="str">
            <v>87507077950178709МКОУ ДОД ЦДОД</v>
          </cell>
        </row>
        <row r="569">
          <cell r="F569">
            <v>38658.050000000003</v>
          </cell>
          <cell r="G569" t="str">
            <v>87507077950178710МКОУ ДОД ЦДОД</v>
          </cell>
        </row>
        <row r="570">
          <cell r="F570">
            <v>708.95</v>
          </cell>
          <cell r="G570" t="str">
            <v>87507077950182447МКОУ ДОД ЦДОД</v>
          </cell>
        </row>
        <row r="571">
          <cell r="F571">
            <v>7551.28</v>
          </cell>
          <cell r="G571" t="str">
            <v>87507097950176022МКОУ ДОД ЦДОД</v>
          </cell>
        </row>
        <row r="572">
          <cell r="F572">
            <v>1662601.58</v>
          </cell>
          <cell r="G572" t="str">
            <v>87507024219901001МКОУ Кежекская ОШ № 19</v>
          </cell>
        </row>
        <row r="573">
          <cell r="F573">
            <v>49514</v>
          </cell>
          <cell r="G573" t="str">
            <v>87507025200901001МКОУ Кежекская ОШ № 19</v>
          </cell>
        </row>
        <row r="574">
          <cell r="F574">
            <v>21439.02</v>
          </cell>
          <cell r="G574" t="str">
            <v>87507025201501001МКОУ Кежекская ОШ № 19</v>
          </cell>
        </row>
        <row r="575">
          <cell r="F575">
            <v>3859151.7</v>
          </cell>
          <cell r="G575" t="str">
            <v>87507029210212001МКОУ Кежекская ОШ № 19</v>
          </cell>
        </row>
        <row r="576">
          <cell r="F576">
            <v>35344.68</v>
          </cell>
          <cell r="G576" t="str">
            <v>87507074320203001МКОУ Кежекская ОШ № 19</v>
          </cell>
        </row>
        <row r="577">
          <cell r="F577">
            <v>131091</v>
          </cell>
          <cell r="G577" t="str">
            <v>87510039210214005МКОУ Кежекская ОШ № 19</v>
          </cell>
        </row>
        <row r="578">
          <cell r="F578">
            <v>3320213.67</v>
          </cell>
          <cell r="G578" t="str">
            <v>87507024219901001МКОУ Красногорьевская СОШ N 10</v>
          </cell>
        </row>
        <row r="579">
          <cell r="F579">
            <v>100000</v>
          </cell>
          <cell r="G579" t="str">
            <v>87507024219901912МКОУ Красногорьевская СОШ N 10</v>
          </cell>
        </row>
        <row r="580">
          <cell r="F580">
            <v>289212</v>
          </cell>
          <cell r="G580" t="str">
            <v>87507025200901001МКОУ Красногорьевская СОШ N 10</v>
          </cell>
        </row>
        <row r="581">
          <cell r="F581">
            <v>4284.03</v>
          </cell>
          <cell r="G581" t="str">
            <v>87507025201501001МКОУ Красногорьевская СОШ N 10</v>
          </cell>
        </row>
        <row r="582">
          <cell r="F582">
            <v>70461</v>
          </cell>
          <cell r="G582" t="str">
            <v>87507025221001022МКОУ Красногорьевская СОШ N 10</v>
          </cell>
        </row>
        <row r="583">
          <cell r="F583">
            <v>60000</v>
          </cell>
          <cell r="G583" t="str">
            <v>87507027950153022МКОУ Красногорьевская СОШ N 10</v>
          </cell>
        </row>
        <row r="584">
          <cell r="F584">
            <v>21139</v>
          </cell>
          <cell r="G584" t="str">
            <v>87507027950153751МКОУ Красногорьевская СОШ N 10</v>
          </cell>
        </row>
        <row r="585">
          <cell r="F585">
            <v>9902907.4299999997</v>
          </cell>
          <cell r="G585" t="str">
            <v>87507029210212001МКОУ Красногорьевская СОШ N 10</v>
          </cell>
        </row>
        <row r="586">
          <cell r="F586">
            <v>214592.7</v>
          </cell>
          <cell r="G586" t="str">
            <v>87507074320203001МКОУ Красногорьевская СОШ N 10</v>
          </cell>
        </row>
        <row r="587">
          <cell r="F587">
            <v>679330</v>
          </cell>
          <cell r="G587" t="str">
            <v>87510039210214005МКОУ Красногорьевская СОШ N 10</v>
          </cell>
        </row>
        <row r="588">
          <cell r="F588">
            <v>4817728.63</v>
          </cell>
          <cell r="G588" t="str">
            <v>87507024219901001МКОУ Манзенская СОШ</v>
          </cell>
        </row>
        <row r="589">
          <cell r="F589">
            <v>336771</v>
          </cell>
          <cell r="G589" t="str">
            <v>87507025200901001МКОУ Манзенская СОШ</v>
          </cell>
        </row>
        <row r="590">
          <cell r="F590">
            <v>22392.639999999999</v>
          </cell>
          <cell r="G590" t="str">
            <v>87507025201501001МКОУ Манзенская СОШ</v>
          </cell>
        </row>
        <row r="591">
          <cell r="F591">
            <v>76908</v>
          </cell>
          <cell r="G591" t="str">
            <v>87507025221001022МКОУ Манзенская СОШ</v>
          </cell>
        </row>
        <row r="592">
          <cell r="F592">
            <v>50000</v>
          </cell>
          <cell r="G592" t="str">
            <v>87507027950153022МКОУ Манзенская СОШ</v>
          </cell>
        </row>
        <row r="593">
          <cell r="F593">
            <v>23072</v>
          </cell>
          <cell r="G593" t="str">
            <v>87507027950153751МКОУ Манзенская СОШ</v>
          </cell>
        </row>
        <row r="594">
          <cell r="F594">
            <v>11524241.33</v>
          </cell>
          <cell r="G594" t="str">
            <v>87507029210212001МКОУ Манзенская СОШ</v>
          </cell>
        </row>
        <row r="595">
          <cell r="F595">
            <v>252462</v>
          </cell>
          <cell r="G595" t="str">
            <v>87507074320203001МКОУ Манзенская СОШ</v>
          </cell>
        </row>
        <row r="596">
          <cell r="F596">
            <v>921706</v>
          </cell>
          <cell r="G596" t="str">
            <v>87510039210214005МКОУ Манзенская СОШ</v>
          </cell>
        </row>
        <row r="597">
          <cell r="F597">
            <v>4139406.28</v>
          </cell>
          <cell r="G597" t="str">
            <v>87507024219901001МКОУ Невонская СОШ N6</v>
          </cell>
        </row>
        <row r="598">
          <cell r="F598">
            <v>300</v>
          </cell>
          <cell r="G598" t="str">
            <v>87507024219901775МКОУ Невонская СОШ N6</v>
          </cell>
        </row>
        <row r="599">
          <cell r="F599">
            <v>364895</v>
          </cell>
          <cell r="G599" t="str">
            <v>87507025200901001МКОУ Невонская СОШ N6</v>
          </cell>
        </row>
        <row r="600">
          <cell r="F600">
            <v>41428.120000000003</v>
          </cell>
          <cell r="G600" t="str">
            <v>87507025201501001МКОУ Невонская СОШ N6</v>
          </cell>
        </row>
        <row r="601">
          <cell r="F601">
            <v>99231</v>
          </cell>
          <cell r="G601" t="str">
            <v>87507025221001022МКОУ Невонская СОШ N6</v>
          </cell>
        </row>
        <row r="602">
          <cell r="F602">
            <v>266370</v>
          </cell>
          <cell r="G602" t="str">
            <v>87507025225108022МКОУ Невонская СОШ N6</v>
          </cell>
        </row>
        <row r="603">
          <cell r="F603">
            <v>29769</v>
          </cell>
          <cell r="G603" t="str">
            <v>87507027950153751МКОУ Невонская СОШ N6</v>
          </cell>
        </row>
        <row r="604">
          <cell r="F604">
            <v>3000</v>
          </cell>
          <cell r="G604" t="str">
            <v>87507027950180022МКОУ Невонская СОШ N6</v>
          </cell>
        </row>
        <row r="605">
          <cell r="F605">
            <v>11050061.390000001</v>
          </cell>
          <cell r="G605" t="str">
            <v>87507029210212001МКОУ Невонская СОШ N6</v>
          </cell>
        </row>
        <row r="606">
          <cell r="F606">
            <v>252462</v>
          </cell>
          <cell r="G606" t="str">
            <v>87507074320203001МКОУ Невонская СОШ N6</v>
          </cell>
        </row>
        <row r="607">
          <cell r="F607">
            <v>796095</v>
          </cell>
          <cell r="G607" t="str">
            <v>87510039210214005МКОУ Невонская СОШ N6</v>
          </cell>
        </row>
        <row r="608">
          <cell r="F608">
            <v>3047168.35</v>
          </cell>
          <cell r="G608" t="str">
            <v>87507024219901001МКОУ Нижнетерянская СОШ № 28</v>
          </cell>
        </row>
        <row r="609">
          <cell r="F609">
            <v>138607</v>
          </cell>
          <cell r="G609" t="str">
            <v>87507025200901001МКОУ Нижнетерянская СОШ № 28</v>
          </cell>
        </row>
        <row r="610">
          <cell r="F610">
            <v>13391.81</v>
          </cell>
          <cell r="G610" t="str">
            <v>87507025201501001МКОУ Нижнетерянская СОШ № 28</v>
          </cell>
        </row>
        <row r="611">
          <cell r="F611">
            <v>23000</v>
          </cell>
          <cell r="G611" t="str">
            <v>87507025221001022МКОУ Нижнетерянская СОШ № 28</v>
          </cell>
        </row>
        <row r="612">
          <cell r="F612">
            <v>40000</v>
          </cell>
          <cell r="G612" t="str">
            <v>87507027950153022МКОУ Нижнетерянская СОШ № 28</v>
          </cell>
        </row>
        <row r="613">
          <cell r="F613">
            <v>6900</v>
          </cell>
          <cell r="G613" t="str">
            <v>87507027950153751МКОУ Нижнетерянская СОШ № 28</v>
          </cell>
        </row>
        <row r="614">
          <cell r="F614">
            <v>10766.57</v>
          </cell>
          <cell r="G614" t="str">
            <v>87507027950182022МКОУ Нижнетерянская СОШ № 28</v>
          </cell>
        </row>
        <row r="615">
          <cell r="F615">
            <v>7872107.0700000003</v>
          </cell>
          <cell r="G615" t="str">
            <v>87507029210212001МКОУ Нижнетерянская СОШ № 28</v>
          </cell>
        </row>
        <row r="616">
          <cell r="F616">
            <v>100984.8</v>
          </cell>
          <cell r="G616" t="str">
            <v>87507074320203001МКОУ Нижнетерянская СОШ № 28</v>
          </cell>
        </row>
        <row r="617">
          <cell r="F617">
            <v>349002</v>
          </cell>
          <cell r="G617" t="str">
            <v>87510039210214005МКОУ Нижнетерянская СОШ № 28</v>
          </cell>
        </row>
        <row r="618">
          <cell r="F618">
            <v>2908633.33</v>
          </cell>
          <cell r="G618" t="str">
            <v>87507024219901001МКОУ Новохайская СОШ N14</v>
          </cell>
        </row>
        <row r="619">
          <cell r="F619">
            <v>224986</v>
          </cell>
          <cell r="G619" t="str">
            <v>87507025200901001МКОУ Новохайская СОШ N14</v>
          </cell>
        </row>
        <row r="620">
          <cell r="F620">
            <v>31373.18</v>
          </cell>
          <cell r="G620" t="str">
            <v>87507025201501001МКОУ Новохайская СОШ N14</v>
          </cell>
        </row>
        <row r="621">
          <cell r="F621">
            <v>90769</v>
          </cell>
          <cell r="G621" t="str">
            <v>87507025221001022МКОУ Новохайская СОШ N14</v>
          </cell>
        </row>
        <row r="622">
          <cell r="F622">
            <v>150000</v>
          </cell>
          <cell r="G622" t="str">
            <v>87507027950153022МКОУ Новохайская СОШ N14</v>
          </cell>
        </row>
        <row r="623">
          <cell r="F623">
            <v>27231</v>
          </cell>
          <cell r="G623" t="str">
            <v>87507027950153751МКОУ Новохайская СОШ N14</v>
          </cell>
        </row>
        <row r="624">
          <cell r="F624">
            <v>3000</v>
          </cell>
          <cell r="G624" t="str">
            <v>87507027950180022МКОУ Новохайская СОШ N14</v>
          </cell>
        </row>
        <row r="625">
          <cell r="F625">
            <v>8840246.3900000006</v>
          </cell>
          <cell r="G625" t="str">
            <v>87507029210212001МКОУ Новохайская СОШ N14</v>
          </cell>
        </row>
        <row r="626">
          <cell r="F626">
            <v>151477.20000000001</v>
          </cell>
          <cell r="G626" t="str">
            <v>87507074320203001МКОУ Новохайская СОШ N14</v>
          </cell>
        </row>
        <row r="627">
          <cell r="F627">
            <v>282149</v>
          </cell>
          <cell r="G627" t="str">
            <v>87510039210214005МКОУ Новохайская СОШ N14</v>
          </cell>
        </row>
        <row r="628">
          <cell r="F628">
            <v>6244275.4000000004</v>
          </cell>
          <cell r="G628" t="str">
            <v>87507024219901001МКОУ Октябрьская СОШ N 9</v>
          </cell>
        </row>
        <row r="629">
          <cell r="F629">
            <v>674845</v>
          </cell>
          <cell r="G629" t="str">
            <v>87507025200901001МКОУ Октябрьская СОШ N 9</v>
          </cell>
        </row>
        <row r="630">
          <cell r="F630">
            <v>8995.7800000000007</v>
          </cell>
          <cell r="G630" t="str">
            <v>87507025201501001МКОУ Октябрьская СОШ N 9</v>
          </cell>
        </row>
        <row r="631">
          <cell r="F631">
            <v>79223</v>
          </cell>
          <cell r="G631" t="str">
            <v>87507025221001022МКОУ Октябрьская СОШ N 9</v>
          </cell>
        </row>
        <row r="632">
          <cell r="F632">
            <v>50000</v>
          </cell>
          <cell r="G632" t="str">
            <v>87507027950153022МКОУ Октябрьская СОШ N 9</v>
          </cell>
        </row>
        <row r="633">
          <cell r="F633">
            <v>23767</v>
          </cell>
          <cell r="G633" t="str">
            <v>87507027950153751МКОУ Октябрьская СОШ N 9</v>
          </cell>
        </row>
        <row r="634">
          <cell r="F634">
            <v>4000</v>
          </cell>
          <cell r="G634" t="str">
            <v>87507027950180022МКОУ Октябрьская СОШ N 9</v>
          </cell>
        </row>
        <row r="635">
          <cell r="F635">
            <v>150000</v>
          </cell>
          <cell r="G635" t="str">
            <v>87507027950182022МКОУ Октябрьская СОШ N 9</v>
          </cell>
        </row>
        <row r="636">
          <cell r="F636">
            <v>26515425.300000001</v>
          </cell>
          <cell r="G636" t="str">
            <v>87507029210212001МКОУ Октябрьская СОШ N 9</v>
          </cell>
        </row>
        <row r="637">
          <cell r="F637">
            <v>328200.59999999998</v>
          </cell>
          <cell r="G637" t="str">
            <v>87507074320203001МКОУ Октябрьская СОШ N 9</v>
          </cell>
        </row>
        <row r="638">
          <cell r="F638">
            <v>1291397</v>
          </cell>
          <cell r="G638" t="str">
            <v>87510039210214005МКОУ Октябрьская СОШ N 9</v>
          </cell>
        </row>
        <row r="639">
          <cell r="F639">
            <v>5039658.67</v>
          </cell>
          <cell r="G639" t="str">
            <v>87507024219901001МКОУ Осиновская СОШ № 4</v>
          </cell>
        </row>
        <row r="640">
          <cell r="F640">
            <v>303777</v>
          </cell>
          <cell r="G640" t="str">
            <v>87507025200901001МКОУ Осиновская СОШ № 4</v>
          </cell>
        </row>
        <row r="641">
          <cell r="F641">
            <v>33402.089999999997</v>
          </cell>
          <cell r="G641" t="str">
            <v>87507025201501001МКОУ Осиновская СОШ № 4</v>
          </cell>
        </row>
        <row r="642">
          <cell r="F642">
            <v>76846</v>
          </cell>
          <cell r="G642" t="str">
            <v>87507025221001022МКОУ Осиновская СОШ № 4</v>
          </cell>
        </row>
        <row r="643">
          <cell r="F643">
            <v>23054</v>
          </cell>
          <cell r="G643" t="str">
            <v>87507027950153751МКОУ Осиновская СОШ № 4</v>
          </cell>
        </row>
        <row r="644">
          <cell r="F644">
            <v>5000</v>
          </cell>
          <cell r="G644" t="str">
            <v>87507027950180022МКОУ Осиновская СОШ № 4</v>
          </cell>
        </row>
        <row r="645">
          <cell r="F645">
            <v>10586818.27</v>
          </cell>
          <cell r="G645" t="str">
            <v>87507029210212001МКОУ Осиновская СОШ № 4</v>
          </cell>
        </row>
        <row r="646">
          <cell r="F646">
            <v>227215.8</v>
          </cell>
          <cell r="G646" t="str">
            <v>87507074320203001МКОУ Осиновская СОШ № 4</v>
          </cell>
        </row>
        <row r="647">
          <cell r="F647">
            <v>945310</v>
          </cell>
          <cell r="G647" t="str">
            <v>87510039210214005МКОУ Осиновская СОШ № 4</v>
          </cell>
        </row>
        <row r="648">
          <cell r="F648">
            <v>1530764</v>
          </cell>
          <cell r="G648" t="str">
            <v>87507020700400001МКОУ Пинчугская СОШ № 8</v>
          </cell>
        </row>
        <row r="649">
          <cell r="F649">
            <v>4285160.0199999996</v>
          </cell>
          <cell r="G649" t="str">
            <v>87507024219901001МКОУ Пинчугская СОШ № 8</v>
          </cell>
        </row>
        <row r="650">
          <cell r="F650">
            <v>411804</v>
          </cell>
          <cell r="G650" t="str">
            <v>87507025200901001МКОУ Пинчугская СОШ № 8</v>
          </cell>
        </row>
        <row r="651">
          <cell r="F651">
            <v>3172.48</v>
          </cell>
          <cell r="G651" t="str">
            <v>87507025201501001МКОУ Пинчугская СОШ № 8</v>
          </cell>
        </row>
        <row r="652">
          <cell r="F652">
            <v>13717032</v>
          </cell>
          <cell r="G652" t="str">
            <v>87507029210212001МКОУ Пинчугская СОШ № 8</v>
          </cell>
        </row>
        <row r="653">
          <cell r="F653">
            <v>92</v>
          </cell>
          <cell r="G653" t="str">
            <v>87507074320203001МКОУ Пинчугская СОШ № 8</v>
          </cell>
        </row>
        <row r="654">
          <cell r="F654">
            <v>978704</v>
          </cell>
          <cell r="G654" t="str">
            <v>87510039210214005МКОУ Пинчугская СОШ № 8</v>
          </cell>
        </row>
        <row r="655">
          <cell r="F655">
            <v>6583790.5599999996</v>
          </cell>
          <cell r="G655" t="str">
            <v>87507024219901001МКОУ Таежнинская СОШ N 20</v>
          </cell>
        </row>
        <row r="656">
          <cell r="F656">
            <v>500</v>
          </cell>
          <cell r="G656" t="str">
            <v>87507024219901775МКОУ Таежнинская СОШ N 20</v>
          </cell>
        </row>
        <row r="657">
          <cell r="F657">
            <v>500024</v>
          </cell>
          <cell r="G657" t="str">
            <v>87507025200901001МКОУ Таежнинская СОШ N 20</v>
          </cell>
        </row>
        <row r="658">
          <cell r="F658">
            <v>92558.69</v>
          </cell>
          <cell r="G658" t="str">
            <v>87507025201501001МКОУ Таежнинская СОШ N 20</v>
          </cell>
        </row>
        <row r="659">
          <cell r="F659">
            <v>498500</v>
          </cell>
          <cell r="G659" t="str">
            <v>87507025225108022МКОУ Таежнинская СОШ N 20</v>
          </cell>
        </row>
        <row r="660">
          <cell r="F660">
            <v>40000</v>
          </cell>
          <cell r="G660" t="str">
            <v>87507027950182022МКОУ Таежнинская СОШ N 20</v>
          </cell>
        </row>
        <row r="661">
          <cell r="F661">
            <v>17414982.48</v>
          </cell>
          <cell r="G661" t="str">
            <v>87507029210212001МКОУ Таежнинская СОШ N 20</v>
          </cell>
        </row>
        <row r="662">
          <cell r="F662">
            <v>244888.14</v>
          </cell>
          <cell r="G662" t="str">
            <v>87507074320203001МКОУ Таежнинская СОШ N 20</v>
          </cell>
        </row>
        <row r="663">
          <cell r="F663">
            <v>1474673</v>
          </cell>
          <cell r="G663" t="str">
            <v>87510039210214005МКОУ Таежнинская СОШ N 20</v>
          </cell>
        </row>
        <row r="664">
          <cell r="F664">
            <v>8111817.4500000002</v>
          </cell>
          <cell r="G664" t="str">
            <v>87507024219901001МКОУ Таежнинская СОШ N 7</v>
          </cell>
        </row>
        <row r="665">
          <cell r="F665">
            <v>589117</v>
          </cell>
          <cell r="G665" t="str">
            <v>87507025200901001МКОУ Таежнинская СОШ N 7</v>
          </cell>
        </row>
        <row r="666">
          <cell r="F666">
            <v>814.7</v>
          </cell>
          <cell r="G666" t="str">
            <v>87507025201501001МКОУ Таежнинская СОШ N 7</v>
          </cell>
        </row>
        <row r="667">
          <cell r="F667">
            <v>96769</v>
          </cell>
          <cell r="G667" t="str">
            <v>87507025221001022МКОУ Таежнинская СОШ N 7</v>
          </cell>
        </row>
        <row r="668">
          <cell r="F668">
            <v>29031</v>
          </cell>
          <cell r="G668" t="str">
            <v>87507027950153751МКОУ Таежнинская СОШ N 7</v>
          </cell>
        </row>
        <row r="669">
          <cell r="F669">
            <v>40000</v>
          </cell>
          <cell r="G669" t="str">
            <v>87507027950182022МКОУ Таежнинская СОШ N 7</v>
          </cell>
        </row>
        <row r="670">
          <cell r="F670">
            <v>19249289.98</v>
          </cell>
          <cell r="G670" t="str">
            <v>87507029210212001МКОУ Таежнинская СОШ N 7</v>
          </cell>
        </row>
        <row r="671">
          <cell r="F671">
            <v>252462</v>
          </cell>
          <cell r="G671" t="str">
            <v>87507074320203001МКОУ Таежнинская СОШ N 7</v>
          </cell>
        </row>
        <row r="672">
          <cell r="F672">
            <v>1802956</v>
          </cell>
          <cell r="G672" t="str">
            <v>87510039210214005МКОУ Таежнинская СОШ N 7</v>
          </cell>
        </row>
        <row r="673">
          <cell r="F673">
            <v>5617358</v>
          </cell>
          <cell r="G673" t="str">
            <v>87507024219901001МКОУ Такучетская СОШ N 18</v>
          </cell>
        </row>
        <row r="674">
          <cell r="F674">
            <v>209884</v>
          </cell>
          <cell r="G674" t="str">
            <v>87507025200901001МКОУ Такучетская СОШ N 18</v>
          </cell>
        </row>
        <row r="675">
          <cell r="F675">
            <v>87694</v>
          </cell>
          <cell r="G675" t="str">
            <v>87507025221001022МКОУ Такучетская СОШ N 18</v>
          </cell>
        </row>
        <row r="676">
          <cell r="F676">
            <v>50000</v>
          </cell>
          <cell r="G676" t="str">
            <v>87507027950153022МКОУ Такучетская СОШ N 18</v>
          </cell>
        </row>
        <row r="677">
          <cell r="F677">
            <v>21464</v>
          </cell>
          <cell r="G677" t="str">
            <v>87507027950153751МКОУ Такучетская СОШ N 18</v>
          </cell>
        </row>
        <row r="678">
          <cell r="F678">
            <v>40000</v>
          </cell>
          <cell r="G678" t="str">
            <v>87507027950182022МКОУ Такучетская СОШ N 18</v>
          </cell>
        </row>
        <row r="679">
          <cell r="F679">
            <v>9133371.0600000005</v>
          </cell>
          <cell r="G679" t="str">
            <v>87507029210212001МКОУ Такучетская СОШ N 18</v>
          </cell>
        </row>
        <row r="680">
          <cell r="F680">
            <v>199444.98</v>
          </cell>
          <cell r="G680" t="str">
            <v>87507074320203001МКОУ Такучетская СОШ N 18</v>
          </cell>
        </row>
        <row r="681">
          <cell r="F681">
            <v>538696</v>
          </cell>
          <cell r="G681" t="str">
            <v>87510039210214005МКОУ Такучетская СОШ N 18</v>
          </cell>
        </row>
        <row r="682">
          <cell r="F682">
            <v>3672416.21</v>
          </cell>
          <cell r="G682" t="str">
            <v>87507024219901001МКОУ Хребтовская СОШ N11</v>
          </cell>
        </row>
        <row r="683">
          <cell r="F683">
            <v>282534</v>
          </cell>
          <cell r="G683" t="str">
            <v>87507025200901001МКОУ Хребтовская СОШ N11</v>
          </cell>
        </row>
        <row r="684">
          <cell r="F684">
            <v>2770.96</v>
          </cell>
          <cell r="G684" t="str">
            <v>87507025201501001МКОУ Хребтовская СОШ N11</v>
          </cell>
        </row>
        <row r="685">
          <cell r="F685">
            <v>64308</v>
          </cell>
          <cell r="G685" t="str">
            <v>87507025221001022МКОУ Хребтовская СОШ N11</v>
          </cell>
        </row>
        <row r="686">
          <cell r="F686">
            <v>140000</v>
          </cell>
          <cell r="G686" t="str">
            <v>87507027950153022МКОУ Хребтовская СОШ N11</v>
          </cell>
        </row>
        <row r="687">
          <cell r="F687">
            <v>19292</v>
          </cell>
          <cell r="G687" t="str">
            <v>87507027950153751МКОУ Хребтовская СОШ N11</v>
          </cell>
        </row>
        <row r="688">
          <cell r="F688">
            <v>10000</v>
          </cell>
          <cell r="G688" t="str">
            <v>87507027950180022МКОУ Хребтовская СОШ N11</v>
          </cell>
        </row>
        <row r="689">
          <cell r="F689">
            <v>9730423.9600000009</v>
          </cell>
          <cell r="G689" t="str">
            <v>87507029210212001МКОУ Хребтовская СОШ N11</v>
          </cell>
        </row>
        <row r="690">
          <cell r="F690">
            <v>184297.26</v>
          </cell>
          <cell r="G690" t="str">
            <v>87507074320203001МКОУ Хребтовская СОШ N11</v>
          </cell>
        </row>
        <row r="691">
          <cell r="F691">
            <v>578782</v>
          </cell>
          <cell r="G691" t="str">
            <v>87510039210214005МКОУ Хребтовская СОШ N11</v>
          </cell>
        </row>
        <row r="692">
          <cell r="F692">
            <v>5207072.9000000004</v>
          </cell>
          <cell r="G692" t="str">
            <v>87507024219901001МКОУ Чуноярская СОШ N 13</v>
          </cell>
        </row>
        <row r="693">
          <cell r="F693">
            <v>593135</v>
          </cell>
          <cell r="G693" t="str">
            <v>87507025200901001МКОУ Чуноярская СОШ N 13</v>
          </cell>
        </row>
        <row r="694">
          <cell r="F694">
            <v>26892.85</v>
          </cell>
          <cell r="G694" t="str">
            <v>87507025201501001МКОУ Чуноярская СОШ N 13</v>
          </cell>
        </row>
        <row r="695">
          <cell r="F695">
            <v>52154</v>
          </cell>
          <cell r="G695" t="str">
            <v>87507025221001022МКОУ Чуноярская СОШ N 13</v>
          </cell>
        </row>
        <row r="696">
          <cell r="F696">
            <v>502223</v>
          </cell>
          <cell r="G696" t="str">
            <v>87507027950153022МКОУ Чуноярская СОШ N 13</v>
          </cell>
        </row>
        <row r="697">
          <cell r="F697">
            <v>36164</v>
          </cell>
          <cell r="G697" t="str">
            <v>87507027950153751МКОУ Чуноярская СОШ N 13</v>
          </cell>
        </row>
        <row r="698">
          <cell r="F698">
            <v>19164482.5</v>
          </cell>
          <cell r="G698" t="str">
            <v>87507029210212001МКОУ Чуноярская СОШ N 13</v>
          </cell>
        </row>
        <row r="699">
          <cell r="F699">
            <v>186821.88</v>
          </cell>
          <cell r="G699" t="str">
            <v>87507074320203001МКОУ Чуноярская СОШ N 13</v>
          </cell>
        </row>
        <row r="700">
          <cell r="F700">
            <v>187604.42</v>
          </cell>
          <cell r="G700" t="str">
            <v>87507077950178447МКОУ Чуноярская СОШ N 13</v>
          </cell>
        </row>
        <row r="701">
          <cell r="F701">
            <v>4266.7</v>
          </cell>
          <cell r="G701" t="str">
            <v>87507077950178701МКОУ Чуноярская СОШ N 13</v>
          </cell>
        </row>
        <row r="702">
          <cell r="F702">
            <v>1668329</v>
          </cell>
          <cell r="G702" t="str">
            <v>87510039210214005МКОУ Чуноярская СОШ N 13</v>
          </cell>
        </row>
        <row r="703">
          <cell r="F703">
            <v>169000</v>
          </cell>
          <cell r="G703" t="str">
            <v>87507017950180022управление образования</v>
          </cell>
        </row>
        <row r="704">
          <cell r="F704">
            <v>662151</v>
          </cell>
          <cell r="G704" t="str">
            <v>87507027950180022управление образования</v>
          </cell>
        </row>
        <row r="705">
          <cell r="F705">
            <v>172800</v>
          </cell>
          <cell r="G705" t="str">
            <v>87507027950180803управление образования</v>
          </cell>
        </row>
        <row r="706">
          <cell r="F706">
            <v>213949.21</v>
          </cell>
          <cell r="G706" t="str">
            <v>87507077950178447управление образования</v>
          </cell>
        </row>
        <row r="707">
          <cell r="F707">
            <v>4897215</v>
          </cell>
          <cell r="G707" t="str">
            <v>87507090020401500управление образования</v>
          </cell>
        </row>
        <row r="708">
          <cell r="F708">
            <v>30207699.329999998</v>
          </cell>
          <cell r="G708" t="str">
            <v>87507094529901001управление образования</v>
          </cell>
        </row>
        <row r="709">
          <cell r="F709">
            <v>101342.41</v>
          </cell>
          <cell r="G709" t="str">
            <v>87507095201501001управление образования</v>
          </cell>
        </row>
        <row r="710">
          <cell r="F710">
            <v>7676.43</v>
          </cell>
          <cell r="G710" t="str">
            <v>87507097950182022управление образования</v>
          </cell>
        </row>
        <row r="711">
          <cell r="F711">
            <v>1193000</v>
          </cell>
          <cell r="G711" t="str">
            <v>87507099210254500управление образования</v>
          </cell>
        </row>
        <row r="712">
          <cell r="F712">
            <v>54500</v>
          </cell>
          <cell r="G712" t="str">
            <v>87510045057715500управление образования</v>
          </cell>
        </row>
        <row r="713">
          <cell r="F713">
            <v>5324700</v>
          </cell>
          <cell r="G713" t="str">
            <v>87510045206001005управление образования</v>
          </cell>
        </row>
        <row r="714">
          <cell r="F714">
            <v>106500</v>
          </cell>
          <cell r="G714" t="str">
            <v>87510045206002005управление образования</v>
          </cell>
        </row>
        <row r="715">
          <cell r="F715">
            <v>10485</v>
          </cell>
          <cell r="G715" t="str">
            <v>89001139210271017Администрация Ангарского сельсовета</v>
          </cell>
        </row>
        <row r="716">
          <cell r="F716">
            <v>249574</v>
          </cell>
          <cell r="G716" t="str">
            <v>89002030013600009Администрация Ангарского сельсовета</v>
          </cell>
        </row>
        <row r="717">
          <cell r="F717">
            <v>136740</v>
          </cell>
          <cell r="G717" t="str">
            <v>89003105227202017Администрация Ангарского сельсовета</v>
          </cell>
        </row>
        <row r="718">
          <cell r="F718">
            <v>57800</v>
          </cell>
          <cell r="G718" t="str">
            <v>89003105227203017Администрация Ангарского сельсовета</v>
          </cell>
        </row>
        <row r="719">
          <cell r="F719">
            <v>375300</v>
          </cell>
          <cell r="G719" t="str">
            <v>89004095222031017Администрация Ангарского сельсовета</v>
          </cell>
        </row>
        <row r="720">
          <cell r="F720">
            <v>41078.1</v>
          </cell>
          <cell r="G720" t="str">
            <v>89007077950131017Администрация Ангарского сельсовета</v>
          </cell>
        </row>
        <row r="721">
          <cell r="F721">
            <v>695700</v>
          </cell>
          <cell r="G721" t="str">
            <v>89014015160103008Администрация Ангарского сельсовета</v>
          </cell>
        </row>
        <row r="722">
          <cell r="F722">
            <v>1353700</v>
          </cell>
          <cell r="G722" t="str">
            <v>89014035210305017Администрация Ангарского сельсовета</v>
          </cell>
        </row>
        <row r="723">
          <cell r="F723">
            <v>141100</v>
          </cell>
          <cell r="G723" t="str">
            <v>89014035210321017Администрация Ангарского сельсовета</v>
          </cell>
        </row>
        <row r="724">
          <cell r="F724">
            <v>4528</v>
          </cell>
          <cell r="G724" t="str">
            <v>89001139210271017Администрация Артюгинского  сельсовета</v>
          </cell>
        </row>
        <row r="725">
          <cell r="F725">
            <v>62393</v>
          </cell>
          <cell r="G725" t="str">
            <v>89002030013600009Администрация Артюгинского  сельсовета</v>
          </cell>
        </row>
        <row r="726">
          <cell r="F726">
            <v>59050</v>
          </cell>
          <cell r="G726" t="str">
            <v>89003105227202017Администрация Артюгинского  сельсовета</v>
          </cell>
        </row>
        <row r="727">
          <cell r="F727">
            <v>160000</v>
          </cell>
          <cell r="G727" t="str">
            <v>89004095222031017Администрация Артюгинского  сельсовета</v>
          </cell>
        </row>
        <row r="728">
          <cell r="F728">
            <v>20539.05</v>
          </cell>
          <cell r="G728" t="str">
            <v>89007077950131017Администрация Артюгинского  сельсовета</v>
          </cell>
        </row>
        <row r="729">
          <cell r="F729">
            <v>424600</v>
          </cell>
          <cell r="G729" t="str">
            <v>89014015160103008Администрация Артюгинского  сельсовета</v>
          </cell>
        </row>
        <row r="730">
          <cell r="F730">
            <v>1660800</v>
          </cell>
          <cell r="G730" t="str">
            <v>89014015160130008Администрация Артюгинского  сельсовета</v>
          </cell>
        </row>
        <row r="731">
          <cell r="F731">
            <v>2016204</v>
          </cell>
          <cell r="G731" t="str">
            <v>89014035210305017Администрация Артюгинского  сельсовета</v>
          </cell>
        </row>
        <row r="732">
          <cell r="F732">
            <v>138600</v>
          </cell>
          <cell r="G732" t="str">
            <v>89014035210321017Администрация Артюгинского  сельсовета</v>
          </cell>
        </row>
        <row r="733">
          <cell r="F733">
            <v>1488</v>
          </cell>
          <cell r="G733" t="str">
            <v>89001139210271017Администрация Белякинского сельсовета</v>
          </cell>
        </row>
        <row r="734">
          <cell r="F734">
            <v>37436</v>
          </cell>
          <cell r="G734" t="str">
            <v>89002030013600009Администрация Белякинского сельсовета</v>
          </cell>
        </row>
        <row r="735">
          <cell r="F735">
            <v>19400</v>
          </cell>
          <cell r="G735" t="str">
            <v>89003105227202017Администрация Белякинского сельсовета</v>
          </cell>
        </row>
        <row r="736">
          <cell r="F736">
            <v>116400</v>
          </cell>
          <cell r="G736" t="str">
            <v>89004095222031017Администрация Белякинского сельсовета</v>
          </cell>
        </row>
        <row r="737">
          <cell r="F737">
            <v>800000</v>
          </cell>
          <cell r="G737" t="str">
            <v>89004095225104017Администрация Белякинского сельсовета</v>
          </cell>
        </row>
        <row r="738">
          <cell r="F738">
            <v>4474271.58</v>
          </cell>
          <cell r="G738" t="str">
            <v>89005035226202017Администрация Белякинского сельсовета</v>
          </cell>
        </row>
        <row r="739">
          <cell r="F739">
            <v>45378.42</v>
          </cell>
          <cell r="G739" t="str">
            <v>89005037950182017Администрация Белякинского сельсовета</v>
          </cell>
        </row>
        <row r="740">
          <cell r="F740">
            <v>394600</v>
          </cell>
          <cell r="G740" t="str">
            <v>89014015160103008Администрация Белякинского сельсовета</v>
          </cell>
        </row>
        <row r="741">
          <cell r="F741">
            <v>3273100</v>
          </cell>
          <cell r="G741" t="str">
            <v>89014015160130008Администрация Белякинского сельсовета</v>
          </cell>
        </row>
        <row r="742">
          <cell r="F742">
            <v>62006</v>
          </cell>
          <cell r="G742" t="str">
            <v>89014035210305017Администрация Белякинского сельсовета</v>
          </cell>
        </row>
        <row r="743">
          <cell r="F743">
            <v>138600</v>
          </cell>
          <cell r="G743" t="str">
            <v>89014035210321017Администрация Белякинского сельсовета</v>
          </cell>
        </row>
        <row r="744">
          <cell r="F744">
            <v>54788</v>
          </cell>
          <cell r="G744" t="str">
            <v>89001139210271017Администрация Богучанского сельсовета</v>
          </cell>
        </row>
        <row r="745">
          <cell r="F745">
            <v>714430</v>
          </cell>
          <cell r="G745" t="str">
            <v>89003105227202017Администрация Богучанского сельсовета</v>
          </cell>
        </row>
        <row r="746">
          <cell r="F746">
            <v>41600</v>
          </cell>
          <cell r="G746" t="str">
            <v>89003105227203017Администрация Богучанского сельсовета</v>
          </cell>
        </row>
        <row r="747">
          <cell r="F747">
            <v>1451900</v>
          </cell>
          <cell r="G747" t="str">
            <v>89004095222031017Администрация Богучанского сельсовета</v>
          </cell>
        </row>
        <row r="748">
          <cell r="F748">
            <v>4500000</v>
          </cell>
          <cell r="G748" t="str">
            <v>89004095225104017Администрация Богучанского сельсовета</v>
          </cell>
        </row>
        <row r="749">
          <cell r="F749">
            <v>188600</v>
          </cell>
          <cell r="G749" t="str">
            <v>89008018600000017Администрация Богучанского сельсовета</v>
          </cell>
        </row>
        <row r="750">
          <cell r="F750">
            <v>1658900</v>
          </cell>
          <cell r="G750" t="str">
            <v>89014015160103008Администрация Богучанского сельсовета</v>
          </cell>
        </row>
        <row r="751">
          <cell r="F751">
            <v>268000</v>
          </cell>
          <cell r="G751" t="str">
            <v>89014035210321017Администрация Богучанского сельсовета</v>
          </cell>
        </row>
        <row r="752">
          <cell r="F752">
            <v>3737</v>
          </cell>
          <cell r="G752" t="str">
            <v>89001139210271017Администрация Говорковского сельсовета</v>
          </cell>
        </row>
        <row r="753">
          <cell r="F753">
            <v>62393</v>
          </cell>
          <cell r="G753" t="str">
            <v>89002030013600009Администрация Говорковского сельсовета</v>
          </cell>
        </row>
        <row r="754">
          <cell r="F754">
            <v>48740</v>
          </cell>
          <cell r="G754" t="str">
            <v>89003105227202017Администрация Говорковского сельсовета</v>
          </cell>
        </row>
        <row r="755">
          <cell r="F755">
            <v>26100</v>
          </cell>
          <cell r="G755" t="str">
            <v>89003105227203017Администрация Говорковского сельсовета</v>
          </cell>
        </row>
        <row r="756">
          <cell r="F756">
            <v>111400</v>
          </cell>
          <cell r="G756" t="str">
            <v>89004095222031017Администрация Говорковского сельсовета</v>
          </cell>
        </row>
        <row r="757">
          <cell r="F757">
            <v>28754.67</v>
          </cell>
          <cell r="G757" t="str">
            <v>89007077950131017Администрация Говорковского сельсовета</v>
          </cell>
        </row>
        <row r="758">
          <cell r="F758">
            <v>615100</v>
          </cell>
          <cell r="G758" t="str">
            <v>89014015160103008Администрация Говорковского сельсовета</v>
          </cell>
        </row>
        <row r="759">
          <cell r="F759">
            <v>2872600</v>
          </cell>
          <cell r="G759" t="str">
            <v>89014015160130008Администрация Говорковского сельсовета</v>
          </cell>
        </row>
        <row r="760">
          <cell r="F760">
            <v>66787</v>
          </cell>
          <cell r="G760" t="str">
            <v>89014035210305017Администрация Говорковского сельсовета</v>
          </cell>
        </row>
        <row r="761">
          <cell r="F761">
            <v>138500</v>
          </cell>
          <cell r="G761" t="str">
            <v>89014035210321017Администрация Говорковского сельсовета</v>
          </cell>
        </row>
        <row r="762">
          <cell r="F762">
            <v>17022</v>
          </cell>
          <cell r="G762" t="str">
            <v>89001139210271017Администрация Красногорьевского сельсовета</v>
          </cell>
        </row>
        <row r="763">
          <cell r="F763">
            <v>492648</v>
          </cell>
          <cell r="G763" t="str">
            <v>89002030013600009Администрация Красногорьевского сельсовета</v>
          </cell>
        </row>
        <row r="764">
          <cell r="F764">
            <v>221970</v>
          </cell>
          <cell r="G764" t="str">
            <v>89003105227202017Администрация Красногорьевского сельсовета</v>
          </cell>
        </row>
        <row r="765">
          <cell r="F765">
            <v>72300</v>
          </cell>
          <cell r="G765" t="str">
            <v>89003105227203017Администрация Красногорьевского сельсовета</v>
          </cell>
        </row>
        <row r="766">
          <cell r="F766">
            <v>417700</v>
          </cell>
          <cell r="G766" t="str">
            <v>89004095222031017Администрация Красногорьевского сельсовета</v>
          </cell>
        </row>
        <row r="767">
          <cell r="F767">
            <v>1384100</v>
          </cell>
          <cell r="G767" t="str">
            <v>89014015160103008Администрация Красногорьевского сельсовета</v>
          </cell>
        </row>
        <row r="768">
          <cell r="F768">
            <v>1851751</v>
          </cell>
          <cell r="G768" t="str">
            <v>89014035210305017Администрация Красногорьевского сельсовета</v>
          </cell>
        </row>
        <row r="769">
          <cell r="F769">
            <v>141100</v>
          </cell>
          <cell r="G769" t="str">
            <v>89014035210321017Администрация Красногорьевского сельсовета</v>
          </cell>
        </row>
        <row r="770">
          <cell r="F770">
            <v>11124</v>
          </cell>
          <cell r="G770" t="str">
            <v>89001139210271017Администрация Манзенского  сельсовета</v>
          </cell>
        </row>
        <row r="771">
          <cell r="F771">
            <v>249574</v>
          </cell>
          <cell r="G771" t="str">
            <v>89002030013600009Администрация Манзенского  сельсовета</v>
          </cell>
        </row>
        <row r="772">
          <cell r="F772">
            <v>145060</v>
          </cell>
          <cell r="G772" t="str">
            <v>89003105227202017Администрация Манзенского  сельсовета</v>
          </cell>
        </row>
        <row r="773">
          <cell r="F773">
            <v>9900</v>
          </cell>
          <cell r="G773" t="str">
            <v>89003105227203017Администрация Манзенского  сельсовета</v>
          </cell>
        </row>
        <row r="774">
          <cell r="F774">
            <v>389000</v>
          </cell>
          <cell r="G774" t="str">
            <v>89004095222031017Администрация Манзенского  сельсовета</v>
          </cell>
        </row>
        <row r="775">
          <cell r="F775">
            <v>41078.1</v>
          </cell>
          <cell r="G775" t="str">
            <v>89007077950131017Администрация Манзенского  сельсовета</v>
          </cell>
        </row>
        <row r="776">
          <cell r="F776">
            <v>1618500</v>
          </cell>
          <cell r="G776" t="str">
            <v>89014015160103008Администрация Манзенского  сельсовета</v>
          </cell>
        </row>
        <row r="777">
          <cell r="F777">
            <v>1328400</v>
          </cell>
          <cell r="G777" t="str">
            <v>89014015160130008Администрация Манзенского  сельсовета</v>
          </cell>
        </row>
        <row r="778">
          <cell r="F778">
            <v>888063</v>
          </cell>
          <cell r="G778" t="str">
            <v>89014035210305017Администрация Манзенского  сельсовета</v>
          </cell>
        </row>
        <row r="779">
          <cell r="F779">
            <v>141100</v>
          </cell>
          <cell r="G779" t="str">
            <v>89014035210321017Администрация Манзенского  сельсовета</v>
          </cell>
        </row>
        <row r="780">
          <cell r="F780">
            <v>8776</v>
          </cell>
          <cell r="G780" t="str">
            <v>89001139210271017Администрация Невонского сельсовета</v>
          </cell>
        </row>
        <row r="781">
          <cell r="F781">
            <v>249574</v>
          </cell>
          <cell r="G781" t="str">
            <v>89002030013600009Администрация Невонского сельсовета</v>
          </cell>
        </row>
        <row r="782">
          <cell r="F782">
            <v>114440</v>
          </cell>
          <cell r="G782" t="str">
            <v>89003105227202017Администрация Невонского сельсовета</v>
          </cell>
        </row>
        <row r="783">
          <cell r="F783">
            <v>7800</v>
          </cell>
          <cell r="G783" t="str">
            <v>89003105227203017Администрация Невонского сельсовета</v>
          </cell>
        </row>
        <row r="784">
          <cell r="F784">
            <v>245200</v>
          </cell>
          <cell r="G784" t="str">
            <v>89004095222031017Администрация Невонского сельсовета</v>
          </cell>
        </row>
        <row r="785">
          <cell r="F785">
            <v>41078.1</v>
          </cell>
          <cell r="G785" t="str">
            <v>89007077950131017Администрация Невонского сельсовета</v>
          </cell>
        </row>
        <row r="786">
          <cell r="F786">
            <v>137200</v>
          </cell>
          <cell r="G786" t="str">
            <v>89008018600000017Администрация Невонского сельсовета</v>
          </cell>
        </row>
        <row r="787">
          <cell r="F787">
            <v>474100</v>
          </cell>
          <cell r="G787" t="str">
            <v>89014015160103008Администрация Невонского сельсовета</v>
          </cell>
        </row>
        <row r="788">
          <cell r="F788">
            <v>1432400</v>
          </cell>
          <cell r="G788" t="str">
            <v>89014015160130008Администрация Невонского сельсовета</v>
          </cell>
        </row>
        <row r="789">
          <cell r="F789">
            <v>3678091</v>
          </cell>
          <cell r="G789" t="str">
            <v>89014035210305017Администрация Невонского сельсовета</v>
          </cell>
        </row>
        <row r="790">
          <cell r="F790">
            <v>141100</v>
          </cell>
          <cell r="G790" t="str">
            <v>89014035210321017Администрация Невонского сельсовета</v>
          </cell>
        </row>
        <row r="791">
          <cell r="F791">
            <v>263700</v>
          </cell>
          <cell r="G791" t="str">
            <v>89001045210610017Администрация Нижнетерянского сельсовета</v>
          </cell>
        </row>
        <row r="792">
          <cell r="F792">
            <v>2834</v>
          </cell>
          <cell r="G792" t="str">
            <v>89001139210271017Администрация Нижнетерянского сельсовета</v>
          </cell>
        </row>
        <row r="793">
          <cell r="F793">
            <v>62393</v>
          </cell>
          <cell r="G793" t="str">
            <v>89002030013600009Администрация Нижнетерянского сельсовета</v>
          </cell>
        </row>
        <row r="794">
          <cell r="F794">
            <v>41440</v>
          </cell>
          <cell r="G794" t="str">
            <v>89003105227202017Администрация Нижнетерянского сельсовета</v>
          </cell>
        </row>
        <row r="795">
          <cell r="F795">
            <v>9400</v>
          </cell>
          <cell r="G795" t="str">
            <v>89003105227203017Администрация Нижнетерянского сельсовета</v>
          </cell>
        </row>
        <row r="796">
          <cell r="F796">
            <v>46200</v>
          </cell>
          <cell r="G796" t="str">
            <v>89004095222031017Администрация Нижнетерянского сельсовета</v>
          </cell>
        </row>
        <row r="797">
          <cell r="F797">
            <v>1800000</v>
          </cell>
          <cell r="G797" t="str">
            <v>89004095225104017Администрация Нижнетерянского сельсовета</v>
          </cell>
        </row>
        <row r="798">
          <cell r="F798">
            <v>120000</v>
          </cell>
          <cell r="G798" t="str">
            <v>89005025210610017Администрация Нижнетерянского сельсовета</v>
          </cell>
        </row>
        <row r="799">
          <cell r="F799">
            <v>75000</v>
          </cell>
          <cell r="G799" t="str">
            <v>89005035210610017Администрация Нижнетерянского сельсовета</v>
          </cell>
        </row>
        <row r="800">
          <cell r="F800">
            <v>20539.05</v>
          </cell>
          <cell r="G800" t="str">
            <v>89007077950131017Администрация Нижнетерянского сельсовета</v>
          </cell>
        </row>
        <row r="801">
          <cell r="F801">
            <v>66100</v>
          </cell>
          <cell r="G801" t="str">
            <v>89008018600000017Администрация Нижнетерянского сельсовета</v>
          </cell>
        </row>
        <row r="802">
          <cell r="F802">
            <v>97300</v>
          </cell>
          <cell r="G802" t="str">
            <v>89014015160103008Администрация Нижнетерянского сельсовета</v>
          </cell>
        </row>
        <row r="803">
          <cell r="F803">
            <v>1356300</v>
          </cell>
          <cell r="G803" t="str">
            <v>89014015160130008Администрация Нижнетерянского сельсовета</v>
          </cell>
        </row>
        <row r="804">
          <cell r="F804">
            <v>2076859</v>
          </cell>
          <cell r="G804" t="str">
            <v>89014035210305017Администрация Нижнетерянского сельсовета</v>
          </cell>
        </row>
        <row r="805">
          <cell r="F805">
            <v>138500</v>
          </cell>
          <cell r="G805" t="str">
            <v>89014035210321017Администрация Нижнетерянского сельсовета</v>
          </cell>
        </row>
        <row r="806">
          <cell r="F806">
            <v>7376</v>
          </cell>
          <cell r="G806" t="str">
            <v>89001139210271017Администрация Новохайского сельсовета</v>
          </cell>
        </row>
        <row r="807">
          <cell r="F807">
            <v>99830</v>
          </cell>
          <cell r="G807" t="str">
            <v>89002030013600009Администрация Новохайского сельсовета</v>
          </cell>
        </row>
        <row r="808">
          <cell r="F808">
            <v>96180</v>
          </cell>
          <cell r="G808" t="str">
            <v>89003105227202017Администрация Новохайского сельсовета</v>
          </cell>
        </row>
        <row r="809">
          <cell r="F809">
            <v>43500</v>
          </cell>
          <cell r="G809" t="str">
            <v>89003105227203017Администрация Новохайского сельсовета</v>
          </cell>
        </row>
        <row r="810">
          <cell r="F810">
            <v>185200</v>
          </cell>
          <cell r="G810" t="str">
            <v>89004095222031017Администрация Новохайского сельсовета</v>
          </cell>
        </row>
        <row r="811">
          <cell r="F811">
            <v>28754.67</v>
          </cell>
          <cell r="G811" t="str">
            <v>89007077950131017Администрация Новохайского сельсовета</v>
          </cell>
        </row>
        <row r="812">
          <cell r="F812">
            <v>421500</v>
          </cell>
          <cell r="G812" t="str">
            <v>89014015160103008Администрация Новохайского сельсовета</v>
          </cell>
        </row>
        <row r="813">
          <cell r="F813">
            <v>953700</v>
          </cell>
          <cell r="G813" t="str">
            <v>89014015160130008Администрация Новохайского сельсовета</v>
          </cell>
        </row>
        <row r="814">
          <cell r="F814">
            <v>1172840</v>
          </cell>
          <cell r="G814" t="str">
            <v>89014035210305017Администрация Новохайского сельсовета</v>
          </cell>
        </row>
        <row r="815">
          <cell r="F815">
            <v>138500</v>
          </cell>
          <cell r="G815" t="str">
            <v>89014035210321017Администрация Новохайского сельсовета</v>
          </cell>
        </row>
        <row r="816">
          <cell r="F816">
            <v>26441</v>
          </cell>
          <cell r="G816" t="str">
            <v>89001139210271017Администрация Октябрьского сельсовета</v>
          </cell>
        </row>
        <row r="817">
          <cell r="F817">
            <v>499148</v>
          </cell>
          <cell r="G817" t="str">
            <v>89002030013600009Администрация Октябрьского сельсовета</v>
          </cell>
        </row>
        <row r="818">
          <cell r="F818">
            <v>249700</v>
          </cell>
          <cell r="G818" t="str">
            <v>89003105227202017Администрация Октябрьского сельсовета</v>
          </cell>
        </row>
        <row r="819">
          <cell r="F819">
            <v>42000</v>
          </cell>
          <cell r="G819" t="str">
            <v>89003105227203017Администрация Октябрьского сельсовета</v>
          </cell>
        </row>
        <row r="820">
          <cell r="F820">
            <v>290700</v>
          </cell>
          <cell r="G820" t="str">
            <v>89004095222031017Администрация Октябрьского сельсовета</v>
          </cell>
        </row>
        <row r="821">
          <cell r="F821">
            <v>1584500</v>
          </cell>
          <cell r="G821" t="str">
            <v>89014015160103008Администрация Октябрьского сельсовета</v>
          </cell>
        </row>
        <row r="822">
          <cell r="F822">
            <v>1359518</v>
          </cell>
          <cell r="G822" t="str">
            <v>89014035210305017Администрация Октябрьского сельсовета</v>
          </cell>
        </row>
        <row r="823">
          <cell r="F823">
            <v>192100</v>
          </cell>
          <cell r="G823" t="str">
            <v>89014035210321017Администрация Октябрьского сельсовета</v>
          </cell>
        </row>
        <row r="824">
          <cell r="F824">
            <v>8693</v>
          </cell>
          <cell r="G824" t="str">
            <v>89001139210271017Администрация Осиновомысского сельсовета</v>
          </cell>
        </row>
        <row r="825">
          <cell r="F825">
            <v>249574</v>
          </cell>
          <cell r="G825" t="str">
            <v>89002030013600009Администрация Осиновомысского сельсовета</v>
          </cell>
        </row>
        <row r="826">
          <cell r="F826">
            <v>116560</v>
          </cell>
          <cell r="G826" t="str">
            <v>89003105227202017Администрация Осиновомысского сельсовета</v>
          </cell>
        </row>
        <row r="827">
          <cell r="F827">
            <v>35100</v>
          </cell>
          <cell r="G827" t="str">
            <v>89003105227203017Администрация Осиновомысского сельсовета</v>
          </cell>
        </row>
        <row r="828">
          <cell r="F828">
            <v>232500</v>
          </cell>
          <cell r="G828" t="str">
            <v>89004095222031017Администрация Осиновомысского сельсовета</v>
          </cell>
        </row>
        <row r="829">
          <cell r="F829">
            <v>41078.1</v>
          </cell>
          <cell r="G829" t="str">
            <v>89007077950131017Администрация Осиновомысского сельсовета</v>
          </cell>
        </row>
        <row r="830">
          <cell r="F830">
            <v>1322500</v>
          </cell>
          <cell r="G830" t="str">
            <v>89014015160103008Администрация Осиновомысского сельсовета</v>
          </cell>
        </row>
        <row r="831">
          <cell r="F831">
            <v>1077900</v>
          </cell>
          <cell r="G831" t="str">
            <v>89014015160130008Администрация Осиновомысского сельсовета</v>
          </cell>
        </row>
        <row r="832">
          <cell r="F832">
            <v>2618243</v>
          </cell>
          <cell r="G832" t="str">
            <v>89014035210305017Администрация Осиновомысского сельсовета</v>
          </cell>
        </row>
        <row r="833">
          <cell r="F833">
            <v>141100</v>
          </cell>
          <cell r="G833" t="str">
            <v>89014035210321017Администрация Осиновомысского сельсовета</v>
          </cell>
        </row>
        <row r="834">
          <cell r="F834">
            <v>12297</v>
          </cell>
          <cell r="G834" t="str">
            <v>89001139210271017Администрация Пинчугского сельсовета</v>
          </cell>
        </row>
        <row r="835">
          <cell r="F835">
            <v>249574</v>
          </cell>
          <cell r="G835" t="str">
            <v>89002030013600009Администрация Пинчугского сельсовета</v>
          </cell>
        </row>
        <row r="836">
          <cell r="F836">
            <v>160360</v>
          </cell>
          <cell r="G836" t="str">
            <v>89003105227202017Администрация Пинчугского сельсовета</v>
          </cell>
        </row>
        <row r="837">
          <cell r="F837">
            <v>332600</v>
          </cell>
          <cell r="G837" t="str">
            <v>89004095222031017Администрация Пинчугского сельсовета</v>
          </cell>
        </row>
        <row r="838">
          <cell r="F838">
            <v>1000000</v>
          </cell>
          <cell r="G838" t="str">
            <v>89004095225104017Администрация Пинчугского сельсовета</v>
          </cell>
        </row>
        <row r="839">
          <cell r="F839">
            <v>700000</v>
          </cell>
          <cell r="G839" t="str">
            <v>89005035225106017Администрация Пинчугского сельсовета</v>
          </cell>
        </row>
        <row r="840">
          <cell r="F840">
            <v>144200</v>
          </cell>
          <cell r="G840" t="str">
            <v>89008018600000017Администрация Пинчугского сельсовета</v>
          </cell>
        </row>
        <row r="841">
          <cell r="F841">
            <v>170000</v>
          </cell>
          <cell r="G841" t="str">
            <v>89008018700000017Администрация Пинчугского сельсовета</v>
          </cell>
        </row>
        <row r="842">
          <cell r="F842">
            <v>2816000</v>
          </cell>
          <cell r="G842" t="str">
            <v>89014015160103008Администрация Пинчугского сельсовета</v>
          </cell>
        </row>
        <row r="843">
          <cell r="F843">
            <v>1638800</v>
          </cell>
          <cell r="G843" t="str">
            <v>89014015160130008Администрация Пинчугского сельсовета</v>
          </cell>
        </row>
        <row r="844">
          <cell r="F844">
            <v>2894207</v>
          </cell>
          <cell r="G844" t="str">
            <v>89014035210305017Администрация Пинчугского сельсовета</v>
          </cell>
        </row>
        <row r="845">
          <cell r="F845">
            <v>141100</v>
          </cell>
          <cell r="G845" t="str">
            <v>89014035210321017Администрация Пинчугского сельсовета</v>
          </cell>
        </row>
        <row r="846">
          <cell r="F846">
            <v>31416</v>
          </cell>
          <cell r="G846" t="str">
            <v>89001139210271017Администрация Таежнинского сельсовета</v>
          </cell>
        </row>
        <row r="847">
          <cell r="F847">
            <v>499147</v>
          </cell>
          <cell r="G847" t="str">
            <v>89002030013600009Администрация Таежнинского сельсовета</v>
          </cell>
        </row>
        <row r="848">
          <cell r="F848">
            <v>409690</v>
          </cell>
          <cell r="G848" t="str">
            <v>89003105227202017Администрация Таежнинского сельсовета</v>
          </cell>
        </row>
        <row r="849">
          <cell r="F849">
            <v>59300</v>
          </cell>
          <cell r="G849" t="str">
            <v>89003105227203017Администрация Таежнинского сельсовета</v>
          </cell>
        </row>
        <row r="850">
          <cell r="F850">
            <v>463000</v>
          </cell>
          <cell r="G850" t="str">
            <v>89004095222031017Администрация Таежнинского сельсовета</v>
          </cell>
        </row>
        <row r="851">
          <cell r="F851">
            <v>2900000</v>
          </cell>
          <cell r="G851" t="str">
            <v>89004095225104017Администрация Таежнинского сельсовета</v>
          </cell>
        </row>
        <row r="852">
          <cell r="F852">
            <v>431100</v>
          </cell>
          <cell r="G852" t="str">
            <v>89008018600000017Администрация Таежнинского сельсовета</v>
          </cell>
        </row>
        <row r="853">
          <cell r="F853">
            <v>984500</v>
          </cell>
          <cell r="G853" t="str">
            <v>89014015160103008Администрация Таежнинского сельсовета</v>
          </cell>
        </row>
        <row r="854">
          <cell r="F854">
            <v>192200</v>
          </cell>
          <cell r="G854" t="str">
            <v>89014035210321017Администрация Таежнинского сельсовета</v>
          </cell>
        </row>
        <row r="855">
          <cell r="F855">
            <v>4523</v>
          </cell>
          <cell r="G855" t="str">
            <v>89001139210271017Администрация Такучетского  сельсовета</v>
          </cell>
        </row>
        <row r="856">
          <cell r="F856">
            <v>74872</v>
          </cell>
          <cell r="G856" t="str">
            <v>89002030013600009Администрация Такучетского  сельсовета</v>
          </cell>
        </row>
        <row r="857">
          <cell r="F857">
            <v>58990</v>
          </cell>
          <cell r="G857" t="str">
            <v>89003105227202017Администрация Такучетского  сельсовета</v>
          </cell>
        </row>
        <row r="858">
          <cell r="F858">
            <v>225100</v>
          </cell>
          <cell r="G858" t="str">
            <v>89004095222031017Администрация Такучетского  сельсовета</v>
          </cell>
        </row>
        <row r="859">
          <cell r="F859">
            <v>780900</v>
          </cell>
          <cell r="G859" t="str">
            <v>89014015160103008Администрация Такучетского  сельсовета</v>
          </cell>
        </row>
        <row r="860">
          <cell r="F860">
            <v>2476800</v>
          </cell>
          <cell r="G860" t="str">
            <v>89014015160130008Администрация Такучетского  сельсовета</v>
          </cell>
        </row>
        <row r="861">
          <cell r="F861">
            <v>405779</v>
          </cell>
          <cell r="G861" t="str">
            <v>89014035210305017Администрация Такучетского  сельсовета</v>
          </cell>
        </row>
        <row r="862">
          <cell r="F862">
            <v>138500</v>
          </cell>
          <cell r="G862" t="str">
            <v>89014035210321017Администрация Такучетского  сельсовета</v>
          </cell>
        </row>
        <row r="863">
          <cell r="F863">
            <v>7873</v>
          </cell>
          <cell r="G863" t="str">
            <v>89001139210271017Администрация Хребтовского сельсовета</v>
          </cell>
        </row>
        <row r="864">
          <cell r="F864">
            <v>249574</v>
          </cell>
          <cell r="G864" t="str">
            <v>89002030013600009Администрация Хребтовского сельсовета</v>
          </cell>
        </row>
        <row r="865">
          <cell r="F865">
            <v>102670</v>
          </cell>
          <cell r="G865" t="str">
            <v>89003105227202017Администрация Хребтовского сельсовета</v>
          </cell>
        </row>
        <row r="866">
          <cell r="F866">
            <v>41600</v>
          </cell>
          <cell r="G866" t="str">
            <v>89003105227203017Администрация Хребтовского сельсовета</v>
          </cell>
        </row>
        <row r="867">
          <cell r="F867">
            <v>159300</v>
          </cell>
          <cell r="G867" t="str">
            <v>89004095222031017Администрация Хребтовского сельсовета</v>
          </cell>
        </row>
        <row r="868">
          <cell r="F868">
            <v>24646.86</v>
          </cell>
          <cell r="G868" t="str">
            <v>89007077950131017Администрация Хребтовского сельсовета</v>
          </cell>
        </row>
        <row r="869">
          <cell r="F869">
            <v>119800</v>
          </cell>
          <cell r="G869" t="str">
            <v>89008018600000017Администрация Хребтовского сельсовета</v>
          </cell>
        </row>
        <row r="870">
          <cell r="F870">
            <v>426000</v>
          </cell>
          <cell r="G870" t="str">
            <v>89014015160103008Администрация Хребтовского сельсовета</v>
          </cell>
        </row>
        <row r="871">
          <cell r="F871">
            <v>3022600</v>
          </cell>
          <cell r="G871" t="str">
            <v>89014015160130008Администрация Хребтовского сельсовета</v>
          </cell>
        </row>
        <row r="872">
          <cell r="F872">
            <v>1617799</v>
          </cell>
          <cell r="G872" t="str">
            <v>89014035210305017Администрация Хребтовского сельсовета</v>
          </cell>
        </row>
        <row r="873">
          <cell r="F873">
            <v>141100</v>
          </cell>
          <cell r="G873" t="str">
            <v>89014035210321017Администрация Хребтовского сельсовета</v>
          </cell>
        </row>
        <row r="874">
          <cell r="F874">
            <v>16310</v>
          </cell>
          <cell r="G874" t="str">
            <v>89001139210271017Администрация Чуноярского сельсовета</v>
          </cell>
        </row>
        <row r="875">
          <cell r="F875">
            <v>249574</v>
          </cell>
          <cell r="G875" t="str">
            <v>89002030013600009Администрация Чуноярского сельсовета</v>
          </cell>
        </row>
        <row r="876">
          <cell r="F876">
            <v>212690</v>
          </cell>
          <cell r="G876" t="str">
            <v>89003105227202017Администрация Чуноярского сельсовета</v>
          </cell>
        </row>
        <row r="877">
          <cell r="F877">
            <v>355000</v>
          </cell>
          <cell r="G877" t="str">
            <v>89004095222031017Администрация Чуноярского сельсовета</v>
          </cell>
        </row>
        <row r="878">
          <cell r="F878">
            <v>93000</v>
          </cell>
          <cell r="G878" t="str">
            <v>89008015220453017Администрация Чуноярского сельсовета</v>
          </cell>
        </row>
        <row r="879">
          <cell r="F879">
            <v>30000</v>
          </cell>
          <cell r="G879" t="str">
            <v>89008017950143017Администрация Чуноярского сельсовета</v>
          </cell>
        </row>
        <row r="880">
          <cell r="F880">
            <v>167500</v>
          </cell>
          <cell r="G880" t="str">
            <v>89008018600000017Администрация Чуноярского сельсовета</v>
          </cell>
        </row>
        <row r="881">
          <cell r="F881">
            <v>2213200</v>
          </cell>
          <cell r="G881" t="str">
            <v>89014015160103008Администрация Чуноярского сельсовета</v>
          </cell>
        </row>
        <row r="882">
          <cell r="F882">
            <v>3243800</v>
          </cell>
          <cell r="G882" t="str">
            <v>89014015160130008Администрация Чуноярского сельсовета</v>
          </cell>
        </row>
        <row r="883">
          <cell r="F883">
            <v>1853625</v>
          </cell>
          <cell r="G883" t="str">
            <v>89014035210305017Администрация Чуноярского сельсовета</v>
          </cell>
        </row>
        <row r="884">
          <cell r="F884">
            <v>141100</v>
          </cell>
          <cell r="G884" t="str">
            <v>89014035210321017Администрация Чуноярского сельсовета</v>
          </cell>
        </row>
        <row r="885">
          <cell r="F885">
            <v>5589</v>
          </cell>
          <cell r="G885" t="str">
            <v>89001139210271017Администрация Шиверского сельсовета</v>
          </cell>
        </row>
        <row r="886">
          <cell r="F886">
            <v>81372</v>
          </cell>
          <cell r="G886" t="str">
            <v>89002030013600009Администрация Шиверского сельсовета</v>
          </cell>
        </row>
        <row r="887">
          <cell r="F887">
            <v>72890</v>
          </cell>
          <cell r="G887" t="str">
            <v>89003105227202017Администрация Шиверского сельсовета</v>
          </cell>
        </row>
        <row r="888">
          <cell r="F888">
            <v>27800</v>
          </cell>
          <cell r="G888" t="str">
            <v>89003105227203017Администрация Шиверского сельсовета</v>
          </cell>
        </row>
        <row r="889">
          <cell r="F889">
            <v>134700</v>
          </cell>
          <cell r="G889" t="str">
            <v>89004095222031017Администрация Шиверского сельсовета</v>
          </cell>
        </row>
        <row r="890">
          <cell r="F890">
            <v>500000</v>
          </cell>
          <cell r="G890" t="str">
            <v>89005035225106017Администрация Шиверского сельсовета</v>
          </cell>
        </row>
        <row r="891">
          <cell r="F891">
            <v>125700</v>
          </cell>
          <cell r="G891" t="str">
            <v>89008018600000017Администрация Шиверского сельсовета</v>
          </cell>
        </row>
        <row r="892">
          <cell r="F892">
            <v>279400</v>
          </cell>
          <cell r="G892" t="str">
            <v>89014015160103008Администрация Шиверского сельсовета</v>
          </cell>
        </row>
        <row r="893">
          <cell r="F893">
            <v>1038100</v>
          </cell>
          <cell r="G893" t="str">
            <v>89014015160130008Администрация Шиверского сельсовета</v>
          </cell>
        </row>
        <row r="894">
          <cell r="F894">
            <v>1906736</v>
          </cell>
          <cell r="G894" t="str">
            <v>89014035210305017Администрация Шиверского сельсовета</v>
          </cell>
        </row>
        <row r="895">
          <cell r="F895">
            <v>138500</v>
          </cell>
          <cell r="G895" t="str">
            <v>89014035210321017Администрация Шиверского сельсовета</v>
          </cell>
        </row>
        <row r="896">
          <cell r="F896">
            <v>9752510.9199999999</v>
          </cell>
          <cell r="G896" t="str">
            <v>89001060020401500РайФУ администрации района</v>
          </cell>
        </row>
        <row r="897">
          <cell r="F897">
            <v>15489.08</v>
          </cell>
          <cell r="G897" t="str">
            <v>89001065201501500РайФУ администрации района</v>
          </cell>
        </row>
        <row r="898">
          <cell r="F898">
            <v>7979.6</v>
          </cell>
          <cell r="G898" t="str">
            <v>89001067950182500РайФУ администрации района</v>
          </cell>
        </row>
        <row r="899">
          <cell r="F899">
            <v>2664000</v>
          </cell>
          <cell r="G899" t="str">
            <v>89001110700500013РайФУ администрации района</v>
          </cell>
        </row>
        <row r="900">
          <cell r="F900">
            <v>878700</v>
          </cell>
          <cell r="G900" t="str">
            <v>89007014209901910РайФУ администрации района</v>
          </cell>
        </row>
        <row r="901">
          <cell r="F901">
            <v>53899</v>
          </cell>
          <cell r="G901" t="str">
            <v>89007024219901910РайФУ администрации района</v>
          </cell>
        </row>
        <row r="902">
          <cell r="F902">
            <v>351900</v>
          </cell>
          <cell r="G902" t="str">
            <v>89007024239901910РайФУ администрации района</v>
          </cell>
        </row>
        <row r="903">
          <cell r="F903">
            <v>79000</v>
          </cell>
          <cell r="G903" t="str">
            <v>89007094529901910РайФУ администрации района</v>
          </cell>
        </row>
        <row r="904">
          <cell r="F904">
            <v>204860.72</v>
          </cell>
          <cell r="G904" t="str">
            <v>89008014409901910РайФУ администрации района</v>
          </cell>
        </row>
        <row r="905">
          <cell r="F905">
            <v>50000</v>
          </cell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B34">
            <v>27</v>
          </cell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0"/>
  <sheetViews>
    <sheetView tabSelected="1" topLeftCell="A204" zoomScaleNormal="100" workbookViewId="0">
      <selection activeCell="K198" sqref="K198"/>
    </sheetView>
  </sheetViews>
  <sheetFormatPr defaultRowHeight="12.75"/>
  <cols>
    <col min="1" max="1" width="43.28515625" style="40" customWidth="1"/>
    <col min="2" max="2" width="3.5703125" style="40" customWidth="1"/>
    <col min="3" max="3" width="3" style="40" bestFit="1" customWidth="1"/>
    <col min="4" max="4" width="3.7109375" style="40" customWidth="1"/>
    <col min="5" max="5" width="5.7109375" style="40" customWidth="1"/>
    <col min="6" max="6" width="3" style="40" bestFit="1" customWidth="1"/>
    <col min="7" max="7" width="5" style="40" customWidth="1"/>
    <col min="8" max="8" width="6.7109375" style="40" customWidth="1"/>
    <col min="9" max="9" width="18" style="40" customWidth="1"/>
    <col min="10" max="10" width="16.42578125" style="40" customWidth="1"/>
    <col min="11" max="11" width="18.140625" style="40" customWidth="1"/>
    <col min="12" max="12" width="21" style="69" customWidth="1"/>
    <col min="13" max="13" width="20.7109375" style="35" customWidth="1"/>
    <col min="14" max="15" width="16.42578125" style="35" bestFit="1" customWidth="1"/>
    <col min="16" max="16" width="13.42578125" style="35" customWidth="1"/>
    <col min="17" max="16384" width="9.140625" style="35"/>
  </cols>
  <sheetData>
    <row r="1" spans="1:16" ht="18" customHeight="1">
      <c r="A1" s="103" t="s">
        <v>433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6" ht="24" customHeight="1">
      <c r="A2" s="104" t="s">
        <v>329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6" ht="15.75" customHeight="1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6">
      <c r="J4" s="41"/>
      <c r="K4" s="41" t="s">
        <v>84</v>
      </c>
    </row>
    <row r="5" spans="1:16" ht="12.75" customHeight="1">
      <c r="A5" s="108" t="s">
        <v>72</v>
      </c>
      <c r="B5" s="109" t="s">
        <v>73</v>
      </c>
      <c r="C5" s="109"/>
      <c r="D5" s="109"/>
      <c r="E5" s="109"/>
      <c r="F5" s="109"/>
      <c r="G5" s="109"/>
      <c r="H5" s="109"/>
      <c r="I5" s="107" t="s">
        <v>330</v>
      </c>
      <c r="J5" s="105" t="s">
        <v>231</v>
      </c>
      <c r="K5" s="105" t="s">
        <v>296</v>
      </c>
      <c r="L5" s="105" t="s">
        <v>331</v>
      </c>
    </row>
    <row r="6" spans="1:16" ht="3.75" customHeight="1">
      <c r="A6" s="108"/>
      <c r="B6" s="109"/>
      <c r="C6" s="109"/>
      <c r="D6" s="109"/>
      <c r="E6" s="109"/>
      <c r="F6" s="109"/>
      <c r="G6" s="109"/>
      <c r="H6" s="109"/>
      <c r="I6" s="107"/>
      <c r="J6" s="105"/>
      <c r="K6" s="105"/>
      <c r="L6" s="105"/>
    </row>
    <row r="7" spans="1:16" ht="140.25" customHeight="1">
      <c r="A7" s="108"/>
      <c r="B7" s="42" t="s">
        <v>74</v>
      </c>
      <c r="C7" s="42" t="s">
        <v>75</v>
      </c>
      <c r="D7" s="42" t="s">
        <v>76</v>
      </c>
      <c r="E7" s="43" t="s">
        <v>77</v>
      </c>
      <c r="F7" s="42" t="s">
        <v>78</v>
      </c>
      <c r="G7" s="42" t="s">
        <v>79</v>
      </c>
      <c r="H7" s="43" t="s">
        <v>232</v>
      </c>
      <c r="I7" s="107"/>
      <c r="J7" s="105"/>
      <c r="K7" s="105"/>
      <c r="L7" s="105"/>
      <c r="M7" s="36"/>
    </row>
    <row r="8" spans="1:16">
      <c r="A8" s="44">
        <v>1</v>
      </c>
      <c r="B8" s="45" t="s">
        <v>147</v>
      </c>
      <c r="C8" s="45" t="s">
        <v>206</v>
      </c>
      <c r="D8" s="45" t="s">
        <v>207</v>
      </c>
      <c r="E8" s="46" t="s">
        <v>208</v>
      </c>
      <c r="F8" s="45" t="s">
        <v>209</v>
      </c>
      <c r="G8" s="45" t="s">
        <v>221</v>
      </c>
      <c r="H8" s="46" t="s">
        <v>21</v>
      </c>
      <c r="I8" s="46" t="s">
        <v>222</v>
      </c>
      <c r="J8" s="46" t="s">
        <v>151</v>
      </c>
      <c r="K8" s="46" t="s">
        <v>26</v>
      </c>
      <c r="L8" s="70" t="s">
        <v>158</v>
      </c>
      <c r="M8" s="36"/>
    </row>
    <row r="9" spans="1:16">
      <c r="A9" s="55" t="s">
        <v>37</v>
      </c>
      <c r="B9" s="56" t="s">
        <v>143</v>
      </c>
      <c r="C9" s="56" t="s">
        <v>115</v>
      </c>
      <c r="D9" s="56" t="s">
        <v>116</v>
      </c>
      <c r="E9" s="56" t="s">
        <v>117</v>
      </c>
      <c r="F9" s="56" t="s">
        <v>116</v>
      </c>
      <c r="G9" s="56" t="s">
        <v>118</v>
      </c>
      <c r="H9" s="56" t="s">
        <v>143</v>
      </c>
      <c r="I9" s="50">
        <f>I10+I19+I24+I30+I36+I40+I44+I60+I65+I75+I83+I104</f>
        <v>351890179.83000004</v>
      </c>
      <c r="J9" s="50">
        <f>J10+J19+J24+J30+J36+J40+J44+J60+J65+J75+J83+J104</f>
        <v>363881909.41999996</v>
      </c>
      <c r="K9" s="50">
        <f>K10+K19+K24+K30+K36+K40+K44+K60+K65+K75+K83+K104</f>
        <v>380988129.41999996</v>
      </c>
      <c r="L9" s="50">
        <f>L10+L19+L24+L30+L36+L40+L44+L60+L65+L75+L83+L104</f>
        <v>379786579.41999996</v>
      </c>
      <c r="M9" s="39"/>
      <c r="N9" s="39"/>
      <c r="O9" s="39"/>
      <c r="P9" s="38"/>
    </row>
    <row r="10" spans="1:16">
      <c r="A10" s="55" t="s">
        <v>38</v>
      </c>
      <c r="B10" s="56" t="s">
        <v>119</v>
      </c>
      <c r="C10" s="56" t="s">
        <v>115</v>
      </c>
      <c r="D10" s="56" t="s">
        <v>120</v>
      </c>
      <c r="E10" s="56" t="s">
        <v>117</v>
      </c>
      <c r="F10" s="56" t="s">
        <v>116</v>
      </c>
      <c r="G10" s="56" t="s">
        <v>118</v>
      </c>
      <c r="H10" s="56" t="s">
        <v>143</v>
      </c>
      <c r="I10" s="50">
        <f>I11+I14</f>
        <v>208130977.21000001</v>
      </c>
      <c r="J10" s="50">
        <f t="shared" ref="J10:L10" si="0">J11+J14</f>
        <v>217465520</v>
      </c>
      <c r="K10" s="50">
        <f t="shared" si="0"/>
        <v>237176290</v>
      </c>
      <c r="L10" s="50">
        <f t="shared" si="0"/>
        <v>260259390</v>
      </c>
    </row>
    <row r="11" spans="1:16">
      <c r="A11" s="55" t="s">
        <v>39</v>
      </c>
      <c r="B11" s="56" t="s">
        <v>119</v>
      </c>
      <c r="C11" s="56" t="s">
        <v>115</v>
      </c>
      <c r="D11" s="56" t="s">
        <v>120</v>
      </c>
      <c r="E11" s="56" t="s">
        <v>121</v>
      </c>
      <c r="F11" s="56" t="s">
        <v>116</v>
      </c>
      <c r="G11" s="56" t="s">
        <v>118</v>
      </c>
      <c r="H11" s="56" t="s">
        <v>122</v>
      </c>
      <c r="I11" s="50">
        <f>I12</f>
        <v>13233456.93</v>
      </c>
      <c r="J11" s="50">
        <f t="shared" ref="J11:L12" si="1">J12</f>
        <v>4546880</v>
      </c>
      <c r="K11" s="50">
        <f t="shared" si="1"/>
        <v>7650000</v>
      </c>
      <c r="L11" s="50">
        <f t="shared" si="1"/>
        <v>8010000</v>
      </c>
    </row>
    <row r="12" spans="1:16" ht="38.25">
      <c r="A12" s="55" t="s">
        <v>173</v>
      </c>
      <c r="B12" s="56" t="s">
        <v>119</v>
      </c>
      <c r="C12" s="56" t="s">
        <v>115</v>
      </c>
      <c r="D12" s="56" t="s">
        <v>120</v>
      </c>
      <c r="E12" s="56" t="s">
        <v>174</v>
      </c>
      <c r="F12" s="56" t="s">
        <v>116</v>
      </c>
      <c r="G12" s="56" t="s">
        <v>118</v>
      </c>
      <c r="H12" s="56" t="s">
        <v>122</v>
      </c>
      <c r="I12" s="50">
        <f>I13</f>
        <v>13233456.93</v>
      </c>
      <c r="J12" s="50">
        <f t="shared" si="1"/>
        <v>4546880</v>
      </c>
      <c r="K12" s="50">
        <f t="shared" si="1"/>
        <v>7650000</v>
      </c>
      <c r="L12" s="50">
        <f t="shared" si="1"/>
        <v>8010000</v>
      </c>
    </row>
    <row r="13" spans="1:16" ht="25.5">
      <c r="A13" s="57" t="s">
        <v>184</v>
      </c>
      <c r="B13" s="58" t="s">
        <v>119</v>
      </c>
      <c r="C13" s="58" t="s">
        <v>115</v>
      </c>
      <c r="D13" s="58" t="s">
        <v>120</v>
      </c>
      <c r="E13" s="58" t="s">
        <v>175</v>
      </c>
      <c r="F13" s="58" t="s">
        <v>176</v>
      </c>
      <c r="G13" s="58" t="s">
        <v>118</v>
      </c>
      <c r="H13" s="58" t="s">
        <v>122</v>
      </c>
      <c r="I13" s="51">
        <v>13233456.93</v>
      </c>
      <c r="J13" s="51">
        <v>4546880</v>
      </c>
      <c r="K13" s="51">
        <v>7650000</v>
      </c>
      <c r="L13" s="51">
        <v>8010000</v>
      </c>
    </row>
    <row r="14" spans="1:16">
      <c r="A14" s="55" t="s">
        <v>40</v>
      </c>
      <c r="B14" s="56" t="s">
        <v>119</v>
      </c>
      <c r="C14" s="56" t="s">
        <v>115</v>
      </c>
      <c r="D14" s="56" t="s">
        <v>120</v>
      </c>
      <c r="E14" s="56" t="s">
        <v>177</v>
      </c>
      <c r="F14" s="56" t="s">
        <v>120</v>
      </c>
      <c r="G14" s="56" t="s">
        <v>118</v>
      </c>
      <c r="H14" s="56" t="s">
        <v>122</v>
      </c>
      <c r="I14" s="50">
        <f>I15+I16+I17+I18</f>
        <v>194897520.28</v>
      </c>
      <c r="J14" s="50">
        <f t="shared" ref="J14:L14" si="2">J15+J16+J17+J18</f>
        <v>212918640</v>
      </c>
      <c r="K14" s="50">
        <f t="shared" si="2"/>
        <v>229526290</v>
      </c>
      <c r="L14" s="50">
        <f t="shared" si="2"/>
        <v>252249390</v>
      </c>
    </row>
    <row r="15" spans="1:16" ht="76.5">
      <c r="A15" s="59" t="s">
        <v>194</v>
      </c>
      <c r="B15" s="58" t="s">
        <v>119</v>
      </c>
      <c r="C15" s="58" t="s">
        <v>115</v>
      </c>
      <c r="D15" s="58" t="s">
        <v>120</v>
      </c>
      <c r="E15" s="58" t="s">
        <v>178</v>
      </c>
      <c r="F15" s="58" t="s">
        <v>120</v>
      </c>
      <c r="G15" s="58" t="s">
        <v>118</v>
      </c>
      <c r="H15" s="58" t="s">
        <v>122</v>
      </c>
      <c r="I15" s="51">
        <v>192835535</v>
      </c>
      <c r="J15" s="51">
        <v>210665960</v>
      </c>
      <c r="K15" s="51">
        <v>227101290</v>
      </c>
      <c r="L15" s="51">
        <v>249584315</v>
      </c>
    </row>
    <row r="16" spans="1:16" ht="102">
      <c r="A16" s="60" t="s">
        <v>199</v>
      </c>
      <c r="B16" s="58" t="s">
        <v>119</v>
      </c>
      <c r="C16" s="58" t="s">
        <v>115</v>
      </c>
      <c r="D16" s="58" t="s">
        <v>120</v>
      </c>
      <c r="E16" s="58" t="s">
        <v>179</v>
      </c>
      <c r="F16" s="58" t="s">
        <v>120</v>
      </c>
      <c r="G16" s="58" t="s">
        <v>118</v>
      </c>
      <c r="H16" s="58" t="s">
        <v>122</v>
      </c>
      <c r="I16" s="51">
        <v>400000</v>
      </c>
      <c r="J16" s="51">
        <v>436800</v>
      </c>
      <c r="K16" s="51">
        <v>470000</v>
      </c>
      <c r="L16" s="51">
        <v>516530</v>
      </c>
    </row>
    <row r="17" spans="1:12" ht="38.25">
      <c r="A17" s="60" t="s">
        <v>200</v>
      </c>
      <c r="B17" s="58" t="s">
        <v>119</v>
      </c>
      <c r="C17" s="58" t="s">
        <v>115</v>
      </c>
      <c r="D17" s="58" t="s">
        <v>120</v>
      </c>
      <c r="E17" s="58" t="s">
        <v>198</v>
      </c>
      <c r="F17" s="58" t="s">
        <v>120</v>
      </c>
      <c r="G17" s="58" t="s">
        <v>118</v>
      </c>
      <c r="H17" s="58" t="s">
        <v>122</v>
      </c>
      <c r="I17" s="51">
        <v>600000</v>
      </c>
      <c r="J17" s="51">
        <v>655200</v>
      </c>
      <c r="K17" s="51">
        <v>705000</v>
      </c>
      <c r="L17" s="51">
        <v>774795</v>
      </c>
    </row>
    <row r="18" spans="1:12" ht="89.25">
      <c r="A18" s="60" t="s">
        <v>332</v>
      </c>
      <c r="B18" s="58" t="s">
        <v>119</v>
      </c>
      <c r="C18" s="58" t="s">
        <v>115</v>
      </c>
      <c r="D18" s="58" t="s">
        <v>120</v>
      </c>
      <c r="E18" s="58" t="s">
        <v>333</v>
      </c>
      <c r="F18" s="58" t="s">
        <v>120</v>
      </c>
      <c r="G18" s="58" t="s">
        <v>118</v>
      </c>
      <c r="H18" s="58" t="s">
        <v>122</v>
      </c>
      <c r="I18" s="51">
        <v>1061985.28</v>
      </c>
      <c r="J18" s="51">
        <v>1160680</v>
      </c>
      <c r="K18" s="51">
        <v>1250000</v>
      </c>
      <c r="L18" s="51">
        <v>1373750</v>
      </c>
    </row>
    <row r="19" spans="1:12" s="37" customFormat="1" ht="25.5">
      <c r="A19" s="61" t="s">
        <v>239</v>
      </c>
      <c r="B19" s="56" t="s">
        <v>237</v>
      </c>
      <c r="C19" s="56" t="s">
        <v>115</v>
      </c>
      <c r="D19" s="56" t="s">
        <v>185</v>
      </c>
      <c r="E19" s="56" t="s">
        <v>238</v>
      </c>
      <c r="F19" s="56" t="s">
        <v>120</v>
      </c>
      <c r="G19" s="56" t="s">
        <v>118</v>
      </c>
      <c r="H19" s="56" t="s">
        <v>122</v>
      </c>
      <c r="I19" s="50">
        <f>SUM(I20:I23)</f>
        <v>17500</v>
      </c>
      <c r="J19" s="50">
        <f>SUM(J20:J23)</f>
        <v>38900</v>
      </c>
      <c r="K19" s="50">
        <f>SUM(K20:K23)</f>
        <v>31100</v>
      </c>
      <c r="L19" s="50">
        <f>SUM(L20:L23)</f>
        <v>32200</v>
      </c>
    </row>
    <row r="20" spans="1:12" ht="76.5">
      <c r="A20" s="60" t="s">
        <v>240</v>
      </c>
      <c r="B20" s="56" t="s">
        <v>237</v>
      </c>
      <c r="C20" s="56" t="s">
        <v>115</v>
      </c>
      <c r="D20" s="56" t="s">
        <v>185</v>
      </c>
      <c r="E20" s="56" t="s">
        <v>244</v>
      </c>
      <c r="F20" s="56" t="s">
        <v>120</v>
      </c>
      <c r="G20" s="56" t="s">
        <v>118</v>
      </c>
      <c r="H20" s="56" t="s">
        <v>122</v>
      </c>
      <c r="I20" s="51">
        <v>5400</v>
      </c>
      <c r="J20" s="51">
        <v>12400</v>
      </c>
      <c r="K20" s="51">
        <v>11300</v>
      </c>
      <c r="L20" s="51">
        <v>11900</v>
      </c>
    </row>
    <row r="21" spans="1:12" ht="89.25">
      <c r="A21" s="60" t="s">
        <v>241</v>
      </c>
      <c r="B21" s="56" t="s">
        <v>237</v>
      </c>
      <c r="C21" s="56" t="s">
        <v>115</v>
      </c>
      <c r="D21" s="56" t="s">
        <v>185</v>
      </c>
      <c r="E21" s="56" t="s">
        <v>245</v>
      </c>
      <c r="F21" s="56" t="s">
        <v>120</v>
      </c>
      <c r="G21" s="56" t="s">
        <v>118</v>
      </c>
      <c r="H21" s="56" t="s">
        <v>122</v>
      </c>
      <c r="I21" s="51">
        <v>300</v>
      </c>
      <c r="J21" s="51">
        <v>300</v>
      </c>
      <c r="K21" s="51">
        <v>200</v>
      </c>
      <c r="L21" s="51">
        <v>200</v>
      </c>
    </row>
    <row r="22" spans="1:12" ht="89.25">
      <c r="A22" s="60" t="s">
        <v>242</v>
      </c>
      <c r="B22" s="56" t="s">
        <v>237</v>
      </c>
      <c r="C22" s="56" t="s">
        <v>115</v>
      </c>
      <c r="D22" s="56" t="s">
        <v>185</v>
      </c>
      <c r="E22" s="56" t="s">
        <v>246</v>
      </c>
      <c r="F22" s="56" t="s">
        <v>120</v>
      </c>
      <c r="G22" s="56" t="s">
        <v>118</v>
      </c>
      <c r="H22" s="56" t="s">
        <v>122</v>
      </c>
      <c r="I22" s="51">
        <v>11700</v>
      </c>
      <c r="J22" s="51">
        <v>28700</v>
      </c>
      <c r="K22" s="51">
        <v>21800</v>
      </c>
      <c r="L22" s="51">
        <v>22300</v>
      </c>
    </row>
    <row r="23" spans="1:12" ht="89.25">
      <c r="A23" s="60" t="s">
        <v>243</v>
      </c>
      <c r="B23" s="56" t="s">
        <v>237</v>
      </c>
      <c r="C23" s="56" t="s">
        <v>115</v>
      </c>
      <c r="D23" s="56" t="s">
        <v>185</v>
      </c>
      <c r="E23" s="56" t="s">
        <v>247</v>
      </c>
      <c r="F23" s="56" t="s">
        <v>120</v>
      </c>
      <c r="G23" s="56" t="s">
        <v>118</v>
      </c>
      <c r="H23" s="56" t="s">
        <v>122</v>
      </c>
      <c r="I23" s="51">
        <v>100</v>
      </c>
      <c r="J23" s="51">
        <v>-2500</v>
      </c>
      <c r="K23" s="51">
        <v>-2200</v>
      </c>
      <c r="L23" s="51">
        <v>-2200</v>
      </c>
    </row>
    <row r="24" spans="1:12">
      <c r="A24" s="55" t="s">
        <v>99</v>
      </c>
      <c r="B24" s="56" t="s">
        <v>119</v>
      </c>
      <c r="C24" s="56" t="s">
        <v>115</v>
      </c>
      <c r="D24" s="56" t="s">
        <v>180</v>
      </c>
      <c r="E24" s="56" t="s">
        <v>117</v>
      </c>
      <c r="F24" s="56" t="s">
        <v>116</v>
      </c>
      <c r="G24" s="56" t="s">
        <v>118</v>
      </c>
      <c r="H24" s="56" t="s">
        <v>143</v>
      </c>
      <c r="I24" s="50">
        <f>I25+I27+I29</f>
        <v>28072932.309999999</v>
      </c>
      <c r="J24" s="50">
        <f t="shared" ref="J24:L24" si="3">J25+J27+J29</f>
        <v>30259690</v>
      </c>
      <c r="K24" s="50">
        <f t="shared" si="3"/>
        <v>32135430</v>
      </c>
      <c r="L24" s="50">
        <f t="shared" si="3"/>
        <v>8034910</v>
      </c>
    </row>
    <row r="25" spans="1:12" ht="25.5">
      <c r="A25" s="55" t="s">
        <v>100</v>
      </c>
      <c r="B25" s="56" t="s">
        <v>119</v>
      </c>
      <c r="C25" s="56" t="s">
        <v>115</v>
      </c>
      <c r="D25" s="56" t="s">
        <v>180</v>
      </c>
      <c r="E25" s="56" t="s">
        <v>177</v>
      </c>
      <c r="F25" s="56" t="s">
        <v>116</v>
      </c>
      <c r="G25" s="56" t="s">
        <v>118</v>
      </c>
      <c r="H25" s="56" t="s">
        <v>122</v>
      </c>
      <c r="I25" s="50">
        <f>SUM(I26:I26)</f>
        <v>28000000</v>
      </c>
      <c r="J25" s="50">
        <f t="shared" ref="J25:L25" si="4">SUM(J26:J26)</f>
        <v>30183000</v>
      </c>
      <c r="K25" s="50">
        <f t="shared" si="4"/>
        <v>32054300</v>
      </c>
      <c r="L25" s="50">
        <f t="shared" si="4"/>
        <v>7950000</v>
      </c>
    </row>
    <row r="26" spans="1:12" ht="25.5">
      <c r="A26" s="62" t="s">
        <v>100</v>
      </c>
      <c r="B26" s="58" t="s">
        <v>119</v>
      </c>
      <c r="C26" s="58" t="s">
        <v>115</v>
      </c>
      <c r="D26" s="58" t="s">
        <v>180</v>
      </c>
      <c r="E26" s="58" t="s">
        <v>178</v>
      </c>
      <c r="F26" s="58" t="s">
        <v>176</v>
      </c>
      <c r="G26" s="58" t="s">
        <v>118</v>
      </c>
      <c r="H26" s="58" t="s">
        <v>122</v>
      </c>
      <c r="I26" s="51">
        <v>28000000</v>
      </c>
      <c r="J26" s="51">
        <v>30183000</v>
      </c>
      <c r="K26" s="51">
        <v>32054300</v>
      </c>
      <c r="L26" s="51">
        <v>7950000</v>
      </c>
    </row>
    <row r="27" spans="1:12">
      <c r="A27" s="55" t="s">
        <v>14</v>
      </c>
      <c r="B27" s="56" t="s">
        <v>119</v>
      </c>
      <c r="C27" s="56" t="s">
        <v>115</v>
      </c>
      <c r="D27" s="56" t="s">
        <v>180</v>
      </c>
      <c r="E27" s="56" t="s">
        <v>36</v>
      </c>
      <c r="F27" s="56" t="s">
        <v>116</v>
      </c>
      <c r="G27" s="56" t="s">
        <v>118</v>
      </c>
      <c r="H27" s="56" t="s">
        <v>122</v>
      </c>
      <c r="I27" s="50">
        <f>I28</f>
        <v>9019.23</v>
      </c>
      <c r="J27" s="50">
        <f>J28</f>
        <v>8300</v>
      </c>
      <c r="K27" s="50">
        <f>K28</f>
        <v>8500</v>
      </c>
      <c r="L27" s="50">
        <f>L28</f>
        <v>8500</v>
      </c>
    </row>
    <row r="28" spans="1:12">
      <c r="A28" s="57" t="s">
        <v>14</v>
      </c>
      <c r="B28" s="58" t="s">
        <v>119</v>
      </c>
      <c r="C28" s="58" t="s">
        <v>115</v>
      </c>
      <c r="D28" s="58" t="s">
        <v>180</v>
      </c>
      <c r="E28" s="58" t="s">
        <v>162</v>
      </c>
      <c r="F28" s="58" t="s">
        <v>120</v>
      </c>
      <c r="G28" s="58" t="s">
        <v>118</v>
      </c>
      <c r="H28" s="58" t="s">
        <v>122</v>
      </c>
      <c r="I28" s="51">
        <v>9019.23</v>
      </c>
      <c r="J28" s="51">
        <v>8300</v>
      </c>
      <c r="K28" s="51">
        <v>8500</v>
      </c>
      <c r="L28" s="51">
        <v>8500</v>
      </c>
    </row>
    <row r="29" spans="1:12" ht="38.25">
      <c r="A29" s="57" t="s">
        <v>235</v>
      </c>
      <c r="B29" s="58" t="s">
        <v>119</v>
      </c>
      <c r="C29" s="58" t="s">
        <v>115</v>
      </c>
      <c r="D29" s="58" t="s">
        <v>180</v>
      </c>
      <c r="E29" s="58" t="s">
        <v>236</v>
      </c>
      <c r="F29" s="58" t="s">
        <v>176</v>
      </c>
      <c r="G29" s="58" t="s">
        <v>118</v>
      </c>
      <c r="H29" s="58" t="s">
        <v>122</v>
      </c>
      <c r="I29" s="51">
        <v>63913.08</v>
      </c>
      <c r="J29" s="51">
        <v>68390</v>
      </c>
      <c r="K29" s="51">
        <v>72630</v>
      </c>
      <c r="L29" s="51">
        <v>76410</v>
      </c>
    </row>
    <row r="30" spans="1:12">
      <c r="A30" s="55" t="s">
        <v>101</v>
      </c>
      <c r="B30" s="56" t="s">
        <v>119</v>
      </c>
      <c r="C30" s="56" t="s">
        <v>115</v>
      </c>
      <c r="D30" s="56" t="s">
        <v>181</v>
      </c>
      <c r="E30" s="63" t="s">
        <v>117</v>
      </c>
      <c r="F30" s="56" t="s">
        <v>116</v>
      </c>
      <c r="G30" s="56" t="s">
        <v>118</v>
      </c>
      <c r="H30" s="56" t="s">
        <v>143</v>
      </c>
      <c r="I30" s="50">
        <f>I33+I31</f>
        <v>368740.38</v>
      </c>
      <c r="J30" s="50">
        <f t="shared" ref="J30:L30" si="5">J33+J31</f>
        <v>413760</v>
      </c>
      <c r="K30" s="50">
        <f t="shared" si="5"/>
        <v>401990</v>
      </c>
      <c r="L30" s="50">
        <f t="shared" si="5"/>
        <v>389560</v>
      </c>
    </row>
    <row r="31" spans="1:12">
      <c r="A31" s="55" t="s">
        <v>186</v>
      </c>
      <c r="B31" s="56" t="s">
        <v>119</v>
      </c>
      <c r="C31" s="56" t="s">
        <v>115</v>
      </c>
      <c r="D31" s="56" t="s">
        <v>181</v>
      </c>
      <c r="E31" s="63" t="s">
        <v>121</v>
      </c>
      <c r="F31" s="56" t="s">
        <v>116</v>
      </c>
      <c r="G31" s="56" t="s">
        <v>118</v>
      </c>
      <c r="H31" s="56" t="s">
        <v>122</v>
      </c>
      <c r="I31" s="50">
        <f>I32</f>
        <v>1014.02</v>
      </c>
      <c r="J31" s="50">
        <f t="shared" ref="J31:L31" si="6">J32</f>
        <v>6000</v>
      </c>
      <c r="K31" s="50">
        <f t="shared" si="6"/>
        <v>6300</v>
      </c>
      <c r="L31" s="50">
        <f t="shared" si="6"/>
        <v>6600</v>
      </c>
    </row>
    <row r="32" spans="1:12" ht="51">
      <c r="A32" s="57" t="s">
        <v>187</v>
      </c>
      <c r="B32" s="58" t="s">
        <v>119</v>
      </c>
      <c r="C32" s="58" t="s">
        <v>115</v>
      </c>
      <c r="D32" s="58" t="s">
        <v>181</v>
      </c>
      <c r="E32" s="64" t="s">
        <v>188</v>
      </c>
      <c r="F32" s="58" t="s">
        <v>180</v>
      </c>
      <c r="G32" s="58" t="s">
        <v>118</v>
      </c>
      <c r="H32" s="58" t="s">
        <v>122</v>
      </c>
      <c r="I32" s="51">
        <v>1014.02</v>
      </c>
      <c r="J32" s="51">
        <v>6000</v>
      </c>
      <c r="K32" s="51">
        <v>6300</v>
      </c>
      <c r="L32" s="51">
        <v>6600</v>
      </c>
    </row>
    <row r="33" spans="1:12">
      <c r="A33" s="55" t="s">
        <v>102</v>
      </c>
      <c r="B33" s="56" t="s">
        <v>119</v>
      </c>
      <c r="C33" s="56" t="s">
        <v>115</v>
      </c>
      <c r="D33" s="56" t="s">
        <v>181</v>
      </c>
      <c r="E33" s="63" t="s">
        <v>182</v>
      </c>
      <c r="F33" s="56" t="s">
        <v>116</v>
      </c>
      <c r="G33" s="56" t="s">
        <v>118</v>
      </c>
      <c r="H33" s="56" t="s">
        <v>122</v>
      </c>
      <c r="I33" s="50">
        <f>I34+I35</f>
        <v>367726.36</v>
      </c>
      <c r="J33" s="50">
        <f t="shared" ref="J33:L33" si="7">J34+J35</f>
        <v>407760</v>
      </c>
      <c r="K33" s="50">
        <f t="shared" si="7"/>
        <v>395690</v>
      </c>
      <c r="L33" s="50">
        <f t="shared" si="7"/>
        <v>382960</v>
      </c>
    </row>
    <row r="34" spans="1:12" ht="38.25">
      <c r="A34" s="57" t="s">
        <v>334</v>
      </c>
      <c r="B34" s="58" t="s">
        <v>119</v>
      </c>
      <c r="C34" s="58" t="s">
        <v>115</v>
      </c>
      <c r="D34" s="58" t="s">
        <v>181</v>
      </c>
      <c r="E34" s="64" t="s">
        <v>336</v>
      </c>
      <c r="F34" s="58" t="s">
        <v>180</v>
      </c>
      <c r="G34" s="58" t="s">
        <v>118</v>
      </c>
      <c r="H34" s="58" t="s">
        <v>122</v>
      </c>
      <c r="I34" s="51">
        <v>332786.36</v>
      </c>
      <c r="J34" s="51">
        <v>357760</v>
      </c>
      <c r="K34" s="51">
        <v>350690</v>
      </c>
      <c r="L34" s="51">
        <v>342960</v>
      </c>
    </row>
    <row r="35" spans="1:12" ht="38.25">
      <c r="A35" s="57" t="s">
        <v>335</v>
      </c>
      <c r="B35" s="58" t="s">
        <v>119</v>
      </c>
      <c r="C35" s="58" t="s">
        <v>115</v>
      </c>
      <c r="D35" s="58" t="s">
        <v>181</v>
      </c>
      <c r="E35" s="64" t="s">
        <v>337</v>
      </c>
      <c r="F35" s="58" t="s">
        <v>180</v>
      </c>
      <c r="G35" s="58" t="s">
        <v>118</v>
      </c>
      <c r="H35" s="58" t="s">
        <v>122</v>
      </c>
      <c r="I35" s="51">
        <v>34940</v>
      </c>
      <c r="J35" s="51">
        <v>50000</v>
      </c>
      <c r="K35" s="51">
        <v>45000</v>
      </c>
      <c r="L35" s="51">
        <v>40000</v>
      </c>
    </row>
    <row r="36" spans="1:12">
      <c r="A36" s="55" t="s">
        <v>15</v>
      </c>
      <c r="B36" s="56" t="s">
        <v>143</v>
      </c>
      <c r="C36" s="56" t="s">
        <v>115</v>
      </c>
      <c r="D36" s="56" t="s">
        <v>35</v>
      </c>
      <c r="E36" s="56" t="s">
        <v>117</v>
      </c>
      <c r="F36" s="56" t="s">
        <v>116</v>
      </c>
      <c r="G36" s="56" t="s">
        <v>118</v>
      </c>
      <c r="H36" s="56" t="s">
        <v>143</v>
      </c>
      <c r="I36" s="50">
        <f>I37+I39</f>
        <v>4989600</v>
      </c>
      <c r="J36" s="50">
        <f t="shared" ref="J36:K36" si="8">J37+J39</f>
        <v>5294670</v>
      </c>
      <c r="K36" s="50">
        <f t="shared" si="8"/>
        <v>5547850</v>
      </c>
      <c r="L36" s="50">
        <f>L37+L39</f>
        <v>5807660</v>
      </c>
    </row>
    <row r="37" spans="1:12" ht="38.25">
      <c r="A37" s="55" t="s">
        <v>103</v>
      </c>
      <c r="B37" s="56" t="s">
        <v>143</v>
      </c>
      <c r="C37" s="56" t="s">
        <v>115</v>
      </c>
      <c r="D37" s="56" t="s">
        <v>35</v>
      </c>
      <c r="E37" s="56" t="s">
        <v>36</v>
      </c>
      <c r="F37" s="56" t="s">
        <v>120</v>
      </c>
      <c r="G37" s="56" t="s">
        <v>118</v>
      </c>
      <c r="H37" s="56" t="s">
        <v>122</v>
      </c>
      <c r="I37" s="50">
        <f>I38</f>
        <v>4929600</v>
      </c>
      <c r="J37" s="50">
        <f t="shared" ref="J37:L37" si="9">J38</f>
        <v>5274670</v>
      </c>
      <c r="K37" s="50">
        <f t="shared" si="9"/>
        <v>5527850</v>
      </c>
      <c r="L37" s="50">
        <f t="shared" si="9"/>
        <v>5787660</v>
      </c>
    </row>
    <row r="38" spans="1:12" ht="76.5">
      <c r="A38" s="57" t="s">
        <v>161</v>
      </c>
      <c r="B38" s="58" t="s">
        <v>143</v>
      </c>
      <c r="C38" s="58" t="s">
        <v>115</v>
      </c>
      <c r="D38" s="58" t="s">
        <v>35</v>
      </c>
      <c r="E38" s="58" t="s">
        <v>162</v>
      </c>
      <c r="F38" s="58" t="s">
        <v>120</v>
      </c>
      <c r="G38" s="58" t="s">
        <v>118</v>
      </c>
      <c r="H38" s="58" t="s">
        <v>122</v>
      </c>
      <c r="I38" s="51">
        <v>4929600</v>
      </c>
      <c r="J38" s="51">
        <v>5274670</v>
      </c>
      <c r="K38" s="51">
        <v>5527850</v>
      </c>
      <c r="L38" s="51">
        <v>5787660</v>
      </c>
    </row>
    <row r="39" spans="1:12" ht="25.5">
      <c r="A39" s="57" t="s">
        <v>234</v>
      </c>
      <c r="B39" s="58" t="s">
        <v>143</v>
      </c>
      <c r="C39" s="58" t="s">
        <v>115</v>
      </c>
      <c r="D39" s="58" t="s">
        <v>35</v>
      </c>
      <c r="E39" s="58" t="s">
        <v>233</v>
      </c>
      <c r="F39" s="58" t="s">
        <v>120</v>
      </c>
      <c r="G39" s="58" t="s">
        <v>118</v>
      </c>
      <c r="H39" s="58" t="s">
        <v>122</v>
      </c>
      <c r="I39" s="51">
        <v>60000</v>
      </c>
      <c r="J39" s="51">
        <v>20000</v>
      </c>
      <c r="K39" s="51">
        <v>20000</v>
      </c>
      <c r="L39" s="51">
        <v>20000</v>
      </c>
    </row>
    <row r="40" spans="1:12" ht="38.25">
      <c r="A40" s="55" t="s">
        <v>95</v>
      </c>
      <c r="B40" s="56" t="s">
        <v>119</v>
      </c>
      <c r="C40" s="56" t="s">
        <v>115</v>
      </c>
      <c r="D40" s="56" t="s">
        <v>24</v>
      </c>
      <c r="E40" s="63" t="s">
        <v>117</v>
      </c>
      <c r="F40" s="56" t="s">
        <v>116</v>
      </c>
      <c r="G40" s="56" t="s">
        <v>118</v>
      </c>
      <c r="H40" s="56" t="s">
        <v>143</v>
      </c>
      <c r="I40" s="50">
        <f>I41</f>
        <v>500</v>
      </c>
      <c r="J40" s="50">
        <f>J41</f>
        <v>200</v>
      </c>
      <c r="K40" s="50">
        <f>K41</f>
        <v>200</v>
      </c>
      <c r="L40" s="50">
        <f>L41</f>
        <v>200</v>
      </c>
    </row>
    <row r="41" spans="1:12" ht="25.5">
      <c r="A41" s="55" t="s">
        <v>107</v>
      </c>
      <c r="B41" s="56" t="s">
        <v>119</v>
      </c>
      <c r="C41" s="56" t="s">
        <v>115</v>
      </c>
      <c r="D41" s="56" t="s">
        <v>24</v>
      </c>
      <c r="E41" s="63" t="s">
        <v>163</v>
      </c>
      <c r="F41" s="56" t="s">
        <v>116</v>
      </c>
      <c r="G41" s="56" t="s">
        <v>118</v>
      </c>
      <c r="H41" s="56" t="s">
        <v>122</v>
      </c>
      <c r="I41" s="50">
        <f>I43</f>
        <v>500</v>
      </c>
      <c r="J41" s="50">
        <f>J43</f>
        <v>200</v>
      </c>
      <c r="K41" s="50">
        <f>K43</f>
        <v>200</v>
      </c>
      <c r="L41" s="50">
        <f>L43</f>
        <v>200</v>
      </c>
    </row>
    <row r="42" spans="1:12">
      <c r="A42" s="55" t="s">
        <v>104</v>
      </c>
      <c r="B42" s="56" t="s">
        <v>119</v>
      </c>
      <c r="C42" s="56" t="s">
        <v>115</v>
      </c>
      <c r="D42" s="56" t="s">
        <v>24</v>
      </c>
      <c r="E42" s="63" t="s">
        <v>25</v>
      </c>
      <c r="F42" s="56" t="s">
        <v>116</v>
      </c>
      <c r="G42" s="56" t="s">
        <v>118</v>
      </c>
      <c r="H42" s="56" t="s">
        <v>122</v>
      </c>
      <c r="I42" s="50">
        <f>I43</f>
        <v>500</v>
      </c>
      <c r="J42" s="50">
        <f>J43</f>
        <v>200</v>
      </c>
      <c r="K42" s="50">
        <f>K43</f>
        <v>200</v>
      </c>
      <c r="L42" s="50">
        <f>L43</f>
        <v>200</v>
      </c>
    </row>
    <row r="43" spans="1:12" ht="25.5">
      <c r="A43" s="57" t="s">
        <v>105</v>
      </c>
      <c r="B43" s="58" t="s">
        <v>119</v>
      </c>
      <c r="C43" s="58" t="s">
        <v>115</v>
      </c>
      <c r="D43" s="58" t="s">
        <v>24</v>
      </c>
      <c r="E43" s="64" t="s">
        <v>189</v>
      </c>
      <c r="F43" s="58" t="s">
        <v>180</v>
      </c>
      <c r="G43" s="58" t="s">
        <v>118</v>
      </c>
      <c r="H43" s="58" t="s">
        <v>122</v>
      </c>
      <c r="I43" s="51">
        <v>500</v>
      </c>
      <c r="J43" s="51">
        <v>200</v>
      </c>
      <c r="K43" s="51">
        <v>200</v>
      </c>
      <c r="L43" s="51">
        <v>200</v>
      </c>
    </row>
    <row r="44" spans="1:12" ht="38.25">
      <c r="A44" s="55" t="s">
        <v>106</v>
      </c>
      <c r="B44" s="56" t="s">
        <v>143</v>
      </c>
      <c r="C44" s="56" t="s">
        <v>115</v>
      </c>
      <c r="D44" s="56" t="s">
        <v>26</v>
      </c>
      <c r="E44" s="63" t="s">
        <v>117</v>
      </c>
      <c r="F44" s="56" t="s">
        <v>116</v>
      </c>
      <c r="G44" s="56" t="s">
        <v>118</v>
      </c>
      <c r="H44" s="56" t="s">
        <v>143</v>
      </c>
      <c r="I44" s="50">
        <f>I45+I54+I57</f>
        <v>66503447.159999996</v>
      </c>
      <c r="J44" s="50">
        <f t="shared" ref="J44:L44" si="10">J45+J54+J57</f>
        <v>67953247.159999996</v>
      </c>
      <c r="K44" s="50">
        <f t="shared" si="10"/>
        <v>67953247.159999996</v>
      </c>
      <c r="L44" s="50">
        <f t="shared" si="10"/>
        <v>67953247.159999996</v>
      </c>
    </row>
    <row r="45" spans="1:12" ht="89.25">
      <c r="A45" s="55" t="s">
        <v>16</v>
      </c>
      <c r="B45" s="56" t="s">
        <v>143</v>
      </c>
      <c r="C45" s="56" t="s">
        <v>115</v>
      </c>
      <c r="D45" s="56" t="s">
        <v>26</v>
      </c>
      <c r="E45" s="63" t="s">
        <v>28</v>
      </c>
      <c r="F45" s="56" t="s">
        <v>116</v>
      </c>
      <c r="G45" s="56" t="s">
        <v>118</v>
      </c>
      <c r="H45" s="56" t="s">
        <v>27</v>
      </c>
      <c r="I45" s="50">
        <f>I46+I51+I49</f>
        <v>66286407.159999996</v>
      </c>
      <c r="J45" s="50">
        <f t="shared" ref="J45:L45" si="11">J46+J51+J49</f>
        <v>67806407.159999996</v>
      </c>
      <c r="K45" s="50">
        <f t="shared" si="11"/>
        <v>67806407.159999996</v>
      </c>
      <c r="L45" s="50">
        <f t="shared" si="11"/>
        <v>67806407.159999996</v>
      </c>
    </row>
    <row r="46" spans="1:12" ht="63.75">
      <c r="A46" s="65" t="s">
        <v>168</v>
      </c>
      <c r="B46" s="56" t="s">
        <v>143</v>
      </c>
      <c r="C46" s="56" t="s">
        <v>115</v>
      </c>
      <c r="D46" s="56" t="s">
        <v>26</v>
      </c>
      <c r="E46" s="63" t="s">
        <v>167</v>
      </c>
      <c r="F46" s="56" t="s">
        <v>116</v>
      </c>
      <c r="G46" s="56" t="s">
        <v>118</v>
      </c>
      <c r="H46" s="56" t="s">
        <v>27</v>
      </c>
      <c r="I46" s="50">
        <f>I47+I48</f>
        <v>33802700</v>
      </c>
      <c r="J46" s="50">
        <f t="shared" ref="J46:L46" si="12">J47+J48</f>
        <v>33802700</v>
      </c>
      <c r="K46" s="50">
        <f t="shared" si="12"/>
        <v>33802700</v>
      </c>
      <c r="L46" s="50">
        <f t="shared" si="12"/>
        <v>33802700</v>
      </c>
    </row>
    <row r="47" spans="1:12" ht="89.25">
      <c r="A47" s="66" t="s">
        <v>141</v>
      </c>
      <c r="B47" s="58" t="s">
        <v>80</v>
      </c>
      <c r="C47" s="58" t="s">
        <v>115</v>
      </c>
      <c r="D47" s="58" t="s">
        <v>26</v>
      </c>
      <c r="E47" s="64" t="s">
        <v>190</v>
      </c>
      <c r="F47" s="58" t="s">
        <v>180</v>
      </c>
      <c r="G47" s="58" t="s">
        <v>118</v>
      </c>
      <c r="H47" s="58" t="s">
        <v>27</v>
      </c>
      <c r="I47" s="51">
        <v>3843400</v>
      </c>
      <c r="J47" s="51">
        <v>3843400</v>
      </c>
      <c r="K47" s="51">
        <v>3843400</v>
      </c>
      <c r="L47" s="51">
        <v>3843400</v>
      </c>
    </row>
    <row r="48" spans="1:12" ht="76.5">
      <c r="A48" s="66" t="s">
        <v>169</v>
      </c>
      <c r="B48" s="58" t="s">
        <v>80</v>
      </c>
      <c r="C48" s="58" t="s">
        <v>115</v>
      </c>
      <c r="D48" s="58" t="s">
        <v>26</v>
      </c>
      <c r="E48" s="64" t="s">
        <v>190</v>
      </c>
      <c r="F48" s="58" t="s">
        <v>151</v>
      </c>
      <c r="G48" s="58" t="s">
        <v>118</v>
      </c>
      <c r="H48" s="58" t="s">
        <v>27</v>
      </c>
      <c r="I48" s="51">
        <v>29959300</v>
      </c>
      <c r="J48" s="51">
        <v>29959300</v>
      </c>
      <c r="K48" s="51">
        <v>29959300</v>
      </c>
      <c r="L48" s="51">
        <v>29959300</v>
      </c>
    </row>
    <row r="49" spans="1:12" ht="76.5">
      <c r="A49" s="55" t="s">
        <v>142</v>
      </c>
      <c r="B49" s="56" t="s">
        <v>80</v>
      </c>
      <c r="C49" s="56" t="s">
        <v>115</v>
      </c>
      <c r="D49" s="56" t="s">
        <v>26</v>
      </c>
      <c r="E49" s="63" t="s">
        <v>152</v>
      </c>
      <c r="F49" s="56" t="s">
        <v>116</v>
      </c>
      <c r="G49" s="56" t="s">
        <v>118</v>
      </c>
      <c r="H49" s="56" t="s">
        <v>27</v>
      </c>
      <c r="I49" s="50">
        <f>I50</f>
        <v>137700</v>
      </c>
      <c r="J49" s="50">
        <f t="shared" ref="J49:L49" si="13">J50</f>
        <v>137700</v>
      </c>
      <c r="K49" s="50">
        <f t="shared" si="13"/>
        <v>137700</v>
      </c>
      <c r="L49" s="50">
        <f t="shared" si="13"/>
        <v>137700</v>
      </c>
    </row>
    <row r="50" spans="1:12" ht="76.5">
      <c r="A50" s="57" t="s">
        <v>142</v>
      </c>
      <c r="B50" s="58" t="s">
        <v>80</v>
      </c>
      <c r="C50" s="58" t="s">
        <v>115</v>
      </c>
      <c r="D50" s="58" t="s">
        <v>26</v>
      </c>
      <c r="E50" s="64" t="s">
        <v>153</v>
      </c>
      <c r="F50" s="58" t="s">
        <v>180</v>
      </c>
      <c r="G50" s="58" t="s">
        <v>118</v>
      </c>
      <c r="H50" s="58" t="s">
        <v>27</v>
      </c>
      <c r="I50" s="51">
        <v>137700</v>
      </c>
      <c r="J50" s="51">
        <v>137700</v>
      </c>
      <c r="K50" s="51">
        <v>137700</v>
      </c>
      <c r="L50" s="51">
        <v>137700</v>
      </c>
    </row>
    <row r="51" spans="1:12" ht="89.25">
      <c r="A51" s="55" t="s">
        <v>42</v>
      </c>
      <c r="B51" s="56" t="s">
        <v>143</v>
      </c>
      <c r="C51" s="56" t="s">
        <v>115</v>
      </c>
      <c r="D51" s="56" t="s">
        <v>26</v>
      </c>
      <c r="E51" s="63" t="s">
        <v>154</v>
      </c>
      <c r="F51" s="56" t="s">
        <v>116</v>
      </c>
      <c r="G51" s="56" t="s">
        <v>118</v>
      </c>
      <c r="H51" s="56" t="s">
        <v>27</v>
      </c>
      <c r="I51" s="50">
        <f>I53+I52</f>
        <v>32346007.16</v>
      </c>
      <c r="J51" s="50">
        <f t="shared" ref="J51:L51" si="14">J53+J52</f>
        <v>33866007.159999996</v>
      </c>
      <c r="K51" s="50">
        <f t="shared" si="14"/>
        <v>33866007.159999996</v>
      </c>
      <c r="L51" s="50">
        <f t="shared" si="14"/>
        <v>33866007.159999996</v>
      </c>
    </row>
    <row r="52" spans="1:12" ht="63.75">
      <c r="A52" s="57" t="s">
        <v>160</v>
      </c>
      <c r="B52" s="58" t="s">
        <v>4</v>
      </c>
      <c r="C52" s="58" t="s">
        <v>115</v>
      </c>
      <c r="D52" s="58" t="s">
        <v>26</v>
      </c>
      <c r="E52" s="64" t="s">
        <v>155</v>
      </c>
      <c r="F52" s="58" t="s">
        <v>180</v>
      </c>
      <c r="G52" s="58" t="s">
        <v>118</v>
      </c>
      <c r="H52" s="58" t="s">
        <v>27</v>
      </c>
      <c r="I52" s="51">
        <v>76007.16</v>
      </c>
      <c r="J52" s="51">
        <v>76007.16</v>
      </c>
      <c r="K52" s="51">
        <v>76007.16</v>
      </c>
      <c r="L52" s="51">
        <v>76007.16</v>
      </c>
    </row>
    <row r="53" spans="1:12" ht="63.75">
      <c r="A53" s="57" t="s">
        <v>160</v>
      </c>
      <c r="B53" s="58" t="s">
        <v>80</v>
      </c>
      <c r="C53" s="58" t="s">
        <v>115</v>
      </c>
      <c r="D53" s="58" t="s">
        <v>26</v>
      </c>
      <c r="E53" s="64" t="s">
        <v>155</v>
      </c>
      <c r="F53" s="58" t="s">
        <v>180</v>
      </c>
      <c r="G53" s="58" t="s">
        <v>118</v>
      </c>
      <c r="H53" s="58" t="s">
        <v>27</v>
      </c>
      <c r="I53" s="51">
        <v>32270000</v>
      </c>
      <c r="J53" s="51">
        <v>33790000</v>
      </c>
      <c r="K53" s="51">
        <v>33790000</v>
      </c>
      <c r="L53" s="51">
        <v>33790000</v>
      </c>
    </row>
    <row r="54" spans="1:12" ht="25.5">
      <c r="A54" s="55" t="s">
        <v>12</v>
      </c>
      <c r="B54" s="56" t="s">
        <v>80</v>
      </c>
      <c r="C54" s="56" t="s">
        <v>115</v>
      </c>
      <c r="D54" s="56" t="s">
        <v>26</v>
      </c>
      <c r="E54" s="63" t="s">
        <v>163</v>
      </c>
      <c r="F54" s="56" t="s">
        <v>116</v>
      </c>
      <c r="G54" s="56" t="s">
        <v>118</v>
      </c>
      <c r="H54" s="56" t="s">
        <v>27</v>
      </c>
      <c r="I54" s="50">
        <f>I55</f>
        <v>131800</v>
      </c>
      <c r="J54" s="50">
        <f t="shared" ref="J54:L55" si="15">J55</f>
        <v>61600</v>
      </c>
      <c r="K54" s="50">
        <f t="shared" si="15"/>
        <v>61600</v>
      </c>
      <c r="L54" s="50">
        <f t="shared" si="15"/>
        <v>61600</v>
      </c>
    </row>
    <row r="55" spans="1:12" ht="51">
      <c r="A55" s="55" t="s">
        <v>13</v>
      </c>
      <c r="B55" s="56" t="s">
        <v>80</v>
      </c>
      <c r="C55" s="56" t="s">
        <v>115</v>
      </c>
      <c r="D55" s="56" t="s">
        <v>26</v>
      </c>
      <c r="E55" s="63" t="s">
        <v>156</v>
      </c>
      <c r="F55" s="56" t="s">
        <v>116</v>
      </c>
      <c r="G55" s="56" t="s">
        <v>118</v>
      </c>
      <c r="H55" s="56" t="s">
        <v>27</v>
      </c>
      <c r="I55" s="50">
        <f>I56</f>
        <v>131800</v>
      </c>
      <c r="J55" s="50">
        <f t="shared" si="15"/>
        <v>61600</v>
      </c>
      <c r="K55" s="50">
        <f t="shared" si="15"/>
        <v>61600</v>
      </c>
      <c r="L55" s="50">
        <f t="shared" si="15"/>
        <v>61600</v>
      </c>
    </row>
    <row r="56" spans="1:12" ht="63.75">
      <c r="A56" s="57" t="s">
        <v>109</v>
      </c>
      <c r="B56" s="58" t="s">
        <v>80</v>
      </c>
      <c r="C56" s="58" t="s">
        <v>115</v>
      </c>
      <c r="D56" s="58" t="s">
        <v>26</v>
      </c>
      <c r="E56" s="64" t="s">
        <v>157</v>
      </c>
      <c r="F56" s="58" t="s">
        <v>180</v>
      </c>
      <c r="G56" s="58" t="s">
        <v>118</v>
      </c>
      <c r="H56" s="58" t="s">
        <v>27</v>
      </c>
      <c r="I56" s="51">
        <v>131800</v>
      </c>
      <c r="J56" s="51">
        <v>61600</v>
      </c>
      <c r="K56" s="51">
        <v>61600</v>
      </c>
      <c r="L56" s="51">
        <v>61600</v>
      </c>
    </row>
    <row r="57" spans="1:12" ht="89.25">
      <c r="A57" s="55" t="s">
        <v>338</v>
      </c>
      <c r="B57" s="56" t="s">
        <v>80</v>
      </c>
      <c r="C57" s="56" t="s">
        <v>115</v>
      </c>
      <c r="D57" s="56" t="s">
        <v>26</v>
      </c>
      <c r="E57" s="63" t="s">
        <v>339</v>
      </c>
      <c r="F57" s="56" t="s">
        <v>180</v>
      </c>
      <c r="G57" s="56" t="s">
        <v>118</v>
      </c>
      <c r="H57" s="56" t="s">
        <v>27</v>
      </c>
      <c r="I57" s="50">
        <f>I58</f>
        <v>85240</v>
      </c>
      <c r="J57" s="50">
        <f t="shared" ref="J57:L58" si="16">J58</f>
        <v>85240</v>
      </c>
      <c r="K57" s="50">
        <f t="shared" si="16"/>
        <v>85240</v>
      </c>
      <c r="L57" s="50">
        <f t="shared" si="16"/>
        <v>85240</v>
      </c>
    </row>
    <row r="58" spans="1:12" ht="89.25">
      <c r="A58" s="57" t="s">
        <v>340</v>
      </c>
      <c r="B58" s="58" t="s">
        <v>80</v>
      </c>
      <c r="C58" s="58" t="s">
        <v>115</v>
      </c>
      <c r="D58" s="58" t="s">
        <v>26</v>
      </c>
      <c r="E58" s="64" t="s">
        <v>341</v>
      </c>
      <c r="F58" s="58" t="s">
        <v>180</v>
      </c>
      <c r="G58" s="58" t="s">
        <v>118</v>
      </c>
      <c r="H58" s="58" t="s">
        <v>27</v>
      </c>
      <c r="I58" s="51">
        <f>I59</f>
        <v>85240</v>
      </c>
      <c r="J58" s="51">
        <f t="shared" si="16"/>
        <v>85240</v>
      </c>
      <c r="K58" s="51">
        <f t="shared" si="16"/>
        <v>85240</v>
      </c>
      <c r="L58" s="51">
        <f t="shared" si="16"/>
        <v>85240</v>
      </c>
    </row>
    <row r="59" spans="1:12" ht="76.5">
      <c r="A59" s="57" t="s">
        <v>342</v>
      </c>
      <c r="B59" s="58" t="s">
        <v>80</v>
      </c>
      <c r="C59" s="58" t="s">
        <v>115</v>
      </c>
      <c r="D59" s="58" t="s">
        <v>26</v>
      </c>
      <c r="E59" s="64" t="s">
        <v>343</v>
      </c>
      <c r="F59" s="58" t="s">
        <v>180</v>
      </c>
      <c r="G59" s="58" t="s">
        <v>118</v>
      </c>
      <c r="H59" s="58" t="s">
        <v>27</v>
      </c>
      <c r="I59" s="51">
        <v>85240</v>
      </c>
      <c r="J59" s="51">
        <v>85240</v>
      </c>
      <c r="K59" s="51">
        <v>85240</v>
      </c>
      <c r="L59" s="51">
        <v>85240</v>
      </c>
    </row>
    <row r="60" spans="1:12" ht="25.5">
      <c r="A60" s="55" t="s">
        <v>110</v>
      </c>
      <c r="B60" s="56" t="s">
        <v>93</v>
      </c>
      <c r="C60" s="56" t="s">
        <v>115</v>
      </c>
      <c r="D60" s="56" t="s">
        <v>158</v>
      </c>
      <c r="E60" s="63" t="s">
        <v>117</v>
      </c>
      <c r="F60" s="56" t="s">
        <v>116</v>
      </c>
      <c r="G60" s="56" t="s">
        <v>118</v>
      </c>
      <c r="H60" s="56" t="s">
        <v>143</v>
      </c>
      <c r="I60" s="50">
        <f>SUM(I61:I64)</f>
        <v>1823263</v>
      </c>
      <c r="J60" s="50">
        <f t="shared" ref="J60:L60" si="17">SUM(J61:J64)</f>
        <v>395770</v>
      </c>
      <c r="K60" s="50">
        <f t="shared" si="17"/>
        <v>1147870</v>
      </c>
      <c r="L60" s="50">
        <f t="shared" si="17"/>
        <v>1205260</v>
      </c>
    </row>
    <row r="61" spans="1:12" ht="25.5">
      <c r="A61" s="57" t="s">
        <v>345</v>
      </c>
      <c r="B61" s="58" t="s">
        <v>93</v>
      </c>
      <c r="C61" s="58" t="s">
        <v>115</v>
      </c>
      <c r="D61" s="58" t="s">
        <v>158</v>
      </c>
      <c r="E61" s="64" t="s">
        <v>174</v>
      </c>
      <c r="F61" s="58" t="s">
        <v>120</v>
      </c>
      <c r="G61" s="58" t="s">
        <v>118</v>
      </c>
      <c r="H61" s="58" t="s">
        <v>27</v>
      </c>
      <c r="I61" s="51">
        <v>199459</v>
      </c>
      <c r="J61" s="51">
        <v>32373</v>
      </c>
      <c r="K61" s="51">
        <v>167540</v>
      </c>
      <c r="L61" s="51">
        <v>175918</v>
      </c>
    </row>
    <row r="62" spans="1:12" ht="25.5">
      <c r="A62" s="67" t="s">
        <v>344</v>
      </c>
      <c r="B62" s="58" t="s">
        <v>93</v>
      </c>
      <c r="C62" s="58" t="s">
        <v>115</v>
      </c>
      <c r="D62" s="58" t="s">
        <v>158</v>
      </c>
      <c r="E62" s="64" t="s">
        <v>210</v>
      </c>
      <c r="F62" s="58" t="s">
        <v>120</v>
      </c>
      <c r="G62" s="58" t="s">
        <v>118</v>
      </c>
      <c r="H62" s="58" t="s">
        <v>27</v>
      </c>
      <c r="I62" s="51">
        <v>32192</v>
      </c>
      <c r="J62" s="51">
        <v>0</v>
      </c>
      <c r="K62" s="51">
        <v>0</v>
      </c>
      <c r="L62" s="51">
        <v>0</v>
      </c>
    </row>
    <row r="63" spans="1:12" ht="25.5">
      <c r="A63" s="67" t="s">
        <v>346</v>
      </c>
      <c r="B63" s="58" t="s">
        <v>93</v>
      </c>
      <c r="C63" s="58" t="s">
        <v>115</v>
      </c>
      <c r="D63" s="58" t="s">
        <v>158</v>
      </c>
      <c r="E63" s="64" t="s">
        <v>188</v>
      </c>
      <c r="F63" s="58" t="s">
        <v>120</v>
      </c>
      <c r="G63" s="58" t="s">
        <v>118</v>
      </c>
      <c r="H63" s="58" t="s">
        <v>27</v>
      </c>
      <c r="I63" s="51">
        <v>12700</v>
      </c>
      <c r="J63" s="51">
        <v>1386</v>
      </c>
      <c r="K63" s="51">
        <v>23347</v>
      </c>
      <c r="L63" s="51">
        <v>24514</v>
      </c>
    </row>
    <row r="64" spans="1:12" ht="25.5">
      <c r="A64" s="67" t="s">
        <v>347</v>
      </c>
      <c r="B64" s="58" t="s">
        <v>93</v>
      </c>
      <c r="C64" s="58" t="s">
        <v>115</v>
      </c>
      <c r="D64" s="58" t="s">
        <v>158</v>
      </c>
      <c r="E64" s="64" t="s">
        <v>211</v>
      </c>
      <c r="F64" s="58" t="s">
        <v>120</v>
      </c>
      <c r="G64" s="58" t="s">
        <v>118</v>
      </c>
      <c r="H64" s="58" t="s">
        <v>27</v>
      </c>
      <c r="I64" s="51">
        <v>1578912</v>
      </c>
      <c r="J64" s="51">
        <v>362011</v>
      </c>
      <c r="K64" s="51">
        <v>956983</v>
      </c>
      <c r="L64" s="51">
        <v>1004828</v>
      </c>
    </row>
    <row r="65" spans="1:12" ht="25.5">
      <c r="A65" s="55" t="s">
        <v>159</v>
      </c>
      <c r="B65" s="56" t="s">
        <v>143</v>
      </c>
      <c r="C65" s="56" t="s">
        <v>115</v>
      </c>
      <c r="D65" s="56" t="s">
        <v>87</v>
      </c>
      <c r="E65" s="63" t="s">
        <v>117</v>
      </c>
      <c r="F65" s="56" t="s">
        <v>116</v>
      </c>
      <c r="G65" s="56" t="s">
        <v>118</v>
      </c>
      <c r="H65" s="56" t="s">
        <v>143</v>
      </c>
      <c r="I65" s="50">
        <f>I66+I71+I73</f>
        <v>23704462.059999999</v>
      </c>
      <c r="J65" s="50">
        <f t="shared" ref="J65:L65" si="18">J66+J71+J73</f>
        <v>29135173.259999998</v>
      </c>
      <c r="K65" s="50">
        <f t="shared" si="18"/>
        <v>29135173.259999998</v>
      </c>
      <c r="L65" s="50">
        <f t="shared" si="18"/>
        <v>29135173.259999998</v>
      </c>
    </row>
    <row r="66" spans="1:12">
      <c r="A66" s="55" t="s">
        <v>349</v>
      </c>
      <c r="B66" s="56" t="s">
        <v>143</v>
      </c>
      <c r="C66" s="56" t="s">
        <v>115</v>
      </c>
      <c r="D66" s="56" t="s">
        <v>87</v>
      </c>
      <c r="E66" s="63" t="s">
        <v>121</v>
      </c>
      <c r="F66" s="56" t="s">
        <v>116</v>
      </c>
      <c r="G66" s="56" t="s">
        <v>118</v>
      </c>
      <c r="H66" s="56" t="s">
        <v>88</v>
      </c>
      <c r="I66" s="50">
        <f>I67+I68+I69+I70</f>
        <v>23206113.399999999</v>
      </c>
      <c r="J66" s="50">
        <f t="shared" ref="J66:L66" si="19">J67+J68+J69+J70</f>
        <v>28848200.399999999</v>
      </c>
      <c r="K66" s="50">
        <f t="shared" si="19"/>
        <v>28848200.399999999</v>
      </c>
      <c r="L66" s="50">
        <f t="shared" si="19"/>
        <v>28848200.399999999</v>
      </c>
    </row>
    <row r="67" spans="1:12" ht="38.25">
      <c r="A67" s="57" t="s">
        <v>191</v>
      </c>
      <c r="B67" s="58" t="s">
        <v>165</v>
      </c>
      <c r="C67" s="58" t="s">
        <v>115</v>
      </c>
      <c r="D67" s="58" t="s">
        <v>87</v>
      </c>
      <c r="E67" s="64" t="s">
        <v>192</v>
      </c>
      <c r="F67" s="58" t="s">
        <v>180</v>
      </c>
      <c r="G67" s="58" t="s">
        <v>7</v>
      </c>
      <c r="H67" s="58" t="s">
        <v>88</v>
      </c>
      <c r="I67" s="52">
        <v>19070000</v>
      </c>
      <c r="J67" s="52">
        <v>19340288</v>
      </c>
      <c r="K67" s="52">
        <v>19340288</v>
      </c>
      <c r="L67" s="52">
        <v>19340288</v>
      </c>
    </row>
    <row r="68" spans="1:12" ht="38.25">
      <c r="A68" s="57" t="s">
        <v>191</v>
      </c>
      <c r="B68" s="58" t="s">
        <v>165</v>
      </c>
      <c r="C68" s="58" t="s">
        <v>115</v>
      </c>
      <c r="D68" s="58" t="s">
        <v>87</v>
      </c>
      <c r="E68" s="64" t="s">
        <v>192</v>
      </c>
      <c r="F68" s="58" t="s">
        <v>180</v>
      </c>
      <c r="G68" s="58" t="s">
        <v>196</v>
      </c>
      <c r="H68" s="58" t="s">
        <v>88</v>
      </c>
      <c r="I68" s="52">
        <v>3400000</v>
      </c>
      <c r="J68" s="52">
        <v>4415935</v>
      </c>
      <c r="K68" s="52">
        <v>4415935</v>
      </c>
      <c r="L68" s="52">
        <v>4415935</v>
      </c>
    </row>
    <row r="69" spans="1:12" ht="38.25">
      <c r="A69" s="57" t="s">
        <v>191</v>
      </c>
      <c r="B69" s="58" t="s">
        <v>183</v>
      </c>
      <c r="C69" s="58" t="s">
        <v>115</v>
      </c>
      <c r="D69" s="58" t="s">
        <v>87</v>
      </c>
      <c r="E69" s="64" t="s">
        <v>192</v>
      </c>
      <c r="F69" s="58" t="s">
        <v>180</v>
      </c>
      <c r="G69" s="58" t="s">
        <v>118</v>
      </c>
      <c r="H69" s="58" t="s">
        <v>88</v>
      </c>
      <c r="I69" s="52">
        <v>736113.4</v>
      </c>
      <c r="J69" s="52">
        <v>736113.4</v>
      </c>
      <c r="K69" s="52">
        <v>736113.4</v>
      </c>
      <c r="L69" s="52">
        <v>736113.4</v>
      </c>
    </row>
    <row r="70" spans="1:12" ht="38.25">
      <c r="A70" s="57" t="s">
        <v>191</v>
      </c>
      <c r="B70" s="58" t="s">
        <v>4</v>
      </c>
      <c r="C70" s="58" t="s">
        <v>115</v>
      </c>
      <c r="D70" s="58" t="s">
        <v>87</v>
      </c>
      <c r="E70" s="64" t="s">
        <v>192</v>
      </c>
      <c r="F70" s="58" t="s">
        <v>180</v>
      </c>
      <c r="G70" s="58" t="s">
        <v>118</v>
      </c>
      <c r="H70" s="58" t="s">
        <v>88</v>
      </c>
      <c r="I70" s="52">
        <v>0</v>
      </c>
      <c r="J70" s="52">
        <v>4355864</v>
      </c>
      <c r="K70" s="52">
        <v>4355864</v>
      </c>
      <c r="L70" s="52">
        <v>4355864</v>
      </c>
    </row>
    <row r="71" spans="1:12" ht="38.25">
      <c r="A71" s="55" t="s">
        <v>248</v>
      </c>
      <c r="B71" s="56" t="s">
        <v>4</v>
      </c>
      <c r="C71" s="56" t="s">
        <v>115</v>
      </c>
      <c r="D71" s="56" t="s">
        <v>87</v>
      </c>
      <c r="E71" s="63" t="s">
        <v>227</v>
      </c>
      <c r="F71" s="56" t="s">
        <v>180</v>
      </c>
      <c r="G71" s="56" t="s">
        <v>118</v>
      </c>
      <c r="H71" s="56" t="s">
        <v>88</v>
      </c>
      <c r="I71" s="53">
        <f>I72</f>
        <v>286972.86</v>
      </c>
      <c r="J71" s="53">
        <f t="shared" ref="J71:L71" si="20">J72</f>
        <v>286972.86</v>
      </c>
      <c r="K71" s="53">
        <f t="shared" si="20"/>
        <v>286972.86</v>
      </c>
      <c r="L71" s="53">
        <f t="shared" si="20"/>
        <v>286972.86</v>
      </c>
    </row>
    <row r="72" spans="1:12" ht="51">
      <c r="A72" s="57" t="s">
        <v>220</v>
      </c>
      <c r="B72" s="58" t="s">
        <v>4</v>
      </c>
      <c r="C72" s="58" t="s">
        <v>115</v>
      </c>
      <c r="D72" s="58" t="s">
        <v>87</v>
      </c>
      <c r="E72" s="64" t="s">
        <v>227</v>
      </c>
      <c r="F72" s="58" t="s">
        <v>180</v>
      </c>
      <c r="G72" s="58" t="s">
        <v>228</v>
      </c>
      <c r="H72" s="58" t="s">
        <v>88</v>
      </c>
      <c r="I72" s="52">
        <v>286972.86</v>
      </c>
      <c r="J72" s="52">
        <v>286972.86</v>
      </c>
      <c r="K72" s="52">
        <v>286972.86</v>
      </c>
      <c r="L72" s="52">
        <v>286972.86</v>
      </c>
    </row>
    <row r="73" spans="1:12" ht="25.5">
      <c r="A73" s="55" t="s">
        <v>201</v>
      </c>
      <c r="B73" s="56" t="s">
        <v>348</v>
      </c>
      <c r="C73" s="56" t="s">
        <v>115</v>
      </c>
      <c r="D73" s="56" t="s">
        <v>87</v>
      </c>
      <c r="E73" s="63" t="s">
        <v>223</v>
      </c>
      <c r="F73" s="56" t="s">
        <v>180</v>
      </c>
      <c r="G73" s="56" t="s">
        <v>118</v>
      </c>
      <c r="H73" s="56" t="s">
        <v>88</v>
      </c>
      <c r="I73" s="53">
        <f>I74</f>
        <v>211375.8</v>
      </c>
      <c r="J73" s="53">
        <f t="shared" ref="J73:L73" si="21">J74</f>
        <v>0</v>
      </c>
      <c r="K73" s="53">
        <f t="shared" si="21"/>
        <v>0</v>
      </c>
      <c r="L73" s="53">
        <f t="shared" si="21"/>
        <v>0</v>
      </c>
    </row>
    <row r="74" spans="1:12" ht="25.5">
      <c r="A74" s="57" t="s">
        <v>201</v>
      </c>
      <c r="B74" s="58" t="s">
        <v>348</v>
      </c>
      <c r="C74" s="58" t="s">
        <v>115</v>
      </c>
      <c r="D74" s="58" t="s">
        <v>87</v>
      </c>
      <c r="E74" s="64" t="s">
        <v>223</v>
      </c>
      <c r="F74" s="58" t="s">
        <v>180</v>
      </c>
      <c r="G74" s="58" t="s">
        <v>118</v>
      </c>
      <c r="H74" s="58" t="s">
        <v>88</v>
      </c>
      <c r="I74" s="52">
        <v>211375.8</v>
      </c>
      <c r="J74" s="52">
        <v>0</v>
      </c>
      <c r="K74" s="52">
        <v>0</v>
      </c>
      <c r="L74" s="52">
        <v>0</v>
      </c>
    </row>
    <row r="75" spans="1:12" ht="25.5">
      <c r="A75" s="55" t="s">
        <v>111</v>
      </c>
      <c r="B75" s="56" t="s">
        <v>80</v>
      </c>
      <c r="C75" s="56" t="s">
        <v>115</v>
      </c>
      <c r="D75" s="56" t="s">
        <v>89</v>
      </c>
      <c r="E75" s="63" t="s">
        <v>117</v>
      </c>
      <c r="F75" s="56" t="s">
        <v>116</v>
      </c>
      <c r="G75" s="56" t="s">
        <v>118</v>
      </c>
      <c r="H75" s="56" t="s">
        <v>143</v>
      </c>
      <c r="I75" s="50">
        <f>I76+I79</f>
        <v>3222125</v>
      </c>
      <c r="J75" s="50">
        <f t="shared" ref="J75:L75" si="22">J76+J79</f>
        <v>8600900</v>
      </c>
      <c r="K75" s="50">
        <f t="shared" si="22"/>
        <v>3104900</v>
      </c>
      <c r="L75" s="50">
        <f t="shared" si="22"/>
        <v>2604900</v>
      </c>
    </row>
    <row r="76" spans="1:12" ht="76.5">
      <c r="A76" s="55" t="s">
        <v>90</v>
      </c>
      <c r="B76" s="56" t="s">
        <v>80</v>
      </c>
      <c r="C76" s="56" t="s">
        <v>115</v>
      </c>
      <c r="D76" s="56" t="s">
        <v>89</v>
      </c>
      <c r="E76" s="63" t="s">
        <v>177</v>
      </c>
      <c r="F76" s="56" t="s">
        <v>116</v>
      </c>
      <c r="G76" s="56" t="s">
        <v>118</v>
      </c>
      <c r="H76" s="56" t="s">
        <v>143</v>
      </c>
      <c r="I76" s="50">
        <f>I77</f>
        <v>1154000</v>
      </c>
      <c r="J76" s="50">
        <f t="shared" ref="J76:L77" si="23">J77</f>
        <v>6560000</v>
      </c>
      <c r="K76" s="50">
        <f t="shared" si="23"/>
        <v>1000000</v>
      </c>
      <c r="L76" s="50">
        <f t="shared" si="23"/>
        <v>500000</v>
      </c>
    </row>
    <row r="77" spans="1:12" ht="51">
      <c r="A77" s="55" t="s">
        <v>91</v>
      </c>
      <c r="B77" s="56" t="s">
        <v>80</v>
      </c>
      <c r="C77" s="56" t="s">
        <v>115</v>
      </c>
      <c r="D77" s="56" t="s">
        <v>89</v>
      </c>
      <c r="E77" s="63" t="s">
        <v>197</v>
      </c>
      <c r="F77" s="56" t="s">
        <v>180</v>
      </c>
      <c r="G77" s="56" t="s">
        <v>118</v>
      </c>
      <c r="H77" s="56" t="s">
        <v>92</v>
      </c>
      <c r="I77" s="50">
        <f>I78</f>
        <v>1154000</v>
      </c>
      <c r="J77" s="50">
        <f t="shared" si="23"/>
        <v>6560000</v>
      </c>
      <c r="K77" s="50">
        <f t="shared" si="23"/>
        <v>1000000</v>
      </c>
      <c r="L77" s="50">
        <f t="shared" si="23"/>
        <v>500000</v>
      </c>
    </row>
    <row r="78" spans="1:12" ht="102">
      <c r="A78" s="57" t="s">
        <v>350</v>
      </c>
      <c r="B78" s="58" t="s">
        <v>80</v>
      </c>
      <c r="C78" s="58" t="s">
        <v>115</v>
      </c>
      <c r="D78" s="58" t="s">
        <v>89</v>
      </c>
      <c r="E78" s="64" t="s">
        <v>193</v>
      </c>
      <c r="F78" s="58" t="s">
        <v>180</v>
      </c>
      <c r="G78" s="58" t="s">
        <v>118</v>
      </c>
      <c r="H78" s="58" t="s">
        <v>92</v>
      </c>
      <c r="I78" s="51">
        <v>1154000</v>
      </c>
      <c r="J78" s="51">
        <v>6560000</v>
      </c>
      <c r="K78" s="51">
        <v>1000000</v>
      </c>
      <c r="L78" s="51">
        <v>500000</v>
      </c>
    </row>
    <row r="79" spans="1:12" ht="51">
      <c r="A79" s="55" t="s">
        <v>144</v>
      </c>
      <c r="B79" s="56" t="s">
        <v>143</v>
      </c>
      <c r="C79" s="56" t="s">
        <v>115</v>
      </c>
      <c r="D79" s="56" t="s">
        <v>89</v>
      </c>
      <c r="E79" s="63" t="s">
        <v>182</v>
      </c>
      <c r="F79" s="56" t="s">
        <v>116</v>
      </c>
      <c r="G79" s="56" t="s">
        <v>118</v>
      </c>
      <c r="H79" s="56" t="s">
        <v>1</v>
      </c>
      <c r="I79" s="50">
        <f>I80</f>
        <v>2068125</v>
      </c>
      <c r="J79" s="50">
        <f t="shared" ref="J79:L79" si="24">J80</f>
        <v>2040900</v>
      </c>
      <c r="K79" s="50">
        <f t="shared" si="24"/>
        <v>2104900</v>
      </c>
      <c r="L79" s="50">
        <f t="shared" si="24"/>
        <v>2104900</v>
      </c>
    </row>
    <row r="80" spans="1:12" ht="38.25">
      <c r="A80" s="55" t="s">
        <v>170</v>
      </c>
      <c r="B80" s="56" t="s">
        <v>143</v>
      </c>
      <c r="C80" s="56" t="s">
        <v>115</v>
      </c>
      <c r="D80" s="56" t="s">
        <v>89</v>
      </c>
      <c r="E80" s="63" t="s">
        <v>171</v>
      </c>
      <c r="F80" s="56" t="s">
        <v>116</v>
      </c>
      <c r="G80" s="56" t="s">
        <v>118</v>
      </c>
      <c r="H80" s="56" t="s">
        <v>1</v>
      </c>
      <c r="I80" s="50">
        <f>I82+I81</f>
        <v>2068125</v>
      </c>
      <c r="J80" s="50">
        <f t="shared" ref="J80:L80" si="25">J82+J81</f>
        <v>2040900</v>
      </c>
      <c r="K80" s="50">
        <f t="shared" si="25"/>
        <v>2104900</v>
      </c>
      <c r="L80" s="50">
        <f t="shared" si="25"/>
        <v>2104900</v>
      </c>
    </row>
    <row r="81" spans="1:12" ht="63.75">
      <c r="A81" s="57" t="s">
        <v>297</v>
      </c>
      <c r="B81" s="58" t="s">
        <v>143</v>
      </c>
      <c r="C81" s="58" t="s">
        <v>115</v>
      </c>
      <c r="D81" s="58" t="s">
        <v>89</v>
      </c>
      <c r="E81" s="64" t="s">
        <v>195</v>
      </c>
      <c r="F81" s="58" t="s">
        <v>180</v>
      </c>
      <c r="G81" s="58" t="s">
        <v>118</v>
      </c>
      <c r="H81" s="58" t="s">
        <v>1</v>
      </c>
      <c r="I81" s="51">
        <v>27225</v>
      </c>
      <c r="J81" s="51">
        <v>0</v>
      </c>
      <c r="K81" s="51">
        <v>0</v>
      </c>
      <c r="L81" s="51">
        <v>0</v>
      </c>
    </row>
    <row r="82" spans="1:12" ht="51">
      <c r="A82" s="57" t="s">
        <v>112</v>
      </c>
      <c r="B82" s="58" t="s">
        <v>143</v>
      </c>
      <c r="C82" s="58" t="s">
        <v>115</v>
      </c>
      <c r="D82" s="58" t="s">
        <v>89</v>
      </c>
      <c r="E82" s="64" t="s">
        <v>195</v>
      </c>
      <c r="F82" s="58" t="s">
        <v>151</v>
      </c>
      <c r="G82" s="58" t="s">
        <v>118</v>
      </c>
      <c r="H82" s="58" t="s">
        <v>1</v>
      </c>
      <c r="I82" s="51">
        <v>2040900</v>
      </c>
      <c r="J82" s="51">
        <v>2040900</v>
      </c>
      <c r="K82" s="51">
        <v>2104900</v>
      </c>
      <c r="L82" s="51">
        <v>2104900</v>
      </c>
    </row>
    <row r="83" spans="1:12">
      <c r="A83" s="55" t="s">
        <v>2</v>
      </c>
      <c r="B83" s="56" t="s">
        <v>143</v>
      </c>
      <c r="C83" s="56" t="s">
        <v>115</v>
      </c>
      <c r="D83" s="56" t="s">
        <v>113</v>
      </c>
      <c r="E83" s="63" t="s">
        <v>117</v>
      </c>
      <c r="F83" s="56" t="s">
        <v>116</v>
      </c>
      <c r="G83" s="56" t="s">
        <v>118</v>
      </c>
      <c r="H83" s="56" t="s">
        <v>143</v>
      </c>
      <c r="I83" s="50">
        <f>SUM(I84:I103)</f>
        <v>6168112.8599999994</v>
      </c>
      <c r="J83" s="50">
        <f t="shared" ref="J83:L83" si="26">SUM(J84:J103)</f>
        <v>4235000</v>
      </c>
      <c r="K83" s="50">
        <f t="shared" si="26"/>
        <v>4265000</v>
      </c>
      <c r="L83" s="50">
        <f t="shared" si="26"/>
        <v>4275000</v>
      </c>
    </row>
    <row r="84" spans="1:12" ht="76.5">
      <c r="A84" s="57" t="s">
        <v>317</v>
      </c>
      <c r="B84" s="58" t="s">
        <v>119</v>
      </c>
      <c r="C84" s="58" t="s">
        <v>115</v>
      </c>
      <c r="D84" s="58" t="s">
        <v>113</v>
      </c>
      <c r="E84" s="64" t="s">
        <v>162</v>
      </c>
      <c r="F84" s="58" t="s">
        <v>120</v>
      </c>
      <c r="G84" s="58" t="s">
        <v>118</v>
      </c>
      <c r="H84" s="58" t="s">
        <v>114</v>
      </c>
      <c r="I84" s="51">
        <v>1000</v>
      </c>
      <c r="J84" s="51">
        <v>1000</v>
      </c>
      <c r="K84" s="51">
        <v>1000</v>
      </c>
      <c r="L84" s="51">
        <v>1000</v>
      </c>
    </row>
    <row r="85" spans="1:12" ht="63.75">
      <c r="A85" s="57" t="s">
        <v>11</v>
      </c>
      <c r="B85" s="58" t="s">
        <v>119</v>
      </c>
      <c r="C85" s="58" t="s">
        <v>115</v>
      </c>
      <c r="D85" s="58" t="s">
        <v>113</v>
      </c>
      <c r="E85" s="64" t="s">
        <v>69</v>
      </c>
      <c r="F85" s="58" t="s">
        <v>120</v>
      </c>
      <c r="G85" s="58" t="s">
        <v>118</v>
      </c>
      <c r="H85" s="58" t="s">
        <v>114</v>
      </c>
      <c r="I85" s="51">
        <v>7000</v>
      </c>
      <c r="J85" s="51">
        <v>7000</v>
      </c>
      <c r="K85" s="51">
        <v>7000</v>
      </c>
      <c r="L85" s="51">
        <v>7000</v>
      </c>
    </row>
    <row r="86" spans="1:12" ht="63.75">
      <c r="A86" s="57" t="s">
        <v>318</v>
      </c>
      <c r="B86" s="58" t="s">
        <v>143</v>
      </c>
      <c r="C86" s="58" t="s">
        <v>115</v>
      </c>
      <c r="D86" s="58" t="s">
        <v>113</v>
      </c>
      <c r="E86" s="64" t="s">
        <v>182</v>
      </c>
      <c r="F86" s="58" t="s">
        <v>120</v>
      </c>
      <c r="G86" s="58" t="s">
        <v>118</v>
      </c>
      <c r="H86" s="58" t="s">
        <v>114</v>
      </c>
      <c r="I86" s="51">
        <v>0</v>
      </c>
      <c r="J86" s="51"/>
      <c r="K86" s="51"/>
      <c r="L86" s="51"/>
    </row>
    <row r="87" spans="1:12" ht="63.75">
      <c r="A87" s="57" t="s">
        <v>319</v>
      </c>
      <c r="B87" s="58" t="s">
        <v>143</v>
      </c>
      <c r="C87" s="58" t="s">
        <v>115</v>
      </c>
      <c r="D87" s="58" t="s">
        <v>113</v>
      </c>
      <c r="E87" s="64" t="s">
        <v>300</v>
      </c>
      <c r="F87" s="58" t="s">
        <v>120</v>
      </c>
      <c r="G87" s="58" t="s">
        <v>118</v>
      </c>
      <c r="H87" s="58" t="s">
        <v>114</v>
      </c>
      <c r="I87" s="51">
        <v>165000</v>
      </c>
      <c r="J87" s="51">
        <v>170000</v>
      </c>
      <c r="K87" s="51">
        <v>170000</v>
      </c>
      <c r="L87" s="51">
        <v>170000</v>
      </c>
    </row>
    <row r="88" spans="1:12" ht="63.75">
      <c r="A88" s="57" t="s">
        <v>319</v>
      </c>
      <c r="B88" s="58" t="s">
        <v>143</v>
      </c>
      <c r="C88" s="58" t="s">
        <v>115</v>
      </c>
      <c r="D88" s="58" t="s">
        <v>113</v>
      </c>
      <c r="E88" s="64" t="s">
        <v>299</v>
      </c>
      <c r="F88" s="58" t="s">
        <v>120</v>
      </c>
      <c r="G88" s="58" t="s">
        <v>118</v>
      </c>
      <c r="H88" s="58" t="s">
        <v>114</v>
      </c>
      <c r="I88" s="51">
        <v>5000</v>
      </c>
      <c r="J88" s="51">
        <v>0</v>
      </c>
      <c r="K88" s="51">
        <v>0</v>
      </c>
      <c r="L88" s="51">
        <v>0</v>
      </c>
    </row>
    <row r="89" spans="1:12" ht="51">
      <c r="A89" s="57" t="s">
        <v>320</v>
      </c>
      <c r="B89" s="58" t="s">
        <v>165</v>
      </c>
      <c r="C89" s="58" t="s">
        <v>115</v>
      </c>
      <c r="D89" s="58" t="s">
        <v>113</v>
      </c>
      <c r="E89" s="64" t="s">
        <v>301</v>
      </c>
      <c r="F89" s="58" t="s">
        <v>180</v>
      </c>
      <c r="G89" s="58" t="s">
        <v>118</v>
      </c>
      <c r="H89" s="58" t="s">
        <v>114</v>
      </c>
      <c r="I89" s="51">
        <v>692219.31</v>
      </c>
      <c r="J89" s="51">
        <v>0</v>
      </c>
      <c r="K89" s="51">
        <v>0</v>
      </c>
      <c r="L89" s="51">
        <v>0</v>
      </c>
    </row>
    <row r="90" spans="1:12" ht="76.5">
      <c r="A90" s="72" t="s">
        <v>351</v>
      </c>
      <c r="B90" s="58" t="s">
        <v>4</v>
      </c>
      <c r="C90" s="58" t="s">
        <v>115</v>
      </c>
      <c r="D90" s="58" t="s">
        <v>113</v>
      </c>
      <c r="E90" s="64" t="s">
        <v>352</v>
      </c>
      <c r="F90" s="58" t="s">
        <v>180</v>
      </c>
      <c r="G90" s="58" t="s">
        <v>118</v>
      </c>
      <c r="H90" s="58" t="s">
        <v>114</v>
      </c>
      <c r="I90" s="51">
        <v>162886.68</v>
      </c>
      <c r="J90" s="51">
        <v>0</v>
      </c>
      <c r="K90" s="51">
        <v>0</v>
      </c>
      <c r="L90" s="51">
        <v>0</v>
      </c>
    </row>
    <row r="91" spans="1:12" ht="38.25">
      <c r="A91" s="57" t="s">
        <v>321</v>
      </c>
      <c r="B91" s="58" t="s">
        <v>143</v>
      </c>
      <c r="C91" s="58" t="s">
        <v>115</v>
      </c>
      <c r="D91" s="58" t="s">
        <v>113</v>
      </c>
      <c r="E91" s="64" t="s">
        <v>302</v>
      </c>
      <c r="F91" s="58" t="s">
        <v>120</v>
      </c>
      <c r="G91" s="58" t="s">
        <v>118</v>
      </c>
      <c r="H91" s="58" t="s">
        <v>114</v>
      </c>
      <c r="I91" s="51">
        <v>35000</v>
      </c>
      <c r="J91" s="51">
        <v>35000</v>
      </c>
      <c r="K91" s="51">
        <v>35000</v>
      </c>
      <c r="L91" s="51">
        <v>35000</v>
      </c>
    </row>
    <row r="92" spans="1:12" ht="38.25">
      <c r="A92" s="57" t="s">
        <v>322</v>
      </c>
      <c r="B92" s="58" t="s">
        <v>143</v>
      </c>
      <c r="C92" s="58" t="s">
        <v>115</v>
      </c>
      <c r="D92" s="58" t="s">
        <v>113</v>
      </c>
      <c r="E92" s="64" t="s">
        <v>303</v>
      </c>
      <c r="F92" s="58" t="s">
        <v>120</v>
      </c>
      <c r="G92" s="58" t="s">
        <v>118</v>
      </c>
      <c r="H92" s="58" t="s">
        <v>114</v>
      </c>
      <c r="I92" s="51">
        <v>110000</v>
      </c>
      <c r="J92" s="51">
        <v>120000</v>
      </c>
      <c r="K92" s="51">
        <v>120000</v>
      </c>
      <c r="L92" s="51">
        <v>120000</v>
      </c>
    </row>
    <row r="93" spans="1:12" ht="25.5">
      <c r="A93" s="57" t="s">
        <v>323</v>
      </c>
      <c r="B93" s="58" t="s">
        <v>143</v>
      </c>
      <c r="C93" s="58" t="s">
        <v>115</v>
      </c>
      <c r="D93" s="58" t="s">
        <v>113</v>
      </c>
      <c r="E93" s="64" t="s">
        <v>304</v>
      </c>
      <c r="F93" s="58" t="s">
        <v>120</v>
      </c>
      <c r="G93" s="58" t="s">
        <v>118</v>
      </c>
      <c r="H93" s="58" t="s">
        <v>114</v>
      </c>
      <c r="I93" s="51">
        <v>115000</v>
      </c>
      <c r="J93" s="51">
        <v>115000</v>
      </c>
      <c r="K93" s="51">
        <v>115000</v>
      </c>
      <c r="L93" s="51">
        <v>115000</v>
      </c>
    </row>
    <row r="94" spans="1:12" ht="63.75">
      <c r="A94" s="57" t="s">
        <v>145</v>
      </c>
      <c r="B94" s="58" t="s">
        <v>143</v>
      </c>
      <c r="C94" s="58" t="s">
        <v>115</v>
      </c>
      <c r="D94" s="58" t="s">
        <v>113</v>
      </c>
      <c r="E94" s="64" t="s">
        <v>123</v>
      </c>
      <c r="F94" s="58" t="s">
        <v>120</v>
      </c>
      <c r="G94" s="58" t="s">
        <v>118</v>
      </c>
      <c r="H94" s="58" t="s">
        <v>114</v>
      </c>
      <c r="I94" s="51">
        <v>464000</v>
      </c>
      <c r="J94" s="51">
        <v>474000</v>
      </c>
      <c r="K94" s="51">
        <v>474000</v>
      </c>
      <c r="L94" s="51">
        <v>474000</v>
      </c>
    </row>
    <row r="95" spans="1:12" ht="63.75">
      <c r="A95" s="57" t="s">
        <v>324</v>
      </c>
      <c r="B95" s="58" t="s">
        <v>143</v>
      </c>
      <c r="C95" s="58" t="s">
        <v>115</v>
      </c>
      <c r="D95" s="58" t="s">
        <v>113</v>
      </c>
      <c r="E95" s="64" t="s">
        <v>305</v>
      </c>
      <c r="F95" s="58" t="s">
        <v>120</v>
      </c>
      <c r="G95" s="58" t="s">
        <v>118</v>
      </c>
      <c r="H95" s="58" t="s">
        <v>114</v>
      </c>
      <c r="I95" s="51">
        <v>0</v>
      </c>
      <c r="J95" s="51">
        <v>0</v>
      </c>
      <c r="K95" s="51">
        <v>0</v>
      </c>
      <c r="L95" s="51">
        <v>0</v>
      </c>
    </row>
    <row r="96" spans="1:12" ht="38.25">
      <c r="A96" s="73" t="s">
        <v>353</v>
      </c>
      <c r="B96" s="58" t="s">
        <v>143</v>
      </c>
      <c r="C96" s="58" t="s">
        <v>115</v>
      </c>
      <c r="D96" s="58" t="s">
        <v>113</v>
      </c>
      <c r="E96" s="64" t="s">
        <v>354</v>
      </c>
      <c r="F96" s="58" t="s">
        <v>120</v>
      </c>
      <c r="G96" s="58" t="s">
        <v>118</v>
      </c>
      <c r="H96" s="58" t="s">
        <v>114</v>
      </c>
      <c r="I96" s="51">
        <v>20300</v>
      </c>
      <c r="J96" s="51">
        <v>20000</v>
      </c>
      <c r="K96" s="51">
        <v>20000</v>
      </c>
      <c r="L96" s="51">
        <v>20000</v>
      </c>
    </row>
    <row r="97" spans="1:12" ht="51">
      <c r="A97" s="57" t="s">
        <v>202</v>
      </c>
      <c r="B97" s="58" t="s">
        <v>143</v>
      </c>
      <c r="C97" s="58" t="s">
        <v>115</v>
      </c>
      <c r="D97" s="58" t="s">
        <v>113</v>
      </c>
      <c r="E97" s="64" t="s">
        <v>203</v>
      </c>
      <c r="F97" s="58" t="s">
        <v>120</v>
      </c>
      <c r="G97" s="58" t="s">
        <v>118</v>
      </c>
      <c r="H97" s="58" t="s">
        <v>114</v>
      </c>
      <c r="I97" s="51">
        <v>1132886.3</v>
      </c>
      <c r="J97" s="51">
        <v>0</v>
      </c>
      <c r="K97" s="51">
        <v>0</v>
      </c>
      <c r="L97" s="51">
        <v>0</v>
      </c>
    </row>
    <row r="98" spans="1:12" ht="63.75">
      <c r="A98" s="57" t="s">
        <v>325</v>
      </c>
      <c r="B98" s="58" t="s">
        <v>143</v>
      </c>
      <c r="C98" s="58" t="s">
        <v>115</v>
      </c>
      <c r="D98" s="58" t="s">
        <v>113</v>
      </c>
      <c r="E98" s="64" t="s">
        <v>306</v>
      </c>
      <c r="F98" s="58" t="s">
        <v>180</v>
      </c>
      <c r="G98" s="58" t="s">
        <v>307</v>
      </c>
      <c r="H98" s="58" t="s">
        <v>114</v>
      </c>
      <c r="I98" s="51"/>
      <c r="J98" s="51"/>
      <c r="K98" s="51"/>
      <c r="L98" s="51"/>
    </row>
    <row r="99" spans="1:12" s="37" customFormat="1" ht="38.25">
      <c r="A99" s="57" t="s">
        <v>204</v>
      </c>
      <c r="B99" s="58" t="s">
        <v>143</v>
      </c>
      <c r="C99" s="58" t="s">
        <v>115</v>
      </c>
      <c r="D99" s="58" t="s">
        <v>113</v>
      </c>
      <c r="E99" s="64" t="s">
        <v>205</v>
      </c>
      <c r="F99" s="58" t="s">
        <v>180</v>
      </c>
      <c r="G99" s="58" t="s">
        <v>118</v>
      </c>
      <c r="H99" s="58" t="s">
        <v>114</v>
      </c>
      <c r="I99" s="51">
        <v>140000</v>
      </c>
      <c r="J99" s="51">
        <v>80000</v>
      </c>
      <c r="K99" s="51">
        <v>80000</v>
      </c>
      <c r="L99" s="51">
        <v>80000</v>
      </c>
    </row>
    <row r="100" spans="1:12" s="37" customFormat="1" ht="38.25">
      <c r="A100" s="57" t="s">
        <v>326</v>
      </c>
      <c r="B100" s="58" t="s">
        <v>143</v>
      </c>
      <c r="C100" s="58" t="s">
        <v>115</v>
      </c>
      <c r="D100" s="58" t="s">
        <v>113</v>
      </c>
      <c r="E100" s="64" t="s">
        <v>298</v>
      </c>
      <c r="F100" s="58" t="s">
        <v>120</v>
      </c>
      <c r="G100" s="58" t="s">
        <v>118</v>
      </c>
      <c r="H100" s="58" t="s">
        <v>114</v>
      </c>
      <c r="I100" s="51">
        <v>16000</v>
      </c>
      <c r="J100" s="51">
        <v>16000</v>
      </c>
      <c r="K100" s="51">
        <v>16000</v>
      </c>
      <c r="L100" s="51">
        <v>16000</v>
      </c>
    </row>
    <row r="101" spans="1:12" s="37" customFormat="1" ht="76.5">
      <c r="A101" s="57" t="s">
        <v>327</v>
      </c>
      <c r="B101" s="58" t="s">
        <v>143</v>
      </c>
      <c r="C101" s="58" t="s">
        <v>115</v>
      </c>
      <c r="D101" s="58" t="s">
        <v>113</v>
      </c>
      <c r="E101" s="64" t="s">
        <v>308</v>
      </c>
      <c r="F101" s="58" t="s">
        <v>120</v>
      </c>
      <c r="G101" s="58" t="s">
        <v>118</v>
      </c>
      <c r="H101" s="58" t="s">
        <v>114</v>
      </c>
      <c r="I101" s="51">
        <v>330000</v>
      </c>
      <c r="J101" s="51">
        <v>360000</v>
      </c>
      <c r="K101" s="51">
        <v>370000</v>
      </c>
      <c r="L101" s="51">
        <v>370000</v>
      </c>
    </row>
    <row r="102" spans="1:12" s="37" customFormat="1" ht="38.25">
      <c r="A102" s="57" t="s">
        <v>328</v>
      </c>
      <c r="B102" s="58" t="s">
        <v>143</v>
      </c>
      <c r="C102" s="58" t="s">
        <v>115</v>
      </c>
      <c r="D102" s="58" t="s">
        <v>113</v>
      </c>
      <c r="E102" s="64" t="s">
        <v>309</v>
      </c>
      <c r="F102" s="58" t="s">
        <v>120</v>
      </c>
      <c r="G102" s="58" t="s">
        <v>118</v>
      </c>
      <c r="H102" s="58" t="s">
        <v>114</v>
      </c>
      <c r="I102" s="51">
        <v>400000</v>
      </c>
      <c r="J102" s="51">
        <v>450000</v>
      </c>
      <c r="K102" s="51">
        <v>450000</v>
      </c>
      <c r="L102" s="51">
        <v>450000</v>
      </c>
    </row>
    <row r="103" spans="1:12" ht="38.25">
      <c r="A103" s="57" t="s">
        <v>8</v>
      </c>
      <c r="B103" s="58" t="s">
        <v>143</v>
      </c>
      <c r="C103" s="58" t="s">
        <v>115</v>
      </c>
      <c r="D103" s="58" t="s">
        <v>113</v>
      </c>
      <c r="E103" s="64" t="s">
        <v>9</v>
      </c>
      <c r="F103" s="58" t="s">
        <v>180</v>
      </c>
      <c r="G103" s="58" t="s">
        <v>118</v>
      </c>
      <c r="H103" s="58" t="s">
        <v>114</v>
      </c>
      <c r="I103" s="51">
        <v>2371820.5699999998</v>
      </c>
      <c r="J103" s="51">
        <v>2387000</v>
      </c>
      <c r="K103" s="51">
        <v>2407000</v>
      </c>
      <c r="L103" s="51">
        <v>2417000</v>
      </c>
    </row>
    <row r="104" spans="1:12" ht="25.5">
      <c r="A104" s="68" t="s">
        <v>97</v>
      </c>
      <c r="B104" s="56" t="s">
        <v>143</v>
      </c>
      <c r="C104" s="56" t="s">
        <v>115</v>
      </c>
      <c r="D104" s="56" t="s">
        <v>212</v>
      </c>
      <c r="E104" s="63" t="s">
        <v>213</v>
      </c>
      <c r="F104" s="56" t="s">
        <v>180</v>
      </c>
      <c r="G104" s="56" t="s">
        <v>118</v>
      </c>
      <c r="H104" s="56" t="s">
        <v>214</v>
      </c>
      <c r="I104" s="50">
        <f>I105</f>
        <v>8888519.8499999996</v>
      </c>
      <c r="J104" s="50">
        <f t="shared" ref="J104:L104" si="27">J105</f>
        <v>89079</v>
      </c>
      <c r="K104" s="50">
        <f t="shared" si="27"/>
        <v>89079</v>
      </c>
      <c r="L104" s="50">
        <f t="shared" si="27"/>
        <v>89079</v>
      </c>
    </row>
    <row r="105" spans="1:12" ht="25.5">
      <c r="A105" s="67" t="s">
        <v>97</v>
      </c>
      <c r="B105" s="58" t="s">
        <v>4</v>
      </c>
      <c r="C105" s="58" t="s">
        <v>115</v>
      </c>
      <c r="D105" s="58" t="s">
        <v>212</v>
      </c>
      <c r="E105" s="64" t="s">
        <v>213</v>
      </c>
      <c r="F105" s="58" t="s">
        <v>180</v>
      </c>
      <c r="G105" s="58" t="s">
        <v>118</v>
      </c>
      <c r="H105" s="58" t="s">
        <v>214</v>
      </c>
      <c r="I105" s="51">
        <v>8888519.8499999996</v>
      </c>
      <c r="J105" s="50">
        <v>89079</v>
      </c>
      <c r="K105" s="50">
        <v>89079</v>
      </c>
      <c r="L105" s="71">
        <v>89079</v>
      </c>
    </row>
    <row r="106" spans="1:12">
      <c r="A106" s="80" t="s">
        <v>98</v>
      </c>
      <c r="B106" s="91" t="s">
        <v>166</v>
      </c>
      <c r="C106" s="91" t="s">
        <v>147</v>
      </c>
      <c r="D106" s="91" t="s">
        <v>116</v>
      </c>
      <c r="E106" s="92" t="s">
        <v>117</v>
      </c>
      <c r="F106" s="91" t="s">
        <v>116</v>
      </c>
      <c r="G106" s="91" t="s">
        <v>118</v>
      </c>
      <c r="H106" s="91" t="s">
        <v>143</v>
      </c>
      <c r="I106" s="77">
        <f>I107+I199+I208+I201+I204+I206+I193</f>
        <v>1366721897.24</v>
      </c>
      <c r="J106" s="77">
        <f t="shared" ref="J106:L106" si="28">J107+J199+J208+J201+J204+J206+J193</f>
        <v>1492605305</v>
      </c>
      <c r="K106" s="77">
        <f t="shared" si="28"/>
        <v>1304334323.8900001</v>
      </c>
      <c r="L106" s="77">
        <f t="shared" si="28"/>
        <v>1281793873.8900001</v>
      </c>
    </row>
    <row r="107" spans="1:12" ht="25.5">
      <c r="A107" s="80" t="s">
        <v>137</v>
      </c>
      <c r="B107" s="91" t="s">
        <v>166</v>
      </c>
      <c r="C107" s="91" t="s">
        <v>147</v>
      </c>
      <c r="D107" s="91" t="s">
        <v>176</v>
      </c>
      <c r="E107" s="92" t="s">
        <v>117</v>
      </c>
      <c r="F107" s="91" t="s">
        <v>116</v>
      </c>
      <c r="G107" s="91" t="s">
        <v>118</v>
      </c>
      <c r="H107" s="91" t="s">
        <v>143</v>
      </c>
      <c r="I107" s="77">
        <f>I111+I152+I188+I108</f>
        <v>1371888377.26</v>
      </c>
      <c r="J107" s="77">
        <f>J111+J152+J188+J108</f>
        <v>1355805305</v>
      </c>
      <c r="K107" s="77">
        <f>K111+K152+K188+K108</f>
        <v>1262588905</v>
      </c>
      <c r="L107" s="77">
        <f>L111+L152+L188+L108</f>
        <v>1258215805</v>
      </c>
    </row>
    <row r="108" spans="1:12" ht="25.5">
      <c r="A108" s="81" t="s">
        <v>310</v>
      </c>
      <c r="B108" s="93" t="s">
        <v>166</v>
      </c>
      <c r="C108" s="93" t="s">
        <v>147</v>
      </c>
      <c r="D108" s="93" t="s">
        <v>176</v>
      </c>
      <c r="E108" s="94" t="s">
        <v>121</v>
      </c>
      <c r="F108" s="93" t="s">
        <v>116</v>
      </c>
      <c r="G108" s="93" t="s">
        <v>118</v>
      </c>
      <c r="H108" s="93" t="s">
        <v>10</v>
      </c>
      <c r="I108" s="74">
        <f t="shared" ref="I108:L109" si="29">I109</f>
        <v>478492300</v>
      </c>
      <c r="J108" s="74">
        <f t="shared" si="29"/>
        <v>441138800</v>
      </c>
      <c r="K108" s="74">
        <f t="shared" si="29"/>
        <v>352911000</v>
      </c>
      <c r="L108" s="74">
        <f t="shared" si="29"/>
        <v>352911000</v>
      </c>
    </row>
    <row r="109" spans="1:12" ht="25.5">
      <c r="A109" s="82" t="s">
        <v>311</v>
      </c>
      <c r="B109" s="91" t="s">
        <v>166</v>
      </c>
      <c r="C109" s="91" t="s">
        <v>147</v>
      </c>
      <c r="D109" s="91" t="s">
        <v>176</v>
      </c>
      <c r="E109" s="92" t="s">
        <v>312</v>
      </c>
      <c r="F109" s="91" t="s">
        <v>116</v>
      </c>
      <c r="G109" s="91" t="s">
        <v>118</v>
      </c>
      <c r="H109" s="91" t="s">
        <v>10</v>
      </c>
      <c r="I109" s="77">
        <f t="shared" si="29"/>
        <v>478492300</v>
      </c>
      <c r="J109" s="77">
        <f t="shared" si="29"/>
        <v>441138800</v>
      </c>
      <c r="K109" s="77">
        <f t="shared" si="29"/>
        <v>352911000</v>
      </c>
      <c r="L109" s="77">
        <f t="shared" si="29"/>
        <v>352911000</v>
      </c>
    </row>
    <row r="110" spans="1:12" ht="25.5">
      <c r="A110" s="83" t="s">
        <v>313</v>
      </c>
      <c r="B110" s="93" t="s">
        <v>166</v>
      </c>
      <c r="C110" s="93" t="s">
        <v>147</v>
      </c>
      <c r="D110" s="93" t="s">
        <v>176</v>
      </c>
      <c r="E110" s="94" t="s">
        <v>312</v>
      </c>
      <c r="F110" s="93" t="s">
        <v>180</v>
      </c>
      <c r="G110" s="93" t="s">
        <v>314</v>
      </c>
      <c r="H110" s="93" t="s">
        <v>10</v>
      </c>
      <c r="I110" s="74">
        <v>478492300</v>
      </c>
      <c r="J110" s="74">
        <v>441138800</v>
      </c>
      <c r="K110" s="74">
        <v>352911000</v>
      </c>
      <c r="L110" s="74">
        <v>352911000</v>
      </c>
    </row>
    <row r="111" spans="1:12" ht="38.25">
      <c r="A111" s="84" t="s">
        <v>124</v>
      </c>
      <c r="B111" s="91" t="s">
        <v>166</v>
      </c>
      <c r="C111" s="91" t="s">
        <v>147</v>
      </c>
      <c r="D111" s="91" t="s">
        <v>176</v>
      </c>
      <c r="E111" s="92" t="s">
        <v>177</v>
      </c>
      <c r="F111" s="91" t="s">
        <v>116</v>
      </c>
      <c r="G111" s="91" t="s">
        <v>118</v>
      </c>
      <c r="H111" s="91" t="s">
        <v>10</v>
      </c>
      <c r="I111" s="77">
        <f>I129+I116+I118+I114+I112</f>
        <v>119706398.89</v>
      </c>
      <c r="J111" s="77">
        <f t="shared" ref="J111:L111" si="30">J129+J116+J118+J114+J112</f>
        <v>856300</v>
      </c>
      <c r="K111" s="77">
        <f t="shared" si="30"/>
        <v>856300</v>
      </c>
      <c r="L111" s="77">
        <f t="shared" si="30"/>
        <v>856300</v>
      </c>
    </row>
    <row r="112" spans="1:12" ht="150" customHeight="1">
      <c r="A112" s="84" t="s">
        <v>249</v>
      </c>
      <c r="B112" s="91" t="s">
        <v>166</v>
      </c>
      <c r="C112" s="91" t="s">
        <v>147</v>
      </c>
      <c r="D112" s="91" t="s">
        <v>176</v>
      </c>
      <c r="E112" s="92" t="s">
        <v>229</v>
      </c>
      <c r="F112" s="91" t="s">
        <v>116</v>
      </c>
      <c r="G112" s="91" t="s">
        <v>118</v>
      </c>
      <c r="H112" s="91" t="s">
        <v>10</v>
      </c>
      <c r="I112" s="77">
        <f>I113</f>
        <v>871000</v>
      </c>
      <c r="J112" s="77">
        <f t="shared" ref="J112:L112" si="31">J113</f>
        <v>0</v>
      </c>
      <c r="K112" s="77">
        <f t="shared" si="31"/>
        <v>0</v>
      </c>
      <c r="L112" s="77">
        <f t="shared" si="31"/>
        <v>0</v>
      </c>
    </row>
    <row r="113" spans="1:12" ht="140.25">
      <c r="A113" s="85" t="s">
        <v>249</v>
      </c>
      <c r="B113" s="93" t="s">
        <v>166</v>
      </c>
      <c r="C113" s="93" t="s">
        <v>147</v>
      </c>
      <c r="D113" s="93" t="s">
        <v>176</v>
      </c>
      <c r="E113" s="94" t="s">
        <v>229</v>
      </c>
      <c r="F113" s="93" t="s">
        <v>180</v>
      </c>
      <c r="G113" s="93" t="s">
        <v>216</v>
      </c>
      <c r="H113" s="93" t="s">
        <v>10</v>
      </c>
      <c r="I113" s="74">
        <v>871000</v>
      </c>
      <c r="J113" s="74"/>
      <c r="K113" s="74"/>
      <c r="L113" s="75"/>
    </row>
    <row r="114" spans="1:12" ht="25.5">
      <c r="A114" s="84" t="s">
        <v>355</v>
      </c>
      <c r="B114" s="91" t="s">
        <v>166</v>
      </c>
      <c r="C114" s="91" t="s">
        <v>147</v>
      </c>
      <c r="D114" s="91" t="s">
        <v>176</v>
      </c>
      <c r="E114" s="92" t="s">
        <v>226</v>
      </c>
      <c r="F114" s="91" t="s">
        <v>116</v>
      </c>
      <c r="G114" s="91" t="s">
        <v>118</v>
      </c>
      <c r="H114" s="91" t="s">
        <v>10</v>
      </c>
      <c r="I114" s="77">
        <f>I115</f>
        <v>653011.19999999995</v>
      </c>
      <c r="J114" s="77">
        <f t="shared" ref="J114:L114" si="32">J115</f>
        <v>0</v>
      </c>
      <c r="K114" s="77">
        <f t="shared" si="32"/>
        <v>0</v>
      </c>
      <c r="L114" s="77">
        <f t="shared" si="32"/>
        <v>0</v>
      </c>
    </row>
    <row r="115" spans="1:12" s="37" customFormat="1" ht="25.5">
      <c r="A115" s="85" t="s">
        <v>356</v>
      </c>
      <c r="B115" s="93" t="s">
        <v>166</v>
      </c>
      <c r="C115" s="93" t="s">
        <v>147</v>
      </c>
      <c r="D115" s="93" t="s">
        <v>176</v>
      </c>
      <c r="E115" s="94" t="s">
        <v>226</v>
      </c>
      <c r="F115" s="93" t="s">
        <v>180</v>
      </c>
      <c r="G115" s="93" t="s">
        <v>118</v>
      </c>
      <c r="H115" s="93" t="s">
        <v>10</v>
      </c>
      <c r="I115" s="74">
        <v>653011.19999999995</v>
      </c>
      <c r="J115" s="74"/>
      <c r="K115" s="74"/>
      <c r="L115" s="76"/>
    </row>
    <row r="116" spans="1:12" s="37" customFormat="1" ht="114.75">
      <c r="A116" s="84" t="s">
        <v>357</v>
      </c>
      <c r="B116" s="91" t="s">
        <v>166</v>
      </c>
      <c r="C116" s="91" t="s">
        <v>147</v>
      </c>
      <c r="D116" s="91" t="s">
        <v>176</v>
      </c>
      <c r="E116" s="92" t="s">
        <v>358</v>
      </c>
      <c r="F116" s="91" t="s">
        <v>180</v>
      </c>
      <c r="G116" s="91" t="s">
        <v>118</v>
      </c>
      <c r="H116" s="91" t="s">
        <v>10</v>
      </c>
      <c r="I116" s="77">
        <f>I117</f>
        <v>2826590</v>
      </c>
      <c r="J116" s="77">
        <f t="shared" ref="J116:L116" si="33">J117</f>
        <v>0</v>
      </c>
      <c r="K116" s="77">
        <f t="shared" si="33"/>
        <v>0</v>
      </c>
      <c r="L116" s="77">
        <f t="shared" si="33"/>
        <v>0</v>
      </c>
    </row>
    <row r="117" spans="1:12" ht="114.75">
      <c r="A117" s="85" t="s">
        <v>357</v>
      </c>
      <c r="B117" s="93" t="s">
        <v>166</v>
      </c>
      <c r="C117" s="93" t="s">
        <v>147</v>
      </c>
      <c r="D117" s="93" t="s">
        <v>176</v>
      </c>
      <c r="E117" s="94" t="s">
        <v>358</v>
      </c>
      <c r="F117" s="93" t="s">
        <v>180</v>
      </c>
      <c r="G117" s="93" t="s">
        <v>216</v>
      </c>
      <c r="H117" s="93" t="s">
        <v>10</v>
      </c>
      <c r="I117" s="74">
        <v>2826590</v>
      </c>
      <c r="J117" s="77"/>
      <c r="K117" s="77"/>
      <c r="L117" s="77"/>
    </row>
    <row r="118" spans="1:12" ht="25.5">
      <c r="A118" s="84" t="s">
        <v>359</v>
      </c>
      <c r="B118" s="91" t="s">
        <v>166</v>
      </c>
      <c r="C118" s="91" t="s">
        <v>147</v>
      </c>
      <c r="D118" s="91" t="s">
        <v>176</v>
      </c>
      <c r="E118" s="92" t="s">
        <v>230</v>
      </c>
      <c r="F118" s="91" t="s">
        <v>116</v>
      </c>
      <c r="G118" s="91" t="s">
        <v>118</v>
      </c>
      <c r="H118" s="91" t="s">
        <v>10</v>
      </c>
      <c r="I118" s="77">
        <f>I119</f>
        <v>3339779.2</v>
      </c>
      <c r="J118" s="77">
        <f t="shared" ref="J118:L118" si="34">J119</f>
        <v>0</v>
      </c>
      <c r="K118" s="77">
        <f t="shared" si="34"/>
        <v>0</v>
      </c>
      <c r="L118" s="77">
        <f t="shared" si="34"/>
        <v>0</v>
      </c>
    </row>
    <row r="119" spans="1:12" ht="38.25">
      <c r="A119" s="84" t="s">
        <v>360</v>
      </c>
      <c r="B119" s="91" t="s">
        <v>166</v>
      </c>
      <c r="C119" s="91" t="s">
        <v>147</v>
      </c>
      <c r="D119" s="91" t="s">
        <v>176</v>
      </c>
      <c r="E119" s="92" t="s">
        <v>230</v>
      </c>
      <c r="F119" s="91" t="s">
        <v>180</v>
      </c>
      <c r="G119" s="91" t="s">
        <v>118</v>
      </c>
      <c r="H119" s="91" t="s">
        <v>10</v>
      </c>
      <c r="I119" s="77">
        <f>I120+I121+I122</f>
        <v>3339779.2</v>
      </c>
      <c r="J119" s="77">
        <f t="shared" ref="J119:L119" si="35">J120+J121+J122</f>
        <v>0</v>
      </c>
      <c r="K119" s="77">
        <f t="shared" si="35"/>
        <v>0</v>
      </c>
      <c r="L119" s="77">
        <f t="shared" si="35"/>
        <v>0</v>
      </c>
    </row>
    <row r="120" spans="1:12" s="37" customFormat="1" ht="127.5">
      <c r="A120" s="85" t="s">
        <v>361</v>
      </c>
      <c r="B120" s="93" t="s">
        <v>166</v>
      </c>
      <c r="C120" s="93" t="s">
        <v>147</v>
      </c>
      <c r="D120" s="93" t="s">
        <v>176</v>
      </c>
      <c r="E120" s="94" t="s">
        <v>230</v>
      </c>
      <c r="F120" s="93" t="s">
        <v>180</v>
      </c>
      <c r="G120" s="93" t="s">
        <v>118</v>
      </c>
      <c r="H120" s="93" t="s">
        <v>10</v>
      </c>
      <c r="I120" s="74">
        <v>318900</v>
      </c>
      <c r="J120" s="74"/>
      <c r="K120" s="74"/>
      <c r="L120" s="76"/>
    </row>
    <row r="121" spans="1:12" s="37" customFormat="1" ht="89.25">
      <c r="A121" s="85" t="s">
        <v>362</v>
      </c>
      <c r="B121" s="93" t="s">
        <v>166</v>
      </c>
      <c r="C121" s="93" t="s">
        <v>147</v>
      </c>
      <c r="D121" s="93" t="s">
        <v>176</v>
      </c>
      <c r="E121" s="94" t="s">
        <v>230</v>
      </c>
      <c r="F121" s="93" t="s">
        <v>180</v>
      </c>
      <c r="G121" s="93" t="s">
        <v>118</v>
      </c>
      <c r="H121" s="93" t="s">
        <v>10</v>
      </c>
      <c r="I121" s="74">
        <v>2776000</v>
      </c>
      <c r="J121" s="77"/>
      <c r="K121" s="77"/>
      <c r="L121" s="76"/>
    </row>
    <row r="122" spans="1:12" s="37" customFormat="1" ht="127.5">
      <c r="A122" s="85" t="s">
        <v>363</v>
      </c>
      <c r="B122" s="93" t="s">
        <v>166</v>
      </c>
      <c r="C122" s="93" t="s">
        <v>147</v>
      </c>
      <c r="D122" s="93" t="s">
        <v>176</v>
      </c>
      <c r="E122" s="94" t="s">
        <v>230</v>
      </c>
      <c r="F122" s="93" t="s">
        <v>180</v>
      </c>
      <c r="G122" s="93" t="s">
        <v>118</v>
      </c>
      <c r="H122" s="93" t="s">
        <v>10</v>
      </c>
      <c r="I122" s="74">
        <v>244879.2</v>
      </c>
      <c r="J122" s="74"/>
      <c r="K122" s="74"/>
      <c r="L122" s="76"/>
    </row>
    <row r="123" spans="1:12" ht="124.5" hidden="1" customHeight="1">
      <c r="A123" s="84" t="s">
        <v>364</v>
      </c>
      <c r="B123" s="91" t="s">
        <v>166</v>
      </c>
      <c r="C123" s="91" t="s">
        <v>147</v>
      </c>
      <c r="D123" s="91" t="s">
        <v>176</v>
      </c>
      <c r="E123" s="92" t="s">
        <v>365</v>
      </c>
      <c r="F123" s="91" t="s">
        <v>116</v>
      </c>
      <c r="G123" s="91" t="s">
        <v>118</v>
      </c>
      <c r="H123" s="91" t="s">
        <v>10</v>
      </c>
      <c r="I123" s="77"/>
      <c r="J123" s="74"/>
      <c r="K123" s="74"/>
      <c r="L123" s="75"/>
    </row>
    <row r="124" spans="1:12" ht="114.75" hidden="1">
      <c r="A124" s="85" t="s">
        <v>366</v>
      </c>
      <c r="B124" s="93" t="s">
        <v>166</v>
      </c>
      <c r="C124" s="93" t="s">
        <v>147</v>
      </c>
      <c r="D124" s="93" t="s">
        <v>176</v>
      </c>
      <c r="E124" s="94" t="s">
        <v>365</v>
      </c>
      <c r="F124" s="93" t="s">
        <v>180</v>
      </c>
      <c r="G124" s="93" t="s">
        <v>118</v>
      </c>
      <c r="H124" s="93" t="s">
        <v>10</v>
      </c>
      <c r="I124" s="74"/>
      <c r="J124" s="77"/>
      <c r="K124" s="77"/>
      <c r="L124" s="75"/>
    </row>
    <row r="125" spans="1:12" ht="76.5" hidden="1">
      <c r="A125" s="85" t="s">
        <v>367</v>
      </c>
      <c r="B125" s="93" t="s">
        <v>166</v>
      </c>
      <c r="C125" s="93" t="s">
        <v>147</v>
      </c>
      <c r="D125" s="93" t="s">
        <v>176</v>
      </c>
      <c r="E125" s="94" t="s">
        <v>365</v>
      </c>
      <c r="F125" s="93" t="s">
        <v>180</v>
      </c>
      <c r="G125" s="93" t="s">
        <v>368</v>
      </c>
      <c r="H125" s="93" t="s">
        <v>10</v>
      </c>
      <c r="I125" s="74"/>
      <c r="J125" s="74"/>
      <c r="K125" s="74"/>
      <c r="L125" s="75"/>
    </row>
    <row r="126" spans="1:12" ht="76.5" hidden="1">
      <c r="A126" s="84" t="s">
        <v>369</v>
      </c>
      <c r="B126" s="91" t="s">
        <v>166</v>
      </c>
      <c r="C126" s="91" t="s">
        <v>147</v>
      </c>
      <c r="D126" s="91" t="s">
        <v>176</v>
      </c>
      <c r="E126" s="92" t="s">
        <v>370</v>
      </c>
      <c r="F126" s="91" t="s">
        <v>116</v>
      </c>
      <c r="G126" s="91" t="s">
        <v>118</v>
      </c>
      <c r="H126" s="91" t="s">
        <v>10</v>
      </c>
      <c r="I126" s="77"/>
      <c r="J126" s="74"/>
      <c r="K126" s="74"/>
      <c r="L126" s="75"/>
    </row>
    <row r="127" spans="1:12" ht="80.25" hidden="1" customHeight="1">
      <c r="A127" s="85" t="s">
        <v>371</v>
      </c>
      <c r="B127" s="93" t="s">
        <v>166</v>
      </c>
      <c r="C127" s="93" t="s">
        <v>147</v>
      </c>
      <c r="D127" s="93" t="s">
        <v>176</v>
      </c>
      <c r="E127" s="94" t="s">
        <v>370</v>
      </c>
      <c r="F127" s="93" t="s">
        <v>180</v>
      </c>
      <c r="G127" s="93" t="s">
        <v>118</v>
      </c>
      <c r="H127" s="93" t="s">
        <v>10</v>
      </c>
      <c r="I127" s="74"/>
      <c r="J127" s="77"/>
      <c r="K127" s="77"/>
      <c r="L127" s="77"/>
    </row>
    <row r="128" spans="1:12" ht="58.5" hidden="1" customHeight="1">
      <c r="A128" s="85" t="s">
        <v>372</v>
      </c>
      <c r="B128" s="93" t="s">
        <v>166</v>
      </c>
      <c r="C128" s="93" t="s">
        <v>147</v>
      </c>
      <c r="D128" s="93" t="s">
        <v>176</v>
      </c>
      <c r="E128" s="94" t="s">
        <v>370</v>
      </c>
      <c r="F128" s="93" t="s">
        <v>180</v>
      </c>
      <c r="G128" s="93" t="s">
        <v>368</v>
      </c>
      <c r="H128" s="93" t="s">
        <v>10</v>
      </c>
      <c r="I128" s="74"/>
      <c r="J128" s="77"/>
      <c r="K128" s="77"/>
      <c r="L128" s="77"/>
    </row>
    <row r="129" spans="1:12">
      <c r="A129" s="84" t="s">
        <v>70</v>
      </c>
      <c r="B129" s="91" t="s">
        <v>166</v>
      </c>
      <c r="C129" s="91" t="s">
        <v>147</v>
      </c>
      <c r="D129" s="91" t="s">
        <v>176</v>
      </c>
      <c r="E129" s="92" t="s">
        <v>138</v>
      </c>
      <c r="F129" s="91" t="s">
        <v>116</v>
      </c>
      <c r="G129" s="91" t="s">
        <v>118</v>
      </c>
      <c r="H129" s="91" t="s">
        <v>10</v>
      </c>
      <c r="I129" s="77">
        <f t="shared" ref="I129:L129" si="36">I130</f>
        <v>112016018.48999999</v>
      </c>
      <c r="J129" s="77">
        <f t="shared" si="36"/>
        <v>856300</v>
      </c>
      <c r="K129" s="77">
        <f t="shared" si="36"/>
        <v>856300</v>
      </c>
      <c r="L129" s="77">
        <f t="shared" si="36"/>
        <v>856300</v>
      </c>
    </row>
    <row r="130" spans="1:12" ht="25.5">
      <c r="A130" s="82" t="s">
        <v>71</v>
      </c>
      <c r="B130" s="91" t="s">
        <v>166</v>
      </c>
      <c r="C130" s="91" t="s">
        <v>147</v>
      </c>
      <c r="D130" s="91" t="s">
        <v>176</v>
      </c>
      <c r="E130" s="92" t="s">
        <v>138</v>
      </c>
      <c r="F130" s="91" t="s">
        <v>180</v>
      </c>
      <c r="G130" s="91" t="s">
        <v>118</v>
      </c>
      <c r="H130" s="91" t="s">
        <v>10</v>
      </c>
      <c r="I130" s="77">
        <f>SUM(I131:I151)</f>
        <v>112016018.48999999</v>
      </c>
      <c r="J130" s="77">
        <f t="shared" ref="J130:L130" si="37">SUM(J131:J151)</f>
        <v>856300</v>
      </c>
      <c r="K130" s="77">
        <f t="shared" si="37"/>
        <v>856300</v>
      </c>
      <c r="L130" s="77">
        <f t="shared" si="37"/>
        <v>856300</v>
      </c>
    </row>
    <row r="131" spans="1:12" ht="89.25">
      <c r="A131" s="83" t="s">
        <v>250</v>
      </c>
      <c r="B131" s="93" t="s">
        <v>166</v>
      </c>
      <c r="C131" s="93" t="s">
        <v>147</v>
      </c>
      <c r="D131" s="93" t="s">
        <v>176</v>
      </c>
      <c r="E131" s="94" t="s">
        <v>138</v>
      </c>
      <c r="F131" s="93" t="s">
        <v>180</v>
      </c>
      <c r="G131" s="93" t="s">
        <v>251</v>
      </c>
      <c r="H131" s="93" t="s">
        <v>10</v>
      </c>
      <c r="I131" s="74">
        <v>37408000</v>
      </c>
      <c r="J131" s="77"/>
      <c r="K131" s="77"/>
      <c r="L131" s="75"/>
    </row>
    <row r="132" spans="1:12" ht="63.75">
      <c r="A132" s="86" t="s">
        <v>252</v>
      </c>
      <c r="B132" s="93" t="s">
        <v>166</v>
      </c>
      <c r="C132" s="93" t="s">
        <v>147</v>
      </c>
      <c r="D132" s="93" t="s">
        <v>176</v>
      </c>
      <c r="E132" s="94" t="s">
        <v>138</v>
      </c>
      <c r="F132" s="93" t="s">
        <v>180</v>
      </c>
      <c r="G132" s="93" t="s">
        <v>253</v>
      </c>
      <c r="H132" s="93" t="s">
        <v>10</v>
      </c>
      <c r="I132" s="74">
        <v>514440</v>
      </c>
      <c r="J132" s="74"/>
      <c r="K132" s="74"/>
      <c r="L132" s="75"/>
    </row>
    <row r="133" spans="1:12" ht="216.75">
      <c r="A133" s="86" t="s">
        <v>373</v>
      </c>
      <c r="B133" s="93" t="s">
        <v>166</v>
      </c>
      <c r="C133" s="93" t="s">
        <v>147</v>
      </c>
      <c r="D133" s="93" t="s">
        <v>176</v>
      </c>
      <c r="E133" s="94" t="s">
        <v>138</v>
      </c>
      <c r="F133" s="93" t="s">
        <v>180</v>
      </c>
      <c r="G133" s="93" t="s">
        <v>374</v>
      </c>
      <c r="H133" s="93" t="s">
        <v>10</v>
      </c>
      <c r="I133" s="74">
        <v>91100</v>
      </c>
      <c r="J133" s="74"/>
      <c r="K133" s="74"/>
      <c r="L133" s="75"/>
    </row>
    <row r="134" spans="1:12" ht="153">
      <c r="A134" s="86" t="s">
        <v>400</v>
      </c>
      <c r="B134" s="93" t="s">
        <v>166</v>
      </c>
      <c r="C134" s="93" t="s">
        <v>147</v>
      </c>
      <c r="D134" s="93" t="s">
        <v>176</v>
      </c>
      <c r="E134" s="94" t="s">
        <v>138</v>
      </c>
      <c r="F134" s="93" t="s">
        <v>180</v>
      </c>
      <c r="G134" s="93" t="s">
        <v>401</v>
      </c>
      <c r="H134" s="93" t="s">
        <v>10</v>
      </c>
      <c r="I134" s="74">
        <v>147700</v>
      </c>
      <c r="J134" s="79"/>
      <c r="K134" s="75"/>
      <c r="L134" s="75"/>
    </row>
    <row r="135" spans="1:12" ht="114.75">
      <c r="A135" s="86" t="s">
        <v>254</v>
      </c>
      <c r="B135" s="93" t="s">
        <v>166</v>
      </c>
      <c r="C135" s="93" t="s">
        <v>147</v>
      </c>
      <c r="D135" s="93" t="s">
        <v>176</v>
      </c>
      <c r="E135" s="94" t="s">
        <v>138</v>
      </c>
      <c r="F135" s="93" t="s">
        <v>180</v>
      </c>
      <c r="G135" s="93" t="s">
        <v>255</v>
      </c>
      <c r="H135" s="93" t="s">
        <v>10</v>
      </c>
      <c r="I135" s="74">
        <v>365800</v>
      </c>
      <c r="J135" s="79"/>
      <c r="K135" s="75"/>
      <c r="L135" s="75"/>
    </row>
    <row r="136" spans="1:12" ht="140.25">
      <c r="A136" s="81" t="s">
        <v>375</v>
      </c>
      <c r="B136" s="93" t="s">
        <v>166</v>
      </c>
      <c r="C136" s="93" t="s">
        <v>147</v>
      </c>
      <c r="D136" s="93" t="s">
        <v>176</v>
      </c>
      <c r="E136" s="94" t="s">
        <v>138</v>
      </c>
      <c r="F136" s="93" t="s">
        <v>180</v>
      </c>
      <c r="G136" s="93" t="s">
        <v>256</v>
      </c>
      <c r="H136" s="93" t="s">
        <v>10</v>
      </c>
      <c r="I136" s="79">
        <f>38200-579.96</f>
        <v>37620.04</v>
      </c>
      <c r="J136" s="79"/>
      <c r="K136" s="75"/>
      <c r="L136" s="75"/>
    </row>
    <row r="137" spans="1:12" ht="99.75" customHeight="1">
      <c r="A137" s="99" t="s">
        <v>431</v>
      </c>
      <c r="B137" s="93" t="s">
        <v>166</v>
      </c>
      <c r="C137" s="93" t="s">
        <v>147</v>
      </c>
      <c r="D137" s="93" t="s">
        <v>176</v>
      </c>
      <c r="E137" s="94" t="s">
        <v>138</v>
      </c>
      <c r="F137" s="93" t="s">
        <v>180</v>
      </c>
      <c r="G137" s="93" t="s">
        <v>257</v>
      </c>
      <c r="H137" s="93" t="s">
        <v>10</v>
      </c>
      <c r="I137" s="79">
        <v>938700</v>
      </c>
      <c r="J137" s="79">
        <v>856300</v>
      </c>
      <c r="K137" s="75">
        <v>856300</v>
      </c>
      <c r="L137" s="75">
        <v>856300</v>
      </c>
    </row>
    <row r="138" spans="1:12" ht="102">
      <c r="A138" s="86" t="s">
        <v>258</v>
      </c>
      <c r="B138" s="93" t="s">
        <v>166</v>
      </c>
      <c r="C138" s="93" t="s">
        <v>147</v>
      </c>
      <c r="D138" s="93" t="s">
        <v>176</v>
      </c>
      <c r="E138" s="94" t="s">
        <v>138</v>
      </c>
      <c r="F138" s="93" t="s">
        <v>180</v>
      </c>
      <c r="G138" s="93" t="s">
        <v>259</v>
      </c>
      <c r="H138" s="93" t="s">
        <v>10</v>
      </c>
      <c r="I138" s="79">
        <f>-47900+191300+169900</f>
        <v>313300</v>
      </c>
      <c r="J138" s="79"/>
      <c r="K138" s="75"/>
      <c r="L138" s="75"/>
    </row>
    <row r="139" spans="1:12" ht="114.75">
      <c r="A139" s="86" t="s">
        <v>260</v>
      </c>
      <c r="B139" s="93" t="s">
        <v>166</v>
      </c>
      <c r="C139" s="93" t="s">
        <v>147</v>
      </c>
      <c r="D139" s="93" t="s">
        <v>176</v>
      </c>
      <c r="E139" s="94" t="s">
        <v>138</v>
      </c>
      <c r="F139" s="93" t="s">
        <v>180</v>
      </c>
      <c r="G139" s="93" t="s">
        <v>261</v>
      </c>
      <c r="H139" s="93" t="s">
        <v>10</v>
      </c>
      <c r="I139" s="79">
        <v>5621900</v>
      </c>
      <c r="J139" s="79"/>
      <c r="K139" s="75"/>
      <c r="L139" s="75"/>
    </row>
    <row r="140" spans="1:12" ht="63.75">
      <c r="A140" s="86" t="s">
        <v>376</v>
      </c>
      <c r="B140" s="93" t="s">
        <v>166</v>
      </c>
      <c r="C140" s="93" t="s">
        <v>147</v>
      </c>
      <c r="D140" s="93" t="s">
        <v>176</v>
      </c>
      <c r="E140" s="94" t="s">
        <v>138</v>
      </c>
      <c r="F140" s="93" t="s">
        <v>180</v>
      </c>
      <c r="G140" s="93" t="s">
        <v>262</v>
      </c>
      <c r="H140" s="93" t="s">
        <v>10</v>
      </c>
      <c r="I140" s="79">
        <v>64000</v>
      </c>
      <c r="J140" s="79"/>
      <c r="K140" s="75"/>
      <c r="L140" s="75"/>
    </row>
    <row r="141" spans="1:12" ht="140.25">
      <c r="A141" s="86" t="s">
        <v>263</v>
      </c>
      <c r="B141" s="93" t="s">
        <v>166</v>
      </c>
      <c r="C141" s="93" t="s">
        <v>147</v>
      </c>
      <c r="D141" s="93" t="s">
        <v>176</v>
      </c>
      <c r="E141" s="94" t="s">
        <v>138</v>
      </c>
      <c r="F141" s="93" t="s">
        <v>180</v>
      </c>
      <c r="G141" s="93" t="s">
        <v>264</v>
      </c>
      <c r="H141" s="93" t="s">
        <v>10</v>
      </c>
      <c r="I141" s="79">
        <v>6652100</v>
      </c>
      <c r="J141" s="79"/>
      <c r="K141" s="75"/>
      <c r="L141" s="75"/>
    </row>
    <row r="142" spans="1:12" ht="114.75">
      <c r="A142" s="86" t="s">
        <v>377</v>
      </c>
      <c r="B142" s="93" t="s">
        <v>166</v>
      </c>
      <c r="C142" s="93" t="s">
        <v>147</v>
      </c>
      <c r="D142" s="93" t="s">
        <v>176</v>
      </c>
      <c r="E142" s="94" t="s">
        <v>138</v>
      </c>
      <c r="F142" s="93" t="s">
        <v>180</v>
      </c>
      <c r="G142" s="93" t="s">
        <v>265</v>
      </c>
      <c r="H142" s="93" t="s">
        <v>10</v>
      </c>
      <c r="I142" s="79">
        <f>17085800-33000</f>
        <v>17052800</v>
      </c>
      <c r="J142" s="79"/>
      <c r="K142" s="75"/>
      <c r="L142" s="75"/>
    </row>
    <row r="143" spans="1:12" ht="267.75">
      <c r="A143" s="86" t="s">
        <v>266</v>
      </c>
      <c r="B143" s="93" t="s">
        <v>166</v>
      </c>
      <c r="C143" s="93" t="s">
        <v>147</v>
      </c>
      <c r="D143" s="93" t="s">
        <v>176</v>
      </c>
      <c r="E143" s="94" t="s">
        <v>138</v>
      </c>
      <c r="F143" s="93" t="s">
        <v>180</v>
      </c>
      <c r="G143" s="93" t="s">
        <v>267</v>
      </c>
      <c r="H143" s="93" t="s">
        <v>10</v>
      </c>
      <c r="I143" s="79">
        <f>8000000+3384948.45</f>
        <v>11384948.449999999</v>
      </c>
      <c r="J143" s="79"/>
      <c r="K143" s="75"/>
      <c r="L143" s="75"/>
    </row>
    <row r="144" spans="1:12" ht="76.5">
      <c r="A144" s="83" t="s">
        <v>378</v>
      </c>
      <c r="B144" s="93" t="s">
        <v>166</v>
      </c>
      <c r="C144" s="93" t="s">
        <v>147</v>
      </c>
      <c r="D144" s="93" t="s">
        <v>176</v>
      </c>
      <c r="E144" s="94" t="s">
        <v>138</v>
      </c>
      <c r="F144" s="93" t="s">
        <v>180</v>
      </c>
      <c r="G144" s="93" t="s">
        <v>268</v>
      </c>
      <c r="H144" s="93" t="s">
        <v>10</v>
      </c>
      <c r="I144" s="79">
        <v>4726200</v>
      </c>
      <c r="J144" s="79"/>
      <c r="K144" s="75"/>
      <c r="L144" s="75"/>
    </row>
    <row r="145" spans="1:12" s="37" customFormat="1" ht="204">
      <c r="A145" s="86" t="s">
        <v>379</v>
      </c>
      <c r="B145" s="93" t="s">
        <v>166</v>
      </c>
      <c r="C145" s="93" t="s">
        <v>147</v>
      </c>
      <c r="D145" s="93" t="s">
        <v>176</v>
      </c>
      <c r="E145" s="94" t="s">
        <v>138</v>
      </c>
      <c r="F145" s="93" t="s">
        <v>180</v>
      </c>
      <c r="G145" s="93" t="s">
        <v>269</v>
      </c>
      <c r="H145" s="93" t="s">
        <v>10</v>
      </c>
      <c r="I145" s="79">
        <v>183500</v>
      </c>
      <c r="J145" s="79"/>
      <c r="K145" s="75"/>
      <c r="L145" s="78"/>
    </row>
    <row r="146" spans="1:12" ht="63.75">
      <c r="A146" s="86" t="s">
        <v>380</v>
      </c>
      <c r="B146" s="93" t="s">
        <v>166</v>
      </c>
      <c r="C146" s="93" t="s">
        <v>147</v>
      </c>
      <c r="D146" s="93" t="s">
        <v>176</v>
      </c>
      <c r="E146" s="94" t="s">
        <v>138</v>
      </c>
      <c r="F146" s="93" t="s">
        <v>180</v>
      </c>
      <c r="G146" s="93" t="s">
        <v>270</v>
      </c>
      <c r="H146" s="93" t="s">
        <v>10</v>
      </c>
      <c r="I146" s="79">
        <f>76200+1621200</f>
        <v>1697400</v>
      </c>
      <c r="J146" s="79"/>
      <c r="K146" s="75"/>
      <c r="L146" s="75"/>
    </row>
    <row r="147" spans="1:12" ht="127.5">
      <c r="A147" s="83" t="s">
        <v>381</v>
      </c>
      <c r="B147" s="93" t="s">
        <v>166</v>
      </c>
      <c r="C147" s="93" t="s">
        <v>147</v>
      </c>
      <c r="D147" s="93" t="s">
        <v>176</v>
      </c>
      <c r="E147" s="94" t="s">
        <v>138</v>
      </c>
      <c r="F147" s="93" t="s">
        <v>180</v>
      </c>
      <c r="G147" s="93" t="s">
        <v>382</v>
      </c>
      <c r="H147" s="93" t="s">
        <v>10</v>
      </c>
      <c r="I147" s="79">
        <v>18598910</v>
      </c>
      <c r="J147" s="79"/>
      <c r="K147" s="75"/>
      <c r="L147" s="75"/>
    </row>
    <row r="148" spans="1:12" ht="102">
      <c r="A148" s="86" t="s">
        <v>271</v>
      </c>
      <c r="B148" s="93" t="s">
        <v>166</v>
      </c>
      <c r="C148" s="93" t="s">
        <v>147</v>
      </c>
      <c r="D148" s="93" t="s">
        <v>176</v>
      </c>
      <c r="E148" s="94" t="s">
        <v>138</v>
      </c>
      <c r="F148" s="93" t="s">
        <v>180</v>
      </c>
      <c r="G148" s="93" t="s">
        <v>272</v>
      </c>
      <c r="H148" s="93" t="s">
        <v>10</v>
      </c>
      <c r="I148" s="79">
        <v>1656100</v>
      </c>
      <c r="J148" s="79"/>
      <c r="K148" s="75"/>
      <c r="L148" s="75"/>
    </row>
    <row r="149" spans="1:12" ht="89.25">
      <c r="A149" s="86" t="s">
        <v>383</v>
      </c>
      <c r="B149" s="93" t="s">
        <v>166</v>
      </c>
      <c r="C149" s="93" t="s">
        <v>147</v>
      </c>
      <c r="D149" s="93" t="s">
        <v>176</v>
      </c>
      <c r="E149" s="94" t="s">
        <v>138</v>
      </c>
      <c r="F149" s="93" t="s">
        <v>180</v>
      </c>
      <c r="G149" s="93" t="s">
        <v>384</v>
      </c>
      <c r="H149" s="93" t="s">
        <v>10</v>
      </c>
      <c r="I149" s="79">
        <v>1992500</v>
      </c>
      <c r="J149" s="78"/>
      <c r="K149" s="78"/>
      <c r="L149" s="78"/>
    </row>
    <row r="150" spans="1:12" ht="153">
      <c r="A150" s="86" t="s">
        <v>385</v>
      </c>
      <c r="B150" s="93" t="s">
        <v>166</v>
      </c>
      <c r="C150" s="93" t="s">
        <v>147</v>
      </c>
      <c r="D150" s="93" t="s">
        <v>176</v>
      </c>
      <c r="E150" s="94" t="s">
        <v>138</v>
      </c>
      <c r="F150" s="93" t="s">
        <v>180</v>
      </c>
      <c r="G150" s="93" t="s">
        <v>386</v>
      </c>
      <c r="H150" s="93" t="s">
        <v>10</v>
      </c>
      <c r="I150" s="79">
        <v>2569000</v>
      </c>
      <c r="J150" s="78"/>
      <c r="K150" s="78"/>
      <c r="L150" s="78"/>
    </row>
    <row r="151" spans="1:12" ht="140.25">
      <c r="A151" s="81" t="s">
        <v>387</v>
      </c>
      <c r="B151" s="93" t="s">
        <v>166</v>
      </c>
      <c r="C151" s="93" t="s">
        <v>147</v>
      </c>
      <c r="D151" s="93" t="s">
        <v>176</v>
      </c>
      <c r="E151" s="94" t="s">
        <v>138</v>
      </c>
      <c r="F151" s="93" t="s">
        <v>180</v>
      </c>
      <c r="G151" s="93" t="s">
        <v>388</v>
      </c>
      <c r="H151" s="93" t="s">
        <v>10</v>
      </c>
      <c r="I151" s="79">
        <f>-400000+966700-566700</f>
        <v>0</v>
      </c>
      <c r="J151" s="79"/>
      <c r="K151" s="75"/>
      <c r="L151" s="75"/>
    </row>
    <row r="152" spans="1:12" ht="25.5">
      <c r="A152" s="87" t="s">
        <v>81</v>
      </c>
      <c r="B152" s="91" t="s">
        <v>166</v>
      </c>
      <c r="C152" s="91" t="s">
        <v>147</v>
      </c>
      <c r="D152" s="91" t="s">
        <v>176</v>
      </c>
      <c r="E152" s="92" t="s">
        <v>36</v>
      </c>
      <c r="F152" s="91" t="s">
        <v>116</v>
      </c>
      <c r="G152" s="91" t="s">
        <v>118</v>
      </c>
      <c r="H152" s="91" t="s">
        <v>10</v>
      </c>
      <c r="I152" s="78">
        <f>I155+I157+I153+I181+I179+I184</f>
        <v>747902479.37</v>
      </c>
      <c r="J152" s="78">
        <f t="shared" ref="J152:L152" si="38">J155+J157+J153+J181+J179+J184</f>
        <v>886108800</v>
      </c>
      <c r="K152" s="78">
        <f t="shared" si="38"/>
        <v>881120200</v>
      </c>
      <c r="L152" s="78">
        <f t="shared" si="38"/>
        <v>876768000</v>
      </c>
    </row>
    <row r="153" spans="1:12" ht="51">
      <c r="A153" s="80" t="s">
        <v>273</v>
      </c>
      <c r="B153" s="91" t="s">
        <v>166</v>
      </c>
      <c r="C153" s="91" t="s">
        <v>147</v>
      </c>
      <c r="D153" s="91" t="s">
        <v>176</v>
      </c>
      <c r="E153" s="92" t="s">
        <v>274</v>
      </c>
      <c r="F153" s="91" t="s">
        <v>180</v>
      </c>
      <c r="G153" s="91" t="s">
        <v>118</v>
      </c>
      <c r="H153" s="91" t="s">
        <v>10</v>
      </c>
      <c r="I153" s="78">
        <f t="shared" ref="I153:L153" si="39">I154</f>
        <v>8404.5</v>
      </c>
      <c r="J153" s="78">
        <f t="shared" si="39"/>
        <v>25700</v>
      </c>
      <c r="K153" s="78">
        <f t="shared" si="39"/>
        <v>0</v>
      </c>
      <c r="L153" s="78">
        <f t="shared" si="39"/>
        <v>0</v>
      </c>
    </row>
    <row r="154" spans="1:12" ht="51">
      <c r="A154" s="81" t="s">
        <v>273</v>
      </c>
      <c r="B154" s="93" t="s">
        <v>166</v>
      </c>
      <c r="C154" s="93" t="s">
        <v>147</v>
      </c>
      <c r="D154" s="93" t="s">
        <v>176</v>
      </c>
      <c r="E154" s="94" t="s">
        <v>274</v>
      </c>
      <c r="F154" s="93" t="s">
        <v>180</v>
      </c>
      <c r="G154" s="93" t="s">
        <v>118</v>
      </c>
      <c r="H154" s="93" t="s">
        <v>10</v>
      </c>
      <c r="I154" s="79">
        <v>8404.5</v>
      </c>
      <c r="J154" s="76">
        <v>25700</v>
      </c>
      <c r="K154" s="76">
        <v>0</v>
      </c>
      <c r="L154" s="76">
        <v>0</v>
      </c>
    </row>
    <row r="155" spans="1:12" ht="114.75">
      <c r="A155" s="80" t="s">
        <v>275</v>
      </c>
      <c r="B155" s="91" t="s">
        <v>166</v>
      </c>
      <c r="C155" s="91" t="s">
        <v>147</v>
      </c>
      <c r="D155" s="91" t="s">
        <v>176</v>
      </c>
      <c r="E155" s="92" t="s">
        <v>139</v>
      </c>
      <c r="F155" s="91" t="s">
        <v>116</v>
      </c>
      <c r="G155" s="91" t="s">
        <v>118</v>
      </c>
      <c r="H155" s="91" t="s">
        <v>10</v>
      </c>
      <c r="I155" s="78">
        <f t="shared" ref="I155:L155" si="40">I156</f>
        <v>3944300</v>
      </c>
      <c r="J155" s="78">
        <f t="shared" si="40"/>
        <v>4535700</v>
      </c>
      <c r="K155" s="78">
        <f t="shared" si="40"/>
        <v>4351900</v>
      </c>
      <c r="L155" s="78">
        <f t="shared" si="40"/>
        <v>0</v>
      </c>
    </row>
    <row r="156" spans="1:12" ht="114.75">
      <c r="A156" s="88" t="s">
        <v>389</v>
      </c>
      <c r="B156" s="93" t="s">
        <v>166</v>
      </c>
      <c r="C156" s="93" t="s">
        <v>147</v>
      </c>
      <c r="D156" s="93" t="s">
        <v>176</v>
      </c>
      <c r="E156" s="94" t="s">
        <v>139</v>
      </c>
      <c r="F156" s="93" t="s">
        <v>180</v>
      </c>
      <c r="G156" s="93" t="s">
        <v>118</v>
      </c>
      <c r="H156" s="93" t="s">
        <v>10</v>
      </c>
      <c r="I156" s="79">
        <f>-417900+4362200</f>
        <v>3944300</v>
      </c>
      <c r="J156" s="79">
        <v>4535700</v>
      </c>
      <c r="K156" s="75">
        <v>4351900</v>
      </c>
      <c r="L156" s="78"/>
    </row>
    <row r="157" spans="1:12" ht="38.25">
      <c r="A157" s="89" t="s">
        <v>5</v>
      </c>
      <c r="B157" s="91" t="s">
        <v>166</v>
      </c>
      <c r="C157" s="91" t="s">
        <v>147</v>
      </c>
      <c r="D157" s="91" t="s">
        <v>176</v>
      </c>
      <c r="E157" s="92" t="s">
        <v>140</v>
      </c>
      <c r="F157" s="91" t="s">
        <v>116</v>
      </c>
      <c r="G157" s="91" t="s">
        <v>118</v>
      </c>
      <c r="H157" s="91" t="s">
        <v>10</v>
      </c>
      <c r="I157" s="76">
        <f t="shared" ref="I157:L157" si="41">I158</f>
        <v>743832399.62</v>
      </c>
      <c r="J157" s="76">
        <f t="shared" si="41"/>
        <v>757118200</v>
      </c>
      <c r="K157" s="76">
        <f t="shared" si="41"/>
        <v>752339100</v>
      </c>
      <c r="L157" s="76">
        <f t="shared" si="41"/>
        <v>752338800</v>
      </c>
    </row>
    <row r="158" spans="1:12" ht="38.25">
      <c r="A158" s="89" t="s">
        <v>6</v>
      </c>
      <c r="B158" s="91" t="s">
        <v>166</v>
      </c>
      <c r="C158" s="91" t="s">
        <v>147</v>
      </c>
      <c r="D158" s="91" t="s">
        <v>176</v>
      </c>
      <c r="E158" s="92" t="s">
        <v>140</v>
      </c>
      <c r="F158" s="91" t="s">
        <v>180</v>
      </c>
      <c r="G158" s="91" t="s">
        <v>118</v>
      </c>
      <c r="H158" s="91" t="s">
        <v>10</v>
      </c>
      <c r="I158" s="76">
        <f>SUM(I159:I178)</f>
        <v>743832399.62</v>
      </c>
      <c r="J158" s="76">
        <f t="shared" ref="J158:L158" si="42">SUM(J159:J178)</f>
        <v>757118200</v>
      </c>
      <c r="K158" s="76">
        <f t="shared" si="42"/>
        <v>752339100</v>
      </c>
      <c r="L158" s="76">
        <f t="shared" si="42"/>
        <v>752338800</v>
      </c>
    </row>
    <row r="159" spans="1:12" ht="165.75">
      <c r="A159" s="99" t="s">
        <v>418</v>
      </c>
      <c r="B159" s="93" t="s">
        <v>166</v>
      </c>
      <c r="C159" s="93" t="s">
        <v>147</v>
      </c>
      <c r="D159" s="93" t="s">
        <v>176</v>
      </c>
      <c r="E159" s="95" t="s">
        <v>140</v>
      </c>
      <c r="F159" s="93" t="s">
        <v>180</v>
      </c>
      <c r="G159" s="93" t="s">
        <v>276</v>
      </c>
      <c r="H159" s="93" t="s">
        <v>10</v>
      </c>
      <c r="I159" s="79">
        <v>37318500</v>
      </c>
      <c r="J159" s="79">
        <v>38038500</v>
      </c>
      <c r="K159" s="75">
        <v>38038500</v>
      </c>
      <c r="L159" s="75">
        <v>38038500</v>
      </c>
    </row>
    <row r="160" spans="1:12" ht="165.75">
      <c r="A160" s="99" t="s">
        <v>417</v>
      </c>
      <c r="B160" s="93" t="s">
        <v>166</v>
      </c>
      <c r="C160" s="93" t="s">
        <v>147</v>
      </c>
      <c r="D160" s="93" t="s">
        <v>176</v>
      </c>
      <c r="E160" s="95" t="s">
        <v>140</v>
      </c>
      <c r="F160" s="93" t="s">
        <v>180</v>
      </c>
      <c r="G160" s="93" t="s">
        <v>277</v>
      </c>
      <c r="H160" s="93" t="s">
        <v>10</v>
      </c>
      <c r="I160" s="79">
        <f>525000-227000.38</f>
        <v>297999.62</v>
      </c>
      <c r="J160" s="79">
        <v>337500</v>
      </c>
      <c r="K160" s="75">
        <v>337500</v>
      </c>
      <c r="L160" s="75">
        <v>337500</v>
      </c>
    </row>
    <row r="161" spans="1:12" ht="127.5">
      <c r="A161" s="99" t="s">
        <v>427</v>
      </c>
      <c r="B161" s="93" t="s">
        <v>166</v>
      </c>
      <c r="C161" s="93" t="s">
        <v>147</v>
      </c>
      <c r="D161" s="93" t="s">
        <v>176</v>
      </c>
      <c r="E161" s="95" t="s">
        <v>140</v>
      </c>
      <c r="F161" s="93" t="s">
        <v>180</v>
      </c>
      <c r="G161" s="93" t="s">
        <v>278</v>
      </c>
      <c r="H161" s="93" t="s">
        <v>10</v>
      </c>
      <c r="I161" s="79">
        <f>65700-800</f>
        <v>64900</v>
      </c>
      <c r="J161" s="79">
        <v>51000</v>
      </c>
      <c r="K161" s="75">
        <v>51000</v>
      </c>
      <c r="L161" s="75">
        <v>51000</v>
      </c>
    </row>
    <row r="162" spans="1:12" ht="177" customHeight="1">
      <c r="A162" s="99" t="s">
        <v>425</v>
      </c>
      <c r="B162" s="93" t="s">
        <v>166</v>
      </c>
      <c r="C162" s="93" t="s">
        <v>147</v>
      </c>
      <c r="D162" s="93" t="s">
        <v>176</v>
      </c>
      <c r="E162" s="95" t="s">
        <v>140</v>
      </c>
      <c r="F162" s="93" t="s">
        <v>180</v>
      </c>
      <c r="G162" s="93" t="s">
        <v>279</v>
      </c>
      <c r="H162" s="93" t="s">
        <v>10</v>
      </c>
      <c r="I162" s="79">
        <f>521600-6000</f>
        <v>515600</v>
      </c>
      <c r="J162" s="79">
        <v>525200</v>
      </c>
      <c r="K162" s="75">
        <v>525200</v>
      </c>
      <c r="L162" s="75">
        <v>525200</v>
      </c>
    </row>
    <row r="163" spans="1:12" ht="229.5">
      <c r="A163" s="99" t="s">
        <v>419</v>
      </c>
      <c r="B163" s="93" t="s">
        <v>166</v>
      </c>
      <c r="C163" s="93" t="s">
        <v>147</v>
      </c>
      <c r="D163" s="93" t="s">
        <v>176</v>
      </c>
      <c r="E163" s="95" t="s">
        <v>140</v>
      </c>
      <c r="F163" s="93" t="s">
        <v>180</v>
      </c>
      <c r="G163" s="93" t="s">
        <v>280</v>
      </c>
      <c r="H163" s="93" t="s">
        <v>10</v>
      </c>
      <c r="I163" s="79">
        <f>17186200+420200</f>
        <v>17606400</v>
      </c>
      <c r="J163" s="79">
        <v>17538900</v>
      </c>
      <c r="K163" s="79">
        <v>17538900</v>
      </c>
      <c r="L163" s="75">
        <v>17538900</v>
      </c>
    </row>
    <row r="164" spans="1:12" ht="84" customHeight="1">
      <c r="A164" s="99" t="s">
        <v>429</v>
      </c>
      <c r="B164" s="93" t="s">
        <v>166</v>
      </c>
      <c r="C164" s="93" t="s">
        <v>147</v>
      </c>
      <c r="D164" s="93" t="s">
        <v>176</v>
      </c>
      <c r="E164" s="95" t="s">
        <v>140</v>
      </c>
      <c r="F164" s="93" t="s">
        <v>180</v>
      </c>
      <c r="G164" s="93" t="s">
        <v>281</v>
      </c>
      <c r="H164" s="93" t="s">
        <v>10</v>
      </c>
      <c r="I164" s="79">
        <f>179400-1700</f>
        <v>177700</v>
      </c>
      <c r="J164" s="79">
        <v>178200</v>
      </c>
      <c r="K164" s="75">
        <v>178200</v>
      </c>
      <c r="L164" s="75">
        <v>178200</v>
      </c>
    </row>
    <row r="165" spans="1:12" ht="140.25">
      <c r="A165" s="99" t="s">
        <v>424</v>
      </c>
      <c r="B165" s="93" t="s">
        <v>166</v>
      </c>
      <c r="C165" s="93" t="s">
        <v>147</v>
      </c>
      <c r="D165" s="93" t="s">
        <v>176</v>
      </c>
      <c r="E165" s="95" t="s">
        <v>140</v>
      </c>
      <c r="F165" s="93" t="s">
        <v>180</v>
      </c>
      <c r="G165" s="93" t="s">
        <v>282</v>
      </c>
      <c r="H165" s="93" t="s">
        <v>10</v>
      </c>
      <c r="I165" s="79">
        <f>-2800+1143200-12100</f>
        <v>1128300</v>
      </c>
      <c r="J165" s="79">
        <v>1151200</v>
      </c>
      <c r="K165" s="75">
        <v>1149100</v>
      </c>
      <c r="L165" s="75">
        <v>1148800</v>
      </c>
    </row>
    <row r="166" spans="1:12" ht="153">
      <c r="A166" s="99" t="s">
        <v>423</v>
      </c>
      <c r="B166" s="96" t="s">
        <v>166</v>
      </c>
      <c r="C166" s="96" t="s">
        <v>147</v>
      </c>
      <c r="D166" s="96" t="s">
        <v>176</v>
      </c>
      <c r="E166" s="96" t="s">
        <v>140</v>
      </c>
      <c r="F166" s="96" t="s">
        <v>180</v>
      </c>
      <c r="G166" s="96" t="s">
        <v>283</v>
      </c>
      <c r="H166" s="96" t="s">
        <v>10</v>
      </c>
      <c r="I166" s="79">
        <v>601000</v>
      </c>
      <c r="J166" s="79">
        <v>617800</v>
      </c>
      <c r="K166" s="79">
        <v>617800</v>
      </c>
      <c r="L166" s="75">
        <v>617800</v>
      </c>
    </row>
    <row r="167" spans="1:12" ht="102">
      <c r="A167" s="99" t="s">
        <v>422</v>
      </c>
      <c r="B167" s="96" t="s">
        <v>166</v>
      </c>
      <c r="C167" s="96" t="s">
        <v>147</v>
      </c>
      <c r="D167" s="96" t="s">
        <v>176</v>
      </c>
      <c r="E167" s="96" t="s">
        <v>140</v>
      </c>
      <c r="F167" s="96" t="s">
        <v>180</v>
      </c>
      <c r="G167" s="96" t="s">
        <v>284</v>
      </c>
      <c r="H167" s="96" t="s">
        <v>10</v>
      </c>
      <c r="I167" s="79">
        <f>-600+55500</f>
        <v>54900</v>
      </c>
      <c r="J167" s="79">
        <v>55300</v>
      </c>
      <c r="K167" s="79">
        <v>55300</v>
      </c>
      <c r="L167" s="75">
        <v>55300</v>
      </c>
    </row>
    <row r="168" spans="1:12" ht="133.5" customHeight="1">
      <c r="A168" s="99" t="s">
        <v>416</v>
      </c>
      <c r="B168" s="96" t="s">
        <v>166</v>
      </c>
      <c r="C168" s="96" t="s">
        <v>147</v>
      </c>
      <c r="D168" s="96" t="s">
        <v>176</v>
      </c>
      <c r="E168" s="96" t="s">
        <v>140</v>
      </c>
      <c r="F168" s="96" t="s">
        <v>180</v>
      </c>
      <c r="G168" s="96" t="s">
        <v>285</v>
      </c>
      <c r="H168" s="96" t="s">
        <v>10</v>
      </c>
      <c r="I168" s="79">
        <f>-12100+1355600</f>
        <v>1343500</v>
      </c>
      <c r="J168" s="79">
        <v>1362700</v>
      </c>
      <c r="K168" s="75">
        <v>1362700</v>
      </c>
      <c r="L168" s="75">
        <v>1362700</v>
      </c>
    </row>
    <row r="169" spans="1:12" ht="185.25" customHeight="1">
      <c r="A169" s="98" t="s">
        <v>402</v>
      </c>
      <c r="B169" s="96" t="s">
        <v>166</v>
      </c>
      <c r="C169" s="96" t="s">
        <v>147</v>
      </c>
      <c r="D169" s="96" t="s">
        <v>176</v>
      </c>
      <c r="E169" s="96" t="s">
        <v>140</v>
      </c>
      <c r="F169" s="96" t="s">
        <v>180</v>
      </c>
      <c r="G169" s="96" t="s">
        <v>286</v>
      </c>
      <c r="H169" s="96" t="s">
        <v>10</v>
      </c>
      <c r="I169" s="79">
        <f>150800-95000</f>
        <v>55800</v>
      </c>
      <c r="J169" s="79">
        <v>981100</v>
      </c>
      <c r="K169" s="75">
        <v>981100</v>
      </c>
      <c r="L169" s="75">
        <v>981100</v>
      </c>
    </row>
    <row r="170" spans="1:12" ht="169.5" customHeight="1">
      <c r="A170" s="99" t="s">
        <v>430</v>
      </c>
      <c r="B170" s="94" t="s">
        <v>166</v>
      </c>
      <c r="C170" s="94">
        <v>2</v>
      </c>
      <c r="D170" s="94">
        <v>2</v>
      </c>
      <c r="E170" s="94">
        <v>3024</v>
      </c>
      <c r="F170" s="94">
        <v>5</v>
      </c>
      <c r="G170" s="94" t="s">
        <v>262</v>
      </c>
      <c r="H170" s="94">
        <v>151</v>
      </c>
      <c r="I170" s="79">
        <v>0</v>
      </c>
      <c r="J170" s="79">
        <v>64000</v>
      </c>
      <c r="K170" s="75">
        <v>64000</v>
      </c>
      <c r="L170" s="75">
        <v>64000</v>
      </c>
    </row>
    <row r="171" spans="1:12" ht="156" customHeight="1">
      <c r="A171" s="81" t="s">
        <v>390</v>
      </c>
      <c r="B171" s="96" t="s">
        <v>166</v>
      </c>
      <c r="C171" s="96" t="s">
        <v>147</v>
      </c>
      <c r="D171" s="96" t="s">
        <v>176</v>
      </c>
      <c r="E171" s="96" t="s">
        <v>140</v>
      </c>
      <c r="F171" s="96" t="s">
        <v>180</v>
      </c>
      <c r="G171" s="96" t="s">
        <v>391</v>
      </c>
      <c r="H171" s="96" t="s">
        <v>10</v>
      </c>
      <c r="I171" s="79">
        <f>5605800-627350+1727350</f>
        <v>6705800</v>
      </c>
      <c r="J171" s="79"/>
      <c r="K171" s="75"/>
      <c r="L171" s="75"/>
    </row>
    <row r="172" spans="1:12" ht="216.75">
      <c r="A172" s="99" t="s">
        <v>406</v>
      </c>
      <c r="B172" s="96" t="s">
        <v>166</v>
      </c>
      <c r="C172" s="96" t="s">
        <v>147</v>
      </c>
      <c r="D172" s="96" t="s">
        <v>176</v>
      </c>
      <c r="E172" s="96" t="s">
        <v>140</v>
      </c>
      <c r="F172" s="96" t="s">
        <v>180</v>
      </c>
      <c r="G172" s="96" t="s">
        <v>287</v>
      </c>
      <c r="H172" s="96" t="s">
        <v>10</v>
      </c>
      <c r="I172" s="79">
        <f>337913000+2879100+6025800</f>
        <v>346817900</v>
      </c>
      <c r="J172" s="79">
        <v>352770000</v>
      </c>
      <c r="K172" s="75">
        <v>352770000</v>
      </c>
      <c r="L172" s="75">
        <v>352770000</v>
      </c>
    </row>
    <row r="173" spans="1:12" ht="135" customHeight="1">
      <c r="A173" s="99" t="s">
        <v>412</v>
      </c>
      <c r="B173" s="96" t="s">
        <v>166</v>
      </c>
      <c r="C173" s="96" t="s">
        <v>147</v>
      </c>
      <c r="D173" s="96" t="s">
        <v>176</v>
      </c>
      <c r="E173" s="96" t="s">
        <v>140</v>
      </c>
      <c r="F173" s="96" t="s">
        <v>180</v>
      </c>
      <c r="G173" s="96" t="s">
        <v>288</v>
      </c>
      <c r="H173" s="96" t="s">
        <v>10</v>
      </c>
      <c r="I173" s="79">
        <f>26059000-4000000</f>
        <v>22059000</v>
      </c>
      <c r="J173" s="79">
        <v>30278400</v>
      </c>
      <c r="K173" s="75">
        <v>30278400</v>
      </c>
      <c r="L173" s="75">
        <v>30278400</v>
      </c>
    </row>
    <row r="174" spans="1:12" ht="123" customHeight="1">
      <c r="A174" s="99" t="s">
        <v>420</v>
      </c>
      <c r="B174" s="96" t="s">
        <v>166</v>
      </c>
      <c r="C174" s="96" t="s">
        <v>147</v>
      </c>
      <c r="D174" s="96" t="s">
        <v>176</v>
      </c>
      <c r="E174" s="96" t="s">
        <v>140</v>
      </c>
      <c r="F174" s="96" t="s">
        <v>180</v>
      </c>
      <c r="G174" s="96" t="s">
        <v>315</v>
      </c>
      <c r="H174" s="96" t="s">
        <v>10</v>
      </c>
      <c r="I174" s="79">
        <f>138857700+9813300</f>
        <v>148671000</v>
      </c>
      <c r="J174" s="79">
        <v>149926800</v>
      </c>
      <c r="K174" s="75">
        <v>149926800</v>
      </c>
      <c r="L174" s="75">
        <v>149926800</v>
      </c>
    </row>
    <row r="175" spans="1:12" ht="165.75">
      <c r="A175" s="99" t="s">
        <v>421</v>
      </c>
      <c r="B175" s="96" t="s">
        <v>166</v>
      </c>
      <c r="C175" s="96" t="s">
        <v>147</v>
      </c>
      <c r="D175" s="96" t="s">
        <v>176</v>
      </c>
      <c r="E175" s="96" t="s">
        <v>140</v>
      </c>
      <c r="F175" s="96" t="s">
        <v>180</v>
      </c>
      <c r="G175" s="96" t="s">
        <v>289</v>
      </c>
      <c r="H175" s="96" t="s">
        <v>10</v>
      </c>
      <c r="I175" s="79">
        <f>21040700-2883000</f>
        <v>18157700</v>
      </c>
      <c r="J175" s="79">
        <v>19890000</v>
      </c>
      <c r="K175" s="75">
        <v>19890000</v>
      </c>
      <c r="L175" s="75">
        <v>19890000</v>
      </c>
    </row>
    <row r="176" spans="1:12" ht="216.75">
      <c r="A176" s="99" t="s">
        <v>413</v>
      </c>
      <c r="B176" s="96" t="s">
        <v>166</v>
      </c>
      <c r="C176" s="96" t="s">
        <v>147</v>
      </c>
      <c r="D176" s="96" t="s">
        <v>176</v>
      </c>
      <c r="E176" s="96" t="s">
        <v>140</v>
      </c>
      <c r="F176" s="96" t="s">
        <v>180</v>
      </c>
      <c r="G176" s="96" t="s">
        <v>290</v>
      </c>
      <c r="H176" s="96" t="s">
        <v>10</v>
      </c>
      <c r="I176" s="79">
        <f>112805100+5295500</f>
        <v>118100600</v>
      </c>
      <c r="J176" s="79">
        <v>118442400</v>
      </c>
      <c r="K176" s="79">
        <v>118442400</v>
      </c>
      <c r="L176" s="79">
        <v>118442400</v>
      </c>
    </row>
    <row r="177" spans="1:12" ht="150" customHeight="1">
      <c r="A177" s="99" t="s">
        <v>426</v>
      </c>
      <c r="B177" s="96" t="s">
        <v>166</v>
      </c>
      <c r="C177" s="96" t="s">
        <v>147</v>
      </c>
      <c r="D177" s="96" t="s">
        <v>176</v>
      </c>
      <c r="E177" s="96" t="s">
        <v>140</v>
      </c>
      <c r="F177" s="96" t="s">
        <v>180</v>
      </c>
      <c r="G177" s="96" t="s">
        <v>291</v>
      </c>
      <c r="H177" s="96" t="s">
        <v>10</v>
      </c>
      <c r="I177" s="79">
        <v>23151300</v>
      </c>
      <c r="J177" s="79">
        <v>23885200</v>
      </c>
      <c r="K177" s="79">
        <v>19108200</v>
      </c>
      <c r="L177" s="75">
        <v>19108200</v>
      </c>
    </row>
    <row r="178" spans="1:12" ht="114" customHeight="1">
      <c r="A178" s="99" t="s">
        <v>428</v>
      </c>
      <c r="B178" s="96" t="s">
        <v>166</v>
      </c>
      <c r="C178" s="96" t="s">
        <v>147</v>
      </c>
      <c r="D178" s="96" t="s">
        <v>176</v>
      </c>
      <c r="E178" s="96" t="s">
        <v>140</v>
      </c>
      <c r="F178" s="96" t="s">
        <v>180</v>
      </c>
      <c r="G178" s="96" t="s">
        <v>292</v>
      </c>
      <c r="H178" s="96" t="s">
        <v>10</v>
      </c>
      <c r="I178" s="79">
        <f>530700+485900-12100</f>
        <v>1004500</v>
      </c>
      <c r="J178" s="79">
        <v>1024000</v>
      </c>
      <c r="K178" s="75">
        <v>1024000</v>
      </c>
      <c r="L178" s="75">
        <v>1024000</v>
      </c>
    </row>
    <row r="179" spans="1:12" ht="89.25">
      <c r="A179" s="80" t="s">
        <v>403</v>
      </c>
      <c r="B179" s="92" t="s">
        <v>166</v>
      </c>
      <c r="C179" s="92" t="s">
        <v>147</v>
      </c>
      <c r="D179" s="92" t="s">
        <v>176</v>
      </c>
      <c r="E179" s="92" t="s">
        <v>404</v>
      </c>
      <c r="F179" s="92" t="s">
        <v>116</v>
      </c>
      <c r="G179" s="92" t="s">
        <v>118</v>
      </c>
      <c r="H179" s="92" t="s">
        <v>10</v>
      </c>
      <c r="I179" s="78">
        <f>I180</f>
        <v>0</v>
      </c>
      <c r="J179" s="78">
        <f t="shared" ref="J179:L179" si="43">J180</f>
        <v>15165700</v>
      </c>
      <c r="K179" s="78">
        <f t="shared" si="43"/>
        <v>15165700</v>
      </c>
      <c r="L179" s="78">
        <f t="shared" si="43"/>
        <v>15165700</v>
      </c>
    </row>
    <row r="180" spans="1:12" ht="102">
      <c r="A180" s="81" t="s">
        <v>405</v>
      </c>
      <c r="B180" s="94" t="s">
        <v>166</v>
      </c>
      <c r="C180" s="94" t="s">
        <v>147</v>
      </c>
      <c r="D180" s="94" t="s">
        <v>176</v>
      </c>
      <c r="E180" s="94" t="s">
        <v>404</v>
      </c>
      <c r="F180" s="94" t="s">
        <v>180</v>
      </c>
      <c r="G180" s="94" t="s">
        <v>118</v>
      </c>
      <c r="H180" s="94" t="s">
        <v>10</v>
      </c>
      <c r="I180" s="79">
        <v>0</v>
      </c>
      <c r="J180" s="79">
        <v>15165700</v>
      </c>
      <c r="K180" s="75">
        <v>15165700</v>
      </c>
      <c r="L180" s="75">
        <v>15165700</v>
      </c>
    </row>
    <row r="181" spans="1:12" ht="114.75">
      <c r="A181" s="80" t="s">
        <v>392</v>
      </c>
      <c r="B181" s="97" t="s">
        <v>166</v>
      </c>
      <c r="C181" s="97" t="s">
        <v>147</v>
      </c>
      <c r="D181" s="97" t="s">
        <v>176</v>
      </c>
      <c r="E181" s="97" t="s">
        <v>224</v>
      </c>
      <c r="F181" s="97" t="s">
        <v>180</v>
      </c>
      <c r="G181" s="97" t="s">
        <v>118</v>
      </c>
      <c r="H181" s="97" t="s">
        <v>10</v>
      </c>
      <c r="I181" s="78">
        <f>I183+I182</f>
        <v>117375.25</v>
      </c>
      <c r="J181" s="78">
        <f t="shared" ref="J181:L181" si="44">J183+J182</f>
        <v>0</v>
      </c>
      <c r="K181" s="78">
        <f t="shared" si="44"/>
        <v>0</v>
      </c>
      <c r="L181" s="78">
        <f t="shared" si="44"/>
        <v>0</v>
      </c>
    </row>
    <row r="182" spans="1:12" ht="127.5">
      <c r="A182" s="81" t="s">
        <v>393</v>
      </c>
      <c r="B182" s="96" t="s">
        <v>166</v>
      </c>
      <c r="C182" s="96" t="s">
        <v>147</v>
      </c>
      <c r="D182" s="96" t="s">
        <v>176</v>
      </c>
      <c r="E182" s="96" t="s">
        <v>224</v>
      </c>
      <c r="F182" s="96" t="s">
        <v>180</v>
      </c>
      <c r="G182" s="96" t="s">
        <v>215</v>
      </c>
      <c r="H182" s="96" t="s">
        <v>10</v>
      </c>
      <c r="I182" s="79">
        <f>-2633.33+107208.58</f>
        <v>104575.25</v>
      </c>
      <c r="J182" s="79"/>
      <c r="K182" s="79"/>
      <c r="L182" s="75"/>
    </row>
    <row r="183" spans="1:12" ht="153">
      <c r="A183" s="81" t="s">
        <v>394</v>
      </c>
      <c r="B183" s="96" t="s">
        <v>166</v>
      </c>
      <c r="C183" s="96" t="s">
        <v>147</v>
      </c>
      <c r="D183" s="96" t="s">
        <v>176</v>
      </c>
      <c r="E183" s="96" t="s">
        <v>224</v>
      </c>
      <c r="F183" s="96" t="s">
        <v>180</v>
      </c>
      <c r="G183" s="96" t="s">
        <v>216</v>
      </c>
      <c r="H183" s="96" t="s">
        <v>10</v>
      </c>
      <c r="I183" s="79">
        <f>2800+10000</f>
        <v>12800</v>
      </c>
      <c r="J183" s="79"/>
      <c r="K183" s="79"/>
      <c r="L183" s="75"/>
    </row>
    <row r="184" spans="1:12">
      <c r="A184" s="80" t="s">
        <v>407</v>
      </c>
      <c r="B184" s="92" t="s">
        <v>166</v>
      </c>
      <c r="C184" s="92" t="s">
        <v>147</v>
      </c>
      <c r="D184" s="92" t="s">
        <v>176</v>
      </c>
      <c r="E184" s="92" t="s">
        <v>408</v>
      </c>
      <c r="F184" s="92" t="s">
        <v>116</v>
      </c>
      <c r="G184" s="92" t="s">
        <v>118</v>
      </c>
      <c r="H184" s="92" t="s">
        <v>10</v>
      </c>
      <c r="I184" s="78">
        <f>I185</f>
        <v>0</v>
      </c>
      <c r="J184" s="78">
        <f t="shared" ref="J184:L184" si="45">J185</f>
        <v>109263500</v>
      </c>
      <c r="K184" s="78">
        <f t="shared" si="45"/>
        <v>109263500</v>
      </c>
      <c r="L184" s="78">
        <f t="shared" si="45"/>
        <v>109263500</v>
      </c>
    </row>
    <row r="185" spans="1:12" ht="25.5">
      <c r="A185" s="80" t="s">
        <v>409</v>
      </c>
      <c r="B185" s="92" t="s">
        <v>166</v>
      </c>
      <c r="C185" s="92" t="s">
        <v>147</v>
      </c>
      <c r="D185" s="92" t="s">
        <v>176</v>
      </c>
      <c r="E185" s="92" t="s">
        <v>408</v>
      </c>
      <c r="F185" s="92" t="s">
        <v>180</v>
      </c>
      <c r="G185" s="92" t="s">
        <v>118</v>
      </c>
      <c r="H185" s="92" t="s">
        <v>10</v>
      </c>
      <c r="I185" s="79">
        <f>I187+I186</f>
        <v>0</v>
      </c>
      <c r="J185" s="79">
        <f t="shared" ref="J185:L185" si="46">J187+J186</f>
        <v>109263500</v>
      </c>
      <c r="K185" s="79">
        <f t="shared" si="46"/>
        <v>109263500</v>
      </c>
      <c r="L185" s="79">
        <f t="shared" si="46"/>
        <v>109263500</v>
      </c>
    </row>
    <row r="186" spans="1:12" ht="218.25" customHeight="1">
      <c r="A186" s="99" t="s">
        <v>414</v>
      </c>
      <c r="B186" s="94" t="s">
        <v>166</v>
      </c>
      <c r="C186" s="94" t="s">
        <v>147</v>
      </c>
      <c r="D186" s="94" t="s">
        <v>176</v>
      </c>
      <c r="E186" s="94" t="s">
        <v>408</v>
      </c>
      <c r="F186" s="94" t="s">
        <v>180</v>
      </c>
      <c r="G186" s="94" t="s">
        <v>415</v>
      </c>
      <c r="H186" s="94" t="s">
        <v>10</v>
      </c>
      <c r="I186" s="79">
        <v>0</v>
      </c>
      <c r="J186" s="79">
        <v>42114500</v>
      </c>
      <c r="K186" s="79">
        <v>42114500</v>
      </c>
      <c r="L186" s="79">
        <v>42114500</v>
      </c>
    </row>
    <row r="187" spans="1:12" ht="227.25" customHeight="1">
      <c r="A187" s="99" t="s">
        <v>410</v>
      </c>
      <c r="B187" s="94" t="s">
        <v>166</v>
      </c>
      <c r="C187" s="94" t="s">
        <v>147</v>
      </c>
      <c r="D187" s="94" t="s">
        <v>176</v>
      </c>
      <c r="E187" s="94" t="s">
        <v>408</v>
      </c>
      <c r="F187" s="94" t="s">
        <v>180</v>
      </c>
      <c r="G187" s="94" t="s">
        <v>411</v>
      </c>
      <c r="H187" s="94" t="s">
        <v>10</v>
      </c>
      <c r="I187" s="79">
        <v>0</v>
      </c>
      <c r="J187" s="79">
        <v>67149000</v>
      </c>
      <c r="K187" s="79">
        <v>67149000</v>
      </c>
      <c r="L187" s="75">
        <v>67149000</v>
      </c>
    </row>
    <row r="188" spans="1:12">
      <c r="A188" s="80" t="s">
        <v>83</v>
      </c>
      <c r="B188" s="97" t="s">
        <v>166</v>
      </c>
      <c r="C188" s="97" t="s">
        <v>147</v>
      </c>
      <c r="D188" s="97" t="s">
        <v>176</v>
      </c>
      <c r="E188" s="97" t="s">
        <v>18</v>
      </c>
      <c r="F188" s="97" t="s">
        <v>116</v>
      </c>
      <c r="G188" s="97" t="s">
        <v>118</v>
      </c>
      <c r="H188" s="97" t="s">
        <v>10</v>
      </c>
      <c r="I188" s="78">
        <f>I189+I190+I191+I192</f>
        <v>25787199</v>
      </c>
      <c r="J188" s="78">
        <f t="shared" ref="J188:L188" si="47">J189+J190+J191+J192</f>
        <v>27701405</v>
      </c>
      <c r="K188" s="78">
        <f t="shared" si="47"/>
        <v>27701405</v>
      </c>
      <c r="L188" s="78">
        <f t="shared" si="47"/>
        <v>27680505</v>
      </c>
    </row>
    <row r="189" spans="1:12" ht="63.75">
      <c r="A189" s="81" t="s">
        <v>172</v>
      </c>
      <c r="B189" s="96" t="s">
        <v>166</v>
      </c>
      <c r="C189" s="96" t="s">
        <v>147</v>
      </c>
      <c r="D189" s="96" t="s">
        <v>176</v>
      </c>
      <c r="E189" s="96" t="s">
        <v>19</v>
      </c>
      <c r="F189" s="96" t="s">
        <v>180</v>
      </c>
      <c r="G189" s="96" t="s">
        <v>118</v>
      </c>
      <c r="H189" s="96" t="s">
        <v>10</v>
      </c>
      <c r="I189" s="79">
        <f>-216286+25453460+147000+13723+13694+89648+250000-250000+117260</f>
        <v>25618499</v>
      </c>
      <c r="J189" s="79">
        <v>27680505</v>
      </c>
      <c r="K189" s="79">
        <v>27680505</v>
      </c>
      <c r="L189" s="75">
        <v>27680505</v>
      </c>
    </row>
    <row r="190" spans="1:12" ht="45" customHeight="1">
      <c r="A190" s="81" t="s">
        <v>395</v>
      </c>
      <c r="B190" s="96" t="s">
        <v>166</v>
      </c>
      <c r="C190" s="96" t="s">
        <v>147</v>
      </c>
      <c r="D190" s="96" t="s">
        <v>176</v>
      </c>
      <c r="E190" s="96" t="s">
        <v>316</v>
      </c>
      <c r="F190" s="96" t="s">
        <v>180</v>
      </c>
      <c r="G190" s="96" t="s">
        <v>118</v>
      </c>
      <c r="H190" s="96" t="s">
        <v>10</v>
      </c>
      <c r="I190" s="79">
        <f>-2100+20800</f>
        <v>18700</v>
      </c>
      <c r="J190" s="79">
        <v>20900</v>
      </c>
      <c r="K190" s="79">
        <v>20900</v>
      </c>
      <c r="L190" s="79">
        <v>0</v>
      </c>
    </row>
    <row r="191" spans="1:12" ht="89.25">
      <c r="A191" s="81" t="s">
        <v>396</v>
      </c>
      <c r="B191" s="96" t="s">
        <v>166</v>
      </c>
      <c r="C191" s="96" t="s">
        <v>147</v>
      </c>
      <c r="D191" s="96" t="s">
        <v>176</v>
      </c>
      <c r="E191" s="94" t="s">
        <v>397</v>
      </c>
      <c r="F191" s="96" t="s">
        <v>180</v>
      </c>
      <c r="G191" s="96" t="s">
        <v>118</v>
      </c>
      <c r="H191" s="96" t="s">
        <v>10</v>
      </c>
      <c r="I191" s="79">
        <v>100000</v>
      </c>
      <c r="J191" s="79"/>
      <c r="K191" s="79"/>
      <c r="L191" s="75"/>
    </row>
    <row r="192" spans="1:12" ht="102">
      <c r="A192" s="81" t="s">
        <v>398</v>
      </c>
      <c r="B192" s="96" t="s">
        <v>166</v>
      </c>
      <c r="C192" s="96" t="s">
        <v>147</v>
      </c>
      <c r="D192" s="96" t="s">
        <v>176</v>
      </c>
      <c r="E192" s="94" t="s">
        <v>399</v>
      </c>
      <c r="F192" s="96" t="s">
        <v>180</v>
      </c>
      <c r="G192" s="96" t="s">
        <v>118</v>
      </c>
      <c r="H192" s="96" t="s">
        <v>10</v>
      </c>
      <c r="I192" s="79">
        <v>50000</v>
      </c>
      <c r="J192" s="79"/>
      <c r="K192" s="75"/>
      <c r="L192" s="75"/>
    </row>
    <row r="193" spans="1:12" ht="25.5">
      <c r="A193" s="102" t="s">
        <v>164</v>
      </c>
      <c r="B193" s="92" t="s">
        <v>143</v>
      </c>
      <c r="C193" s="92" t="s">
        <v>147</v>
      </c>
      <c r="D193" s="92" t="s">
        <v>20</v>
      </c>
      <c r="E193" s="92" t="s">
        <v>28</v>
      </c>
      <c r="F193" s="92" t="s">
        <v>180</v>
      </c>
      <c r="G193" s="92" t="s">
        <v>118</v>
      </c>
      <c r="H193" s="92" t="s">
        <v>214</v>
      </c>
      <c r="I193" s="78">
        <f>I194+I196</f>
        <v>1721531</v>
      </c>
      <c r="J193" s="78">
        <f t="shared" ref="J193:L193" si="48">J194+J196</f>
        <v>136800000</v>
      </c>
      <c r="K193" s="78">
        <f t="shared" si="48"/>
        <v>41745418.890000001</v>
      </c>
      <c r="L193" s="78">
        <f t="shared" si="48"/>
        <v>23578068.890000001</v>
      </c>
    </row>
    <row r="194" spans="1:12" ht="51">
      <c r="A194" s="101" t="s">
        <v>432</v>
      </c>
      <c r="B194" s="92" t="s">
        <v>143</v>
      </c>
      <c r="C194" s="92" t="s">
        <v>147</v>
      </c>
      <c r="D194" s="92" t="s">
        <v>20</v>
      </c>
      <c r="E194" s="92" t="s">
        <v>152</v>
      </c>
      <c r="F194" s="92" t="s">
        <v>180</v>
      </c>
      <c r="G194" s="92" t="s">
        <v>118</v>
      </c>
      <c r="H194" s="92" t="s">
        <v>214</v>
      </c>
      <c r="I194" s="78">
        <f>I195</f>
        <v>21531</v>
      </c>
      <c r="J194" s="78"/>
      <c r="K194" s="76"/>
      <c r="L194" s="76"/>
    </row>
    <row r="195" spans="1:12" ht="51">
      <c r="A195" s="100" t="s">
        <v>432</v>
      </c>
      <c r="B195" s="94" t="s">
        <v>165</v>
      </c>
      <c r="C195" s="94" t="s">
        <v>147</v>
      </c>
      <c r="D195" s="94" t="s">
        <v>20</v>
      </c>
      <c r="E195" s="94" t="s">
        <v>152</v>
      </c>
      <c r="F195" s="94" t="s">
        <v>180</v>
      </c>
      <c r="G195" s="94" t="s">
        <v>225</v>
      </c>
      <c r="H195" s="94" t="s">
        <v>214</v>
      </c>
      <c r="I195" s="79">
        <v>21531</v>
      </c>
      <c r="J195" s="79"/>
      <c r="K195" s="75"/>
      <c r="L195" s="75"/>
    </row>
    <row r="196" spans="1:12" ht="25.5">
      <c r="A196" s="80" t="s">
        <v>164</v>
      </c>
      <c r="B196" s="97" t="s">
        <v>143</v>
      </c>
      <c r="C196" s="97" t="s">
        <v>147</v>
      </c>
      <c r="D196" s="97" t="s">
        <v>20</v>
      </c>
      <c r="E196" s="97" t="s">
        <v>154</v>
      </c>
      <c r="F196" s="97" t="s">
        <v>180</v>
      </c>
      <c r="G196" s="97" t="s">
        <v>118</v>
      </c>
      <c r="H196" s="97" t="s">
        <v>214</v>
      </c>
      <c r="I196" s="78">
        <f>I197+I198</f>
        <v>1700000</v>
      </c>
      <c r="J196" s="78">
        <f t="shared" ref="J196:K196" si="49">J197+J198</f>
        <v>136800000</v>
      </c>
      <c r="K196" s="78">
        <f t="shared" si="49"/>
        <v>41745418.890000001</v>
      </c>
      <c r="L196" s="78">
        <f>L197+L198</f>
        <v>23578068.890000001</v>
      </c>
    </row>
    <row r="197" spans="1:12" ht="63.75">
      <c r="A197" s="81" t="s">
        <v>0</v>
      </c>
      <c r="B197" s="96" t="s">
        <v>4</v>
      </c>
      <c r="C197" s="96" t="s">
        <v>147</v>
      </c>
      <c r="D197" s="96" t="s">
        <v>20</v>
      </c>
      <c r="E197" s="96" t="s">
        <v>154</v>
      </c>
      <c r="F197" s="96" t="s">
        <v>180</v>
      </c>
      <c r="G197" s="96" t="s">
        <v>225</v>
      </c>
      <c r="H197" s="96" t="s">
        <v>214</v>
      </c>
      <c r="I197" s="79">
        <v>0</v>
      </c>
      <c r="J197" s="75">
        <v>135000000</v>
      </c>
      <c r="K197" s="75">
        <f>21745418.89+20000000</f>
        <v>41745418.890000001</v>
      </c>
      <c r="L197" s="79">
        <v>23578068.890000001</v>
      </c>
    </row>
    <row r="198" spans="1:12" ht="63.75">
      <c r="A198" s="81" t="s">
        <v>0</v>
      </c>
      <c r="B198" s="94" t="s">
        <v>166</v>
      </c>
      <c r="C198" s="96" t="s">
        <v>147</v>
      </c>
      <c r="D198" s="96" t="s">
        <v>20</v>
      </c>
      <c r="E198" s="96" t="s">
        <v>154</v>
      </c>
      <c r="F198" s="96" t="s">
        <v>180</v>
      </c>
      <c r="G198" s="96" t="s">
        <v>225</v>
      </c>
      <c r="H198" s="96" t="s">
        <v>214</v>
      </c>
      <c r="I198" s="79">
        <f>3500000-1800000</f>
        <v>1700000</v>
      </c>
      <c r="J198" s="75">
        <v>1800000</v>
      </c>
      <c r="K198" s="75"/>
      <c r="L198" s="75"/>
    </row>
    <row r="199" spans="1:12" ht="63.75">
      <c r="A199" s="80" t="s">
        <v>94</v>
      </c>
      <c r="B199" s="97" t="s">
        <v>166</v>
      </c>
      <c r="C199" s="97" t="s">
        <v>147</v>
      </c>
      <c r="D199" s="97" t="s">
        <v>217</v>
      </c>
      <c r="E199" s="97" t="s">
        <v>167</v>
      </c>
      <c r="F199" s="97" t="s">
        <v>180</v>
      </c>
      <c r="G199" s="97" t="s">
        <v>118</v>
      </c>
      <c r="H199" s="97" t="s">
        <v>10</v>
      </c>
      <c r="I199" s="78">
        <f>I200</f>
        <v>120341.13</v>
      </c>
      <c r="J199" s="78">
        <f t="shared" ref="J199:L199" si="50">J200</f>
        <v>0</v>
      </c>
      <c r="K199" s="78">
        <f t="shared" si="50"/>
        <v>0</v>
      </c>
      <c r="L199" s="78">
        <f t="shared" si="50"/>
        <v>0</v>
      </c>
    </row>
    <row r="200" spans="1:12" ht="63.75">
      <c r="A200" s="81" t="s">
        <v>293</v>
      </c>
      <c r="B200" s="96" t="s">
        <v>166</v>
      </c>
      <c r="C200" s="96" t="s">
        <v>147</v>
      </c>
      <c r="D200" s="96" t="s">
        <v>217</v>
      </c>
      <c r="E200" s="96" t="s">
        <v>167</v>
      </c>
      <c r="F200" s="96" t="s">
        <v>180</v>
      </c>
      <c r="G200" s="96" t="s">
        <v>218</v>
      </c>
      <c r="H200" s="96" t="s">
        <v>10</v>
      </c>
      <c r="I200" s="79">
        <v>120341.13</v>
      </c>
      <c r="J200" s="90"/>
      <c r="K200" s="90"/>
      <c r="L200" s="79"/>
    </row>
    <row r="201" spans="1:12" ht="38.25">
      <c r="A201" s="80" t="s">
        <v>294</v>
      </c>
      <c r="B201" s="97" t="s">
        <v>4</v>
      </c>
      <c r="C201" s="97" t="s">
        <v>147</v>
      </c>
      <c r="D201" s="97" t="s">
        <v>217</v>
      </c>
      <c r="E201" s="97" t="s">
        <v>167</v>
      </c>
      <c r="F201" s="97" t="s">
        <v>180</v>
      </c>
      <c r="G201" s="97" t="s">
        <v>118</v>
      </c>
      <c r="H201" s="97" t="s">
        <v>214</v>
      </c>
      <c r="I201" s="78">
        <f>I203+I202</f>
        <v>348367.69</v>
      </c>
      <c r="J201" s="90"/>
      <c r="K201" s="90"/>
      <c r="L201" s="75"/>
    </row>
    <row r="202" spans="1:12" ht="38.25">
      <c r="A202" s="81" t="s">
        <v>294</v>
      </c>
      <c r="B202" s="96" t="s">
        <v>4</v>
      </c>
      <c r="C202" s="96" t="s">
        <v>147</v>
      </c>
      <c r="D202" s="96" t="s">
        <v>217</v>
      </c>
      <c r="E202" s="96" t="s">
        <v>167</v>
      </c>
      <c r="F202" s="96" t="s">
        <v>180</v>
      </c>
      <c r="G202" s="96" t="s">
        <v>118</v>
      </c>
      <c r="H202" s="96" t="s">
        <v>214</v>
      </c>
      <c r="I202" s="79">
        <v>250000</v>
      </c>
      <c r="J202" s="90"/>
      <c r="K202" s="90"/>
      <c r="L202" s="75"/>
    </row>
    <row r="203" spans="1:12" ht="38.25">
      <c r="A203" s="81" t="s">
        <v>294</v>
      </c>
      <c r="B203" s="96" t="s">
        <v>4</v>
      </c>
      <c r="C203" s="96" t="s">
        <v>147</v>
      </c>
      <c r="D203" s="96" t="s">
        <v>217</v>
      </c>
      <c r="E203" s="96" t="s">
        <v>167</v>
      </c>
      <c r="F203" s="96" t="s">
        <v>180</v>
      </c>
      <c r="G203" s="96" t="s">
        <v>295</v>
      </c>
      <c r="H203" s="96" t="s">
        <v>214</v>
      </c>
      <c r="I203" s="79">
        <v>98367.69</v>
      </c>
      <c r="J203" s="90"/>
      <c r="K203" s="90"/>
      <c r="L203" s="75"/>
    </row>
    <row r="204" spans="1:12" ht="38.25">
      <c r="A204" s="80" t="s">
        <v>294</v>
      </c>
      <c r="B204" s="97" t="s">
        <v>183</v>
      </c>
      <c r="C204" s="97" t="s">
        <v>147</v>
      </c>
      <c r="D204" s="97" t="s">
        <v>217</v>
      </c>
      <c r="E204" s="97" t="s">
        <v>167</v>
      </c>
      <c r="F204" s="97" t="s">
        <v>180</v>
      </c>
      <c r="G204" s="97" t="s">
        <v>118</v>
      </c>
      <c r="H204" s="97" t="s">
        <v>214</v>
      </c>
      <c r="I204" s="78">
        <f>I205</f>
        <v>12855.08</v>
      </c>
      <c r="J204" s="78">
        <f t="shared" ref="J204:L204" si="51">J205</f>
        <v>0</v>
      </c>
      <c r="K204" s="78">
        <f t="shared" si="51"/>
        <v>0</v>
      </c>
      <c r="L204" s="78">
        <f t="shared" si="51"/>
        <v>0</v>
      </c>
    </row>
    <row r="205" spans="1:12" ht="38.25">
      <c r="A205" s="81" t="s">
        <v>294</v>
      </c>
      <c r="B205" s="96" t="s">
        <v>183</v>
      </c>
      <c r="C205" s="96" t="s">
        <v>147</v>
      </c>
      <c r="D205" s="96" t="s">
        <v>217</v>
      </c>
      <c r="E205" s="96" t="s">
        <v>167</v>
      </c>
      <c r="F205" s="96" t="s">
        <v>180</v>
      </c>
      <c r="G205" s="96" t="s">
        <v>118</v>
      </c>
      <c r="H205" s="96" t="s">
        <v>214</v>
      </c>
      <c r="I205" s="79">
        <v>12855.08</v>
      </c>
      <c r="J205" s="90"/>
      <c r="K205" s="90"/>
      <c r="L205" s="75"/>
    </row>
    <row r="206" spans="1:12" ht="38.25">
      <c r="A206" s="81" t="s">
        <v>294</v>
      </c>
      <c r="B206" s="96" t="s">
        <v>165</v>
      </c>
      <c r="C206" s="96" t="s">
        <v>147</v>
      </c>
      <c r="D206" s="96" t="s">
        <v>217</v>
      </c>
      <c r="E206" s="96" t="s">
        <v>167</v>
      </c>
      <c r="F206" s="96" t="s">
        <v>180</v>
      </c>
      <c r="G206" s="96" t="s">
        <v>118</v>
      </c>
      <c r="H206" s="96" t="s">
        <v>214</v>
      </c>
      <c r="I206" s="79">
        <f>I207</f>
        <v>0.09</v>
      </c>
      <c r="J206" s="90"/>
      <c r="K206" s="90"/>
      <c r="L206" s="75"/>
    </row>
    <row r="207" spans="1:12" ht="38.25">
      <c r="A207" s="81" t="s">
        <v>294</v>
      </c>
      <c r="B207" s="96" t="s">
        <v>165</v>
      </c>
      <c r="C207" s="96" t="s">
        <v>147</v>
      </c>
      <c r="D207" s="96" t="s">
        <v>217</v>
      </c>
      <c r="E207" s="96" t="s">
        <v>167</v>
      </c>
      <c r="F207" s="96" t="s">
        <v>180</v>
      </c>
      <c r="G207" s="96" t="s">
        <v>118</v>
      </c>
      <c r="H207" s="96" t="s">
        <v>214</v>
      </c>
      <c r="I207" s="79">
        <v>0.09</v>
      </c>
      <c r="J207" s="79"/>
      <c r="K207" s="79"/>
      <c r="L207" s="75"/>
    </row>
    <row r="208" spans="1:12" ht="51">
      <c r="A208" s="80" t="s">
        <v>150</v>
      </c>
      <c r="B208" s="97" t="s">
        <v>166</v>
      </c>
      <c r="C208" s="97" t="s">
        <v>147</v>
      </c>
      <c r="D208" s="97" t="s">
        <v>219</v>
      </c>
      <c r="E208" s="97" t="s">
        <v>28</v>
      </c>
      <c r="F208" s="97" t="s">
        <v>180</v>
      </c>
      <c r="G208" s="97" t="s">
        <v>118</v>
      </c>
      <c r="H208" s="97" t="s">
        <v>10</v>
      </c>
      <c r="I208" s="78">
        <f>I209</f>
        <v>-7369575.0099999998</v>
      </c>
      <c r="J208" s="78">
        <f t="shared" ref="J208:L208" si="52">J209</f>
        <v>0</v>
      </c>
      <c r="K208" s="78">
        <f t="shared" si="52"/>
        <v>0</v>
      </c>
      <c r="L208" s="78">
        <f t="shared" si="52"/>
        <v>0</v>
      </c>
    </row>
    <row r="209" spans="1:12" ht="51">
      <c r="A209" s="81" t="s">
        <v>150</v>
      </c>
      <c r="B209" s="96" t="s">
        <v>166</v>
      </c>
      <c r="C209" s="96" t="s">
        <v>147</v>
      </c>
      <c r="D209" s="96" t="s">
        <v>219</v>
      </c>
      <c r="E209" s="96" t="s">
        <v>28</v>
      </c>
      <c r="F209" s="96" t="s">
        <v>180</v>
      </c>
      <c r="G209" s="96" t="s">
        <v>118</v>
      </c>
      <c r="H209" s="96" t="s">
        <v>10</v>
      </c>
      <c r="I209" s="79">
        <f>-3798776.18-680-98367.69+2392498.88-0.09-3897405.75+230932.08-601576-1390000-195229.35-7269.15-3701.76</f>
        <v>-7369575.0099999998</v>
      </c>
      <c r="J209" s="79"/>
      <c r="K209" s="79"/>
      <c r="L209" s="75"/>
    </row>
    <row r="210" spans="1:12">
      <c r="A210" s="54" t="s">
        <v>23</v>
      </c>
      <c r="B210" s="47" t="s">
        <v>143</v>
      </c>
      <c r="C210" s="47" t="s">
        <v>21</v>
      </c>
      <c r="D210" s="47" t="s">
        <v>22</v>
      </c>
      <c r="E210" s="47" t="s">
        <v>117</v>
      </c>
      <c r="F210" s="47" t="s">
        <v>116</v>
      </c>
      <c r="G210" s="47" t="s">
        <v>118</v>
      </c>
      <c r="H210" s="48" t="s">
        <v>143</v>
      </c>
      <c r="I210" s="49">
        <f>I9+I106</f>
        <v>1718612077.0700002</v>
      </c>
      <c r="J210" s="49">
        <f t="shared" ref="J210:L210" si="53">J9+J106</f>
        <v>1856487214.4200001</v>
      </c>
      <c r="K210" s="49">
        <f t="shared" si="53"/>
        <v>1685322453.3099999</v>
      </c>
      <c r="L210" s="49">
        <f t="shared" si="53"/>
        <v>1661580453.3099999</v>
      </c>
    </row>
  </sheetData>
  <autoFilter ref="A7:M209"/>
  <mergeCells count="9">
    <mergeCell ref="A1:L1"/>
    <mergeCell ref="A2:L2"/>
    <mergeCell ref="L5:L7"/>
    <mergeCell ref="K5:K7"/>
    <mergeCell ref="A3:K3"/>
    <mergeCell ref="I5:I7"/>
    <mergeCell ref="A5:A7"/>
    <mergeCell ref="B5:H6"/>
    <mergeCell ref="J5:J7"/>
  </mergeCells>
  <pageMargins left="0.43307086614173229" right="0.19685039370078741" top="0.15748031496062992" bottom="0.15748031496062992" header="0.39370078740157483" footer="0.19685039370078741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0">
    <pageSetUpPr fitToPage="1"/>
  </sheetPr>
  <dimension ref="A1:D13"/>
  <sheetViews>
    <sheetView workbookViewId="0">
      <selection activeCell="A3" sqref="A3:C3"/>
    </sheetView>
  </sheetViews>
  <sheetFormatPr defaultRowHeight="15"/>
  <cols>
    <col min="1" max="1" width="74" style="31" customWidth="1"/>
    <col min="2" max="2" width="15" style="32" customWidth="1"/>
    <col min="3" max="3" width="9.140625" style="28"/>
    <col min="4" max="4" width="15.5703125" style="28" customWidth="1"/>
    <col min="5" max="16384" width="9.140625" style="28"/>
  </cols>
  <sheetData>
    <row r="1" spans="1:4" s="22" customFormat="1" ht="48.75" customHeight="1">
      <c r="A1" s="110" t="e">
        <f>"Приложение №"&amp;Нсоц&amp;" к решению
Богучанского районного Совета депутатов
от "&amp;Рдата&amp;" года №"&amp;Рномер</f>
        <v>#NAME?</v>
      </c>
      <c r="B1" s="110"/>
    </row>
    <row r="2" spans="1:4" s="23" customFormat="1" ht="48.75" customHeight="1">
      <c r="A2" s="110" t="e">
        <f>"Приложение №"&amp;Н1соц&amp;" к решению
Богучанского районного Совета депутатов
от "&amp;Р1дата&amp;" года №"&amp;Р1номер</f>
        <v>#NAME?</v>
      </c>
      <c r="B2" s="110"/>
    </row>
    <row r="3" spans="1:4" s="23" customFormat="1" ht="68.25" customHeight="1">
      <c r="A3" s="111" t="e">
        <f>"Распределение субсидий за достижение лучших показателей социально-экономического развития муниципальных образований Красноярского края на "&amp;год&amp;" год"</f>
        <v>#REF!</v>
      </c>
      <c r="B3" s="111"/>
    </row>
    <row r="4" spans="1:4" s="23" customFormat="1" ht="13.5" customHeight="1">
      <c r="A4" s="24"/>
      <c r="B4" s="25" t="s">
        <v>136</v>
      </c>
    </row>
    <row r="5" spans="1:4" s="27" customFormat="1" ht="26.25" customHeight="1">
      <c r="A5" s="26" t="s">
        <v>17</v>
      </c>
      <c r="B5" s="7" t="s">
        <v>96</v>
      </c>
      <c r="D5" s="28" t="s">
        <v>33</v>
      </c>
    </row>
    <row r="6" spans="1:4" ht="14.25" customHeight="1">
      <c r="A6" s="8" t="s">
        <v>148</v>
      </c>
      <c r="B6" s="29"/>
      <c r="D6" s="10" t="e">
        <f>SUMIF(кл,"??? ????? ?? ?? "&amp;D5&amp;"*",сум)</f>
        <v>#VALUE!</v>
      </c>
    </row>
    <row r="7" spans="1:4" ht="14.25" customHeight="1">
      <c r="A7" s="8" t="s">
        <v>149</v>
      </c>
      <c r="B7" s="29"/>
      <c r="D7" s="10"/>
    </row>
    <row r="8" spans="1:4" ht="14.25" customHeight="1">
      <c r="A8" s="8" t="s">
        <v>29</v>
      </c>
      <c r="B8" s="29"/>
      <c r="D8" s="10" t="e">
        <f>D6-B13</f>
        <v>#VALUE!</v>
      </c>
    </row>
    <row r="9" spans="1:4" ht="14.25" customHeight="1">
      <c r="A9" s="8" t="s">
        <v>30</v>
      </c>
      <c r="B9" s="29"/>
    </row>
    <row r="10" spans="1:4" ht="14.25" customHeight="1">
      <c r="A10" s="8" t="s">
        <v>3</v>
      </c>
      <c r="B10" s="29"/>
    </row>
    <row r="11" spans="1:4" ht="14.25" customHeight="1">
      <c r="A11" s="8" t="s">
        <v>41</v>
      </c>
      <c r="B11" s="29"/>
    </row>
    <row r="12" spans="1:4" ht="28.5" customHeight="1">
      <c r="A12" s="8" t="s">
        <v>31</v>
      </c>
      <c r="B12" s="29"/>
    </row>
    <row r="13" spans="1:4" s="30" customFormat="1" ht="15" customHeight="1">
      <c r="A13" s="33" t="s">
        <v>146</v>
      </c>
      <c r="B13" s="34">
        <f>SUMIF(B6:B12,"&gt;0")</f>
        <v>0</v>
      </c>
    </row>
  </sheetData>
  <mergeCells count="3">
    <mergeCell ref="A1:B1"/>
    <mergeCell ref="A2:B2"/>
    <mergeCell ref="A3:B3"/>
  </mergeCells>
  <phoneticPr fontId="8" type="noConversion"/>
  <pageMargins left="0.78740157480314965" right="0.19685039370078741" top="0.39370078740157483" bottom="0.39370078740157483" header="0" footer="0"/>
  <pageSetup paperSize="9" fitToHeight="0" orientation="portrait" horizontalDpi="1200" verticalDpi="1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1">
    <pageSetUpPr fitToPage="1"/>
  </sheetPr>
  <dimension ref="A1:H24"/>
  <sheetViews>
    <sheetView workbookViewId="0">
      <selection activeCell="A3" sqref="A3:C3"/>
    </sheetView>
  </sheetViews>
  <sheetFormatPr defaultRowHeight="12.75"/>
  <cols>
    <col min="1" max="1" width="46" style="13" customWidth="1"/>
    <col min="2" max="2" width="7.7109375" style="13" hidden="1" customWidth="1"/>
    <col min="3" max="3" width="20.42578125" style="13" customWidth="1"/>
    <col min="4" max="4" width="26" style="13" customWidth="1"/>
    <col min="5" max="5" width="12.85546875" style="13" customWidth="1"/>
    <col min="6" max="6" width="9.140625" style="13"/>
    <col min="7" max="7" width="14.42578125" style="13" customWidth="1"/>
    <col min="8" max="8" width="12.28515625" style="13" customWidth="1"/>
    <col min="9" max="16384" width="9.140625" style="13"/>
  </cols>
  <sheetData>
    <row r="1" spans="1:8" ht="46.5" customHeight="1">
      <c r="A1" s="110" t="e">
        <f>"Приложение №"&amp;Нзп&amp;" к решению
Богучанского районного Совета депутатов
от "&amp;Рдата&amp;" года №"&amp;Рномер</f>
        <v>#NAME?</v>
      </c>
      <c r="B1" s="110"/>
      <c r="C1" s="110"/>
      <c r="D1" s="110"/>
      <c r="E1" s="110"/>
    </row>
    <row r="2" spans="1:8" ht="46.5" customHeight="1">
      <c r="A2" s="110" t="e">
        <f>"Приложение №"&amp;Н1зп&amp;" к решению
Богучанского районного Совета депутатов
от "&amp;Р1дата&amp;" года №"&amp;Р1номер</f>
        <v>#NAME?</v>
      </c>
      <c r="B2" s="110"/>
      <c r="C2" s="110"/>
      <c r="D2" s="110"/>
      <c r="E2" s="110"/>
    </row>
    <row r="3" spans="1:8" ht="45.75" customHeight="1">
      <c r="A3" s="112" t="s">
        <v>34</v>
      </c>
      <c r="B3" s="112"/>
      <c r="C3" s="112"/>
      <c r="D3" s="112"/>
      <c r="E3" s="112"/>
    </row>
    <row r="4" spans="1:8">
      <c r="E4" s="14" t="s">
        <v>136</v>
      </c>
    </row>
    <row r="5" spans="1:8" ht="147" customHeight="1">
      <c r="A5" s="12" t="s">
        <v>17</v>
      </c>
      <c r="B5" s="12" t="s">
        <v>43</v>
      </c>
      <c r="C5" s="11" t="s">
        <v>108</v>
      </c>
      <c r="D5" s="17" t="s">
        <v>82</v>
      </c>
      <c r="E5" s="12" t="s">
        <v>146</v>
      </c>
      <c r="G5" s="13">
        <v>5210308</v>
      </c>
      <c r="H5" s="13">
        <v>5210309</v>
      </c>
    </row>
    <row r="6" spans="1:8">
      <c r="A6" s="18" t="s">
        <v>32</v>
      </c>
      <c r="B6" s="18"/>
      <c r="C6" s="16" t="e">
        <f>SUM(C7:C24)</f>
        <v>#VALUE!</v>
      </c>
      <c r="D6" s="16" t="e">
        <f>SUM(D7:D24)</f>
        <v>#VALUE!</v>
      </c>
      <c r="E6" s="16" t="e">
        <f>SUM(E7:E24)</f>
        <v>#VALUE!</v>
      </c>
      <c r="G6" s="10" t="e">
        <f>SUMIF(кл,"??? ????? ?? ?? "&amp;G5&amp;"*",сум)</f>
        <v>#VALUE!</v>
      </c>
      <c r="H6" s="10" t="e">
        <f>SUMIF(кл,"??? ????? ?? ?? "&amp;H5&amp;"*",сум)</f>
        <v>#VALUE!</v>
      </c>
    </row>
    <row r="7" spans="1:8" ht="15">
      <c r="A7" s="19" t="s">
        <v>62</v>
      </c>
      <c r="B7" s="20" t="s">
        <v>44</v>
      </c>
      <c r="C7" s="9" t="e">
        <f t="shared" ref="C7:C24" si="0">SUMIF(кл,"??? "&amp;$B7&amp;"?? ?? "&amp;G$5&amp;"*",сум)</f>
        <v>#VALUE!</v>
      </c>
      <c r="D7" s="9" t="e">
        <f t="shared" ref="D7:D24" si="1">SUMIF(кл,"??? "&amp;$B7&amp;"?? ?? "&amp;H$5&amp;"*",сум)</f>
        <v>#VALUE!</v>
      </c>
      <c r="E7" s="15" t="e">
        <f>C7+D7</f>
        <v>#VALUE!</v>
      </c>
      <c r="G7" s="21" t="e">
        <f>C6-G6</f>
        <v>#VALUE!</v>
      </c>
      <c r="H7" s="21" t="e">
        <f>D6-H6</f>
        <v>#VALUE!</v>
      </c>
    </row>
    <row r="8" spans="1:8" ht="15">
      <c r="A8" s="19" t="s">
        <v>63</v>
      </c>
      <c r="B8" s="20" t="s">
        <v>45</v>
      </c>
      <c r="C8" s="9" t="e">
        <f t="shared" si="0"/>
        <v>#VALUE!</v>
      </c>
      <c r="D8" s="9" t="e">
        <f t="shared" si="1"/>
        <v>#VALUE!</v>
      </c>
      <c r="E8" s="15" t="e">
        <f t="shared" ref="E8:E24" si="2">C8+D8</f>
        <v>#VALUE!</v>
      </c>
    </row>
    <row r="9" spans="1:8" ht="15">
      <c r="A9" s="19" t="s">
        <v>64</v>
      </c>
      <c r="B9" s="20" t="s">
        <v>46</v>
      </c>
      <c r="C9" s="9" t="e">
        <f t="shared" si="0"/>
        <v>#VALUE!</v>
      </c>
      <c r="D9" s="9" t="e">
        <f t="shared" si="1"/>
        <v>#VALUE!</v>
      </c>
      <c r="E9" s="15" t="e">
        <f t="shared" si="2"/>
        <v>#VALUE!</v>
      </c>
    </row>
    <row r="10" spans="1:8" ht="15">
      <c r="A10" s="19" t="s">
        <v>65</v>
      </c>
      <c r="B10" s="20" t="s">
        <v>47</v>
      </c>
      <c r="C10" s="9" t="e">
        <f t="shared" si="0"/>
        <v>#VALUE!</v>
      </c>
      <c r="D10" s="9" t="e">
        <f t="shared" si="1"/>
        <v>#VALUE!</v>
      </c>
      <c r="E10" s="15" t="e">
        <f t="shared" si="2"/>
        <v>#VALUE!</v>
      </c>
    </row>
    <row r="11" spans="1:8" ht="15">
      <c r="A11" s="19" t="s">
        <v>66</v>
      </c>
      <c r="B11" s="20" t="s">
        <v>48</v>
      </c>
      <c r="C11" s="9" t="e">
        <f t="shared" si="0"/>
        <v>#VALUE!</v>
      </c>
      <c r="D11" s="9" t="e">
        <f t="shared" si="1"/>
        <v>#VALUE!</v>
      </c>
      <c r="E11" s="15" t="e">
        <f t="shared" si="2"/>
        <v>#VALUE!</v>
      </c>
    </row>
    <row r="12" spans="1:8" ht="15">
      <c r="A12" s="19" t="s">
        <v>67</v>
      </c>
      <c r="B12" s="20" t="s">
        <v>49</v>
      </c>
      <c r="C12" s="9" t="e">
        <f t="shared" si="0"/>
        <v>#VALUE!</v>
      </c>
      <c r="D12" s="9" t="e">
        <f t="shared" si="1"/>
        <v>#VALUE!</v>
      </c>
      <c r="E12" s="15" t="e">
        <f t="shared" si="2"/>
        <v>#VALUE!</v>
      </c>
    </row>
    <row r="13" spans="1:8" ht="15">
      <c r="A13" s="19" t="s">
        <v>68</v>
      </c>
      <c r="B13" s="20" t="s">
        <v>50</v>
      </c>
      <c r="C13" s="9" t="e">
        <f t="shared" si="0"/>
        <v>#VALUE!</v>
      </c>
      <c r="D13" s="9" t="e">
        <f t="shared" si="1"/>
        <v>#VALUE!</v>
      </c>
      <c r="E13" s="15" t="e">
        <f t="shared" si="2"/>
        <v>#VALUE!</v>
      </c>
    </row>
    <row r="14" spans="1:8" ht="15">
      <c r="A14" s="19" t="s">
        <v>125</v>
      </c>
      <c r="B14" s="20" t="s">
        <v>51</v>
      </c>
      <c r="C14" s="9" t="e">
        <f t="shared" si="0"/>
        <v>#VALUE!</v>
      </c>
      <c r="D14" s="9" t="e">
        <f t="shared" si="1"/>
        <v>#VALUE!</v>
      </c>
      <c r="E14" s="15" t="e">
        <f t="shared" si="2"/>
        <v>#VALUE!</v>
      </c>
    </row>
    <row r="15" spans="1:8" ht="15">
      <c r="A15" s="19" t="s">
        <v>126</v>
      </c>
      <c r="B15" s="20" t="s">
        <v>52</v>
      </c>
      <c r="C15" s="9" t="e">
        <f t="shared" si="0"/>
        <v>#VALUE!</v>
      </c>
      <c r="D15" s="9" t="e">
        <f t="shared" si="1"/>
        <v>#VALUE!</v>
      </c>
      <c r="E15" s="15" t="e">
        <f t="shared" si="2"/>
        <v>#VALUE!</v>
      </c>
    </row>
    <row r="16" spans="1:8" ht="15">
      <c r="A16" s="19" t="s">
        <v>127</v>
      </c>
      <c r="B16" s="20" t="s">
        <v>53</v>
      </c>
      <c r="C16" s="9" t="e">
        <f t="shared" si="0"/>
        <v>#VALUE!</v>
      </c>
      <c r="D16" s="9" t="e">
        <f t="shared" si="1"/>
        <v>#VALUE!</v>
      </c>
      <c r="E16" s="15" t="e">
        <f t="shared" si="2"/>
        <v>#VALUE!</v>
      </c>
    </row>
    <row r="17" spans="1:5" ht="15">
      <c r="A17" s="19" t="s">
        <v>128</v>
      </c>
      <c r="B17" s="20" t="s">
        <v>54</v>
      </c>
      <c r="C17" s="9" t="e">
        <f t="shared" si="0"/>
        <v>#VALUE!</v>
      </c>
      <c r="D17" s="9" t="e">
        <f t="shared" si="1"/>
        <v>#VALUE!</v>
      </c>
      <c r="E17" s="15" t="e">
        <f t="shared" si="2"/>
        <v>#VALUE!</v>
      </c>
    </row>
    <row r="18" spans="1:5" ht="15">
      <c r="A18" s="19" t="s">
        <v>129</v>
      </c>
      <c r="B18" s="20" t="s">
        <v>55</v>
      </c>
      <c r="C18" s="9" t="e">
        <f t="shared" si="0"/>
        <v>#VALUE!</v>
      </c>
      <c r="D18" s="9" t="e">
        <f t="shared" si="1"/>
        <v>#VALUE!</v>
      </c>
      <c r="E18" s="15" t="e">
        <f t="shared" si="2"/>
        <v>#VALUE!</v>
      </c>
    </row>
    <row r="19" spans="1:5" ht="15">
      <c r="A19" s="19" t="s">
        <v>130</v>
      </c>
      <c r="B19" s="20" t="s">
        <v>56</v>
      </c>
      <c r="C19" s="9" t="e">
        <f t="shared" si="0"/>
        <v>#VALUE!</v>
      </c>
      <c r="D19" s="9" t="e">
        <f t="shared" si="1"/>
        <v>#VALUE!</v>
      </c>
      <c r="E19" s="15" t="e">
        <f t="shared" si="2"/>
        <v>#VALUE!</v>
      </c>
    </row>
    <row r="20" spans="1:5" ht="15">
      <c r="A20" s="19" t="s">
        <v>131</v>
      </c>
      <c r="B20" s="20" t="s">
        <v>57</v>
      </c>
      <c r="C20" s="9" t="e">
        <f t="shared" si="0"/>
        <v>#VALUE!</v>
      </c>
      <c r="D20" s="9" t="e">
        <f t="shared" si="1"/>
        <v>#VALUE!</v>
      </c>
      <c r="E20" s="15" t="e">
        <f t="shared" si="2"/>
        <v>#VALUE!</v>
      </c>
    </row>
    <row r="21" spans="1:5" ht="15">
      <c r="A21" s="19" t="s">
        <v>132</v>
      </c>
      <c r="B21" s="20" t="s">
        <v>58</v>
      </c>
      <c r="C21" s="9" t="e">
        <f t="shared" si="0"/>
        <v>#VALUE!</v>
      </c>
      <c r="D21" s="9" t="e">
        <f t="shared" si="1"/>
        <v>#VALUE!</v>
      </c>
      <c r="E21" s="15" t="e">
        <f t="shared" si="2"/>
        <v>#VALUE!</v>
      </c>
    </row>
    <row r="22" spans="1:5" ht="15">
      <c r="A22" s="19" t="s">
        <v>133</v>
      </c>
      <c r="B22" s="20" t="s">
        <v>59</v>
      </c>
      <c r="C22" s="9" t="e">
        <f t="shared" si="0"/>
        <v>#VALUE!</v>
      </c>
      <c r="D22" s="9" t="e">
        <f t="shared" si="1"/>
        <v>#VALUE!</v>
      </c>
      <c r="E22" s="15" t="e">
        <f t="shared" si="2"/>
        <v>#VALUE!</v>
      </c>
    </row>
    <row r="23" spans="1:5" ht="15">
      <c r="A23" s="19" t="s">
        <v>134</v>
      </c>
      <c r="B23" s="20" t="s">
        <v>60</v>
      </c>
      <c r="C23" s="9" t="e">
        <f t="shared" si="0"/>
        <v>#VALUE!</v>
      </c>
      <c r="D23" s="9" t="e">
        <f t="shared" si="1"/>
        <v>#VALUE!</v>
      </c>
      <c r="E23" s="15" t="e">
        <f t="shared" si="2"/>
        <v>#VALUE!</v>
      </c>
    </row>
    <row r="24" spans="1:5" ht="15">
      <c r="A24" s="19" t="s">
        <v>135</v>
      </c>
      <c r="B24" s="20" t="s">
        <v>61</v>
      </c>
      <c r="C24" s="9" t="e">
        <f t="shared" si="0"/>
        <v>#VALUE!</v>
      </c>
      <c r="D24" s="9" t="e">
        <f t="shared" si="1"/>
        <v>#VALUE!</v>
      </c>
      <c r="E24" s="15" t="e">
        <f t="shared" si="2"/>
        <v>#VALUE!</v>
      </c>
    </row>
  </sheetData>
  <mergeCells count="3">
    <mergeCell ref="A1:E1"/>
    <mergeCell ref="A2:E2"/>
    <mergeCell ref="A3:E3"/>
  </mergeCells>
  <phoneticPr fontId="8" type="noConversion"/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22">
    <pageSetUpPr fitToPage="1"/>
  </sheetPr>
  <dimension ref="A1:E10"/>
  <sheetViews>
    <sheetView workbookViewId="0">
      <selection activeCell="A3" sqref="A3:C3"/>
    </sheetView>
  </sheetViews>
  <sheetFormatPr defaultRowHeight="12.75"/>
  <cols>
    <col min="1" max="1" width="57.85546875" style="1" customWidth="1"/>
    <col min="2" max="2" width="8.42578125" style="1" hidden="1" customWidth="1"/>
    <col min="3" max="3" width="15" style="1" bestFit="1" customWidth="1"/>
    <col min="4" max="4" width="9.140625" style="1"/>
    <col min="5" max="5" width="15" style="10" customWidth="1"/>
    <col min="6" max="16384" width="9.140625" style="1"/>
  </cols>
  <sheetData>
    <row r="1" spans="1:5" ht="41.25" customHeight="1">
      <c r="A1" s="113" t="e">
        <f>"Приложение №"&amp;Нкап&amp;" к решению
Богучанского районного Совета депутатов
от "&amp;Рдата&amp;" года №"&amp;Рномер</f>
        <v>#NAME?</v>
      </c>
      <c r="B1" s="113"/>
      <c r="C1" s="113"/>
    </row>
    <row r="2" spans="1:5" ht="41.25" customHeight="1">
      <c r="A2" s="113" t="e">
        <f>"Приложение №"&amp;Н1кап&amp;" к решению
Богучанского районного Совета депутатов
от "&amp;Р1дата&amp;" года №"&amp;Р1номер</f>
        <v>#NAME?</v>
      </c>
      <c r="B2" s="113"/>
      <c r="C2" s="113"/>
    </row>
    <row r="3" spans="1:5" ht="68.25" customHeight="1">
      <c r="A3" s="114" t="e">
        <f>"Распределение межбюджетных трансфертов на проведение капитального ремонта многоквартирных домов "&amp;год&amp;" год"</f>
        <v>#REF!</v>
      </c>
      <c r="B3" s="114"/>
      <c r="C3" s="114"/>
    </row>
    <row r="4" spans="1:5">
      <c r="C4" s="2" t="s">
        <v>84</v>
      </c>
    </row>
    <row r="5" spans="1:5">
      <c r="A5" s="3" t="s">
        <v>17</v>
      </c>
      <c r="B5" s="3" t="s">
        <v>43</v>
      </c>
      <c r="C5" s="3" t="s">
        <v>85</v>
      </c>
      <c r="E5" s="10">
        <v>5210314</v>
      </c>
    </row>
    <row r="6" spans="1:5" ht="15">
      <c r="A6" s="115" t="s">
        <v>86</v>
      </c>
      <c r="B6" s="115"/>
      <c r="C6" s="4" t="e">
        <f>SUM(C7:C10)</f>
        <v>#VALUE!</v>
      </c>
      <c r="E6" s="10" t="e">
        <f>SUMIF(кл,"??? ????? ?? ?? "&amp;E5&amp;"*",сум)</f>
        <v>#VALUE!</v>
      </c>
    </row>
    <row r="7" spans="1:5" ht="15">
      <c r="A7" s="6" t="s">
        <v>65</v>
      </c>
      <c r="B7" s="5" t="s">
        <v>47</v>
      </c>
      <c r="C7" s="9" t="e">
        <f>SUMIF(кл,"??? "&amp;$B7&amp;"?? ?? "&amp;$E$5&amp;"*",сум)</f>
        <v>#VALUE!</v>
      </c>
      <c r="E7" s="10" t="e">
        <f>C6-E6</f>
        <v>#VALUE!</v>
      </c>
    </row>
    <row r="8" spans="1:5" ht="15">
      <c r="A8" s="6" t="s">
        <v>128</v>
      </c>
      <c r="B8" s="5" t="s">
        <v>54</v>
      </c>
      <c r="C8" s="9" t="e">
        <f>SUMIF(кл,"??? "&amp;$B8&amp;"?? ?? "&amp;$E$5&amp;"*",сум)</f>
        <v>#VALUE!</v>
      </c>
    </row>
    <row r="9" spans="1:5" ht="15">
      <c r="A9" s="6" t="s">
        <v>129</v>
      </c>
      <c r="B9" s="5" t="s">
        <v>55</v>
      </c>
      <c r="C9" s="9" t="e">
        <f>SUMIF(кл,"??? "&amp;$B9&amp;"?? ?? "&amp;$E$5&amp;"*",сум)</f>
        <v>#VALUE!</v>
      </c>
    </row>
    <row r="10" spans="1:5" ht="15">
      <c r="A10" s="6" t="s">
        <v>131</v>
      </c>
      <c r="B10" s="5" t="s">
        <v>57</v>
      </c>
      <c r="C10" s="9" t="e">
        <f>SUMIF(кл,"??? "&amp;$B10&amp;"?? ?? "&amp;$E$5&amp;"*",сум)</f>
        <v>#VALUE!</v>
      </c>
    </row>
  </sheetData>
  <mergeCells count="4">
    <mergeCell ref="A1:C1"/>
    <mergeCell ref="A2:C2"/>
    <mergeCell ref="A3:C3"/>
    <mergeCell ref="A6:B6"/>
  </mergeCells>
  <phoneticPr fontId="8" type="noConversion"/>
  <pageMargins left="1.9685039370078741" right="0.23622047244094491" top="0.74803149606299213" bottom="0.74803149606299213" header="0.31496062992125984" footer="0.31496062992125984"/>
  <pageSetup paperSize="9" fitToHeight="0" orientation="portrait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 </vt:lpstr>
      <vt:lpstr>СоцЭк</vt:lpstr>
      <vt:lpstr>ЗП</vt:lpstr>
      <vt:lpstr>Рем</vt:lpstr>
      <vt:lpstr>'Дох '!Заголовки_для_печати</vt:lpstr>
      <vt:lpstr>ЗП!Заголовки_для_печати</vt:lpstr>
      <vt:lpstr>Рем!Заголовки_для_печати</vt:lpstr>
      <vt:lpstr>ЗП!Область_печати</vt:lpstr>
      <vt:lpstr>Рем!Область_печати</vt:lpstr>
      <vt:lpstr>СоцЭк!Область_печати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Adminn</dc:creator>
  <cp:lastModifiedBy>Panova-RM</cp:lastModifiedBy>
  <cp:lastPrinted>2015-11-13T10:22:19Z</cp:lastPrinted>
  <dcterms:created xsi:type="dcterms:W3CDTF">2009-03-19T02:39:24Z</dcterms:created>
  <dcterms:modified xsi:type="dcterms:W3CDTF">2015-11-16T02:53:13Z</dcterms:modified>
</cp:coreProperties>
</file>