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0955" windowHeight="94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0" i="1"/>
  <c r="L11"/>
  <c r="L12"/>
  <c r="L13"/>
  <c r="L14"/>
  <c r="L15"/>
  <c r="L16"/>
  <c r="L17"/>
  <c r="L18"/>
  <c r="L19"/>
  <c r="L20"/>
  <c r="L21"/>
  <c r="L22"/>
  <c r="L24"/>
  <c r="L26"/>
  <c r="L27"/>
  <c r="L28"/>
  <c r="L31"/>
  <c r="L32"/>
  <c r="L34"/>
  <c r="L35"/>
  <c r="L36"/>
  <c r="L37"/>
  <c r="L39"/>
  <c r="L41"/>
  <c r="L48"/>
  <c r="L52"/>
  <c r="L59"/>
  <c r="L61"/>
  <c r="L64"/>
  <c r="L65"/>
  <c r="L67"/>
  <c r="L68"/>
  <c r="K11"/>
  <c r="K12"/>
  <c r="K13"/>
  <c r="K14"/>
  <c r="K15"/>
  <c r="K16"/>
  <c r="K17"/>
  <c r="K18"/>
  <c r="K19"/>
  <c r="K20"/>
  <c r="K21"/>
  <c r="K22"/>
  <c r="K24"/>
  <c r="K26"/>
  <c r="K27"/>
  <c r="K28"/>
  <c r="K31"/>
  <c r="K32"/>
  <c r="K34"/>
  <c r="K35"/>
  <c r="K36"/>
  <c r="K37"/>
  <c r="K39"/>
  <c r="K41"/>
  <c r="K48"/>
  <c r="K59"/>
  <c r="K67"/>
  <c r="K68"/>
  <c r="I66"/>
  <c r="L66" s="1"/>
  <c r="I63"/>
  <c r="L63" s="1"/>
  <c r="I62"/>
  <c r="L62" s="1"/>
  <c r="I60"/>
  <c r="L60" s="1"/>
  <c r="I58"/>
  <c r="K58" s="1"/>
  <c r="I57"/>
  <c r="L57" s="1"/>
  <c r="I56"/>
  <c r="L56" s="1"/>
  <c r="I55"/>
  <c r="L55" s="1"/>
  <c r="I54"/>
  <c r="K54" s="1"/>
  <c r="I53"/>
  <c r="L53" s="1"/>
  <c r="I51"/>
  <c r="L51" s="1"/>
  <c r="I50"/>
  <c r="K50" s="1"/>
  <c r="I49"/>
  <c r="L49" s="1"/>
  <c r="I47"/>
  <c r="L47" s="1"/>
  <c r="I46"/>
  <c r="K46" s="1"/>
  <c r="I45"/>
  <c r="L45" s="1"/>
  <c r="I44"/>
  <c r="L44" s="1"/>
  <c r="I43"/>
  <c r="L43" s="1"/>
  <c r="I42"/>
  <c r="K42" s="1"/>
  <c r="I40"/>
  <c r="I38"/>
  <c r="L38" s="1"/>
  <c r="I33"/>
  <c r="L33" s="1"/>
  <c r="I30"/>
  <c r="L30" s="1"/>
  <c r="I29"/>
  <c r="L29" s="1"/>
  <c r="I25"/>
  <c r="L25" s="1"/>
  <c r="I23"/>
  <c r="K23" s="1"/>
  <c r="I10" l="1"/>
  <c r="K43"/>
  <c r="K55"/>
  <c r="K47"/>
  <c r="K51"/>
  <c r="K66"/>
  <c r="K62"/>
  <c r="K60"/>
  <c r="K56"/>
  <c r="K44"/>
  <c r="K33"/>
  <c r="K29"/>
  <c r="K25"/>
  <c r="L58"/>
  <c r="L54"/>
  <c r="L50"/>
  <c r="L46"/>
  <c r="L42"/>
  <c r="L40"/>
  <c r="L23"/>
  <c r="K63"/>
  <c r="K57"/>
  <c r="K53"/>
  <c r="K49"/>
  <c r="K45"/>
  <c r="K38"/>
  <c r="K30"/>
  <c r="K40"/>
  <c r="K10" l="1"/>
  <c r="L10"/>
</calcChain>
</file>

<file path=xl/sharedStrings.xml><?xml version="1.0" encoding="utf-8"?>
<sst xmlns="http://schemas.openxmlformats.org/spreadsheetml/2006/main" count="493" uniqueCount="153">
  <si>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</si>
  <si>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</si>
  <si>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Безвозмездные поступления, рассчитанные для Богучанского района на 2014 год</t>
  </si>
  <si>
    <t>Безвозмездные поступления, рассчитанные для Богучанского района на 2015 год</t>
  </si>
  <si>
    <t>Темп роста 2014 года к 2015 году, %</t>
  </si>
  <si>
    <t>Отклонение (+, -)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</si>
  <si>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</si>
  <si>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</si>
  <si>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</si>
  <si>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</si>
  <si>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</si>
  <si>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</si>
  <si>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КОСГУ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</si>
  <si>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</si>
  <si>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</si>
  <si>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</si>
  <si>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</si>
  <si>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</si>
  <si>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</si>
  <si>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</si>
  <si>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</si>
  <si>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</si>
  <si>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</si>
  <si>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</si>
  <si>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БЕЗВОЗМЕЗДНЫЕ ПОСТУПЛЕНИЯ</t>
  </si>
  <si>
    <t>890</t>
  </si>
  <si>
    <t>00</t>
  </si>
  <si>
    <t>00000</t>
  </si>
  <si>
    <t>0000</t>
  </si>
  <si>
    <t>000</t>
  </si>
  <si>
    <t>02</t>
  </si>
  <si>
    <t>151</t>
  </si>
  <si>
    <t>01001</t>
  </si>
  <si>
    <t>Дотации бюджетам муниципальных районов на выравнивание бюджетной обеспеченности</t>
  </si>
  <si>
    <t>05</t>
  </si>
  <si>
    <t>2711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</si>
  <si>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"Развитие инвестиционной, инновационной деятельности, малого и среднего предпринимательства на территории края"</t>
  </si>
  <si>
    <t>02009</t>
  </si>
  <si>
    <t>9000</t>
  </si>
  <si>
    <t>02008</t>
  </si>
  <si>
    <t>Субсидии бюджетам муниципальных районов на обеспечение жильем молодых семей</t>
  </si>
  <si>
    <t>Субсидии бюджетам муниципальных образований края на проведение капитального ремонта спортивных залов школ, расположенных в сельской местности, для создания условий для занятий физической культурой и спортом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</si>
  <si>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02215</t>
  </si>
  <si>
    <t>02051</t>
  </si>
  <si>
    <t>Реализация мероприятий федеральной целевой программы «Устойчивое развитие сельских территорий на 2014-2017 годы и на период до 2020 года» за счет федерального бюджета в рамках подпрограммы  «Устойчивое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</si>
  <si>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Мероприятия государственной программы Российской Федерации «Доступная среда» на 2011 - 2015 годы за счет средств федерального бюджета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</si>
  <si>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Реализация мероприятий по обеспечению  жильем молодых семей федеральной целевой программы "Жилище" на 2011-2015 годы в рамках подпрограммы "Улучшениме жилищных условий отдельных категроий граждан, проживающих на территории Красноярского края" государственной программы  Красноярского края "Создание условий для обеспечения доступным и комфортным жильем граждан Красноярского края"</t>
  </si>
  <si>
    <t>02999</t>
  </si>
  <si>
    <t>Субсидии бюджетам муниципальных образований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</si>
  <si>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1021</t>
  </si>
  <si>
    <t>Субсидии бюджетам муниципальных образований края на частичное финансирование (возмещение) расходов на персональные выплаты, устанавливаемые в целях повышения оплаты труда молодым специалистам</t>
  </si>
  <si>
    <t>1031</t>
  </si>
  <si>
    <t>Субсидии бюджетам муниципальных образований на обеспечение беспрепятственного доступа к муниципальным учреждениям социальной инфраструструктуры (устройство внешних пандусов,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другим оборудованием) в рамках подпрограммы «Доступная среда» государственной программы Красноярского края «Развитие системы социальной поддержки населения»</t>
  </si>
  <si>
    <t>1095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</si>
  <si>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края, по ст.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</si>
  <si>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2654</t>
  </si>
  <si>
    <t>Субсидии бюджетам муниципальных образований в целях финансовой поддержки муниципальных учреждений, иных муниципальных организаций, оказывающих услуги по отдыху, оздоровлению и занятости детей,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</si>
  <si>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7441</t>
  </si>
  <si>
    <t>Субсидии бюджетам муниципальных образований края на проведение работ по уничтожению сорняков дикорастущей конопли в рамках подпрограммы "Развитие подотрасли растениеводства, переработки и реализации продукции растениеводства, сохранение и восстановление плодородия почв"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</si>
  <si>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7451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</si>
  <si>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</si>
  <si>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7456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</si>
  <si>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культуры"</t>
  </si>
  <si>
    <t>7488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</si>
  <si>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 Красноярского края»</t>
  </si>
  <si>
    <t>7508</t>
  </si>
  <si>
    <t>Субсидии бюджетам муниципальных образований края на организацию и проведение акарицидных обработок мест массового отдыха населения на 2015 год и плановый период 2016-2017 годов</t>
  </si>
  <si>
    <t>7555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</si>
  <si>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</si>
  <si>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7558</t>
  </si>
  <si>
    <t>Субсидии бюджетам муниципальных образований на проведение реконструкции или капитального ремонта зданий общеобразовательных учреждений Красноярского края, находящихся в аварийном состоянии,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</si>
  <si>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7562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</si>
  <si>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</si>
  <si>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7571</t>
  </si>
  <si>
    <t>Субсидии бюджетам муниципальных образований края на оплату стоимости набора продуктов питания или готовых блюд и их транспортировки в лагерях с дневным пребыванием детей на 2015 год и плановый период 2016 - 2017 годов</t>
  </si>
  <si>
    <t>7582</t>
  </si>
  <si>
    <t>Субсидии бюджетам муниципальных образований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</si>
  <si>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7584</t>
  </si>
  <si>
    <t>Субсидии бюджетам муниципальных образований края на организацию отдыха, оздоровления и занятости детей в муниципальных загородных оздоровительных лагерях на 2015 год и плановый период 2016-2017 годов</t>
  </si>
  <si>
    <t>7585</t>
  </si>
  <si>
    <t>Субсидии бюджетам муниципальных образований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</si>
  <si>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7594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</si>
  <si>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</si>
  <si>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7741</t>
  </si>
  <si>
    <t>Субсидии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</si>
  <si>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7745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</si>
  <si>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«Содействие созданию безопасных и комфортных для населения условий функционирования объектов муниципальной собственности» государственной программы Красноярского края «Содействие развитию местного самоуправления»</t>
  </si>
  <si>
    <t>7746</t>
  </si>
  <si>
    <t>Субсидии бюджетам муниципальных образований на приведение зданий (помещений) в муниципальных образованиях Красноярского края в соответствие с требованиями, установленными для многофункциональных центров, в рамках подпрограммы «Повышение качества оказания услуг на базе многофункциональных центров предоставления государственных и муниципальных услуг» государственной программы Красноярского края «Содействие развитию местного самоуправления»</t>
  </si>
  <si>
    <t>7751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</si>
  <si>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</si>
  <si>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03007</t>
  </si>
  <si>
    <t>03015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</si>
  <si>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2015 год и плановый период 2016 - 2017 годов</t>
  </si>
  <si>
    <t>03024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</si>
  <si>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</si>
  <si>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0151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</si>
  <si>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</si>
  <si>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0275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</si>
  <si>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</si>
  <si>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7429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</si>
  <si>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</si>
  <si>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7467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</si>
  <si>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</si>
  <si>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7513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</si>
  <si>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</si>
  <si>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7514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</si>
  <si>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</si>
  <si>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7517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</si>
  <si>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</si>
  <si>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7518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</si>
  <si>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</si>
  <si>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7519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</si>
  <si>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</si>
  <si>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7552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</si>
  <si>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</si>
  <si>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7554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</si>
  <si>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</si>
  <si>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</si>
  <si>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7556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</si>
  <si>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</si>
  <si>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7564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</si>
  <si>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</si>
  <si>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7566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</si>
  <si>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</si>
  <si>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7570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</si>
  <si>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</si>
  <si>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7577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</si>
  <si>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</si>
  <si>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7588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</si>
  <si>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</si>
  <si>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7601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</si>
  <si>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</si>
  <si>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7604</t>
  </si>
  <si>
    <t>03029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</si>
  <si>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</si>
  <si>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03115</t>
  </si>
  <si>
    <t>Субсидии на возмещение части процентной ставки по долгосрочным, среднесрочным и краткосрочным кредитам, взятым малыми формами хозяйствования, за счет средств федерального бюджета в рамках подпрограммы «Поддержка малых форм хозяйствования»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</si>
  <si>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8000</t>
  </si>
  <si>
    <t>Субсидии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подпрограммы «Поддержка малых форм хозяйствования»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</si>
  <si>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03999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</si>
  <si>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</si>
  <si>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7408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</si>
  <si>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</si>
  <si>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7409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</si>
  <si>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</si>
  <si>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04025</t>
  </si>
  <si>
    <t>Государственная поддержка муниципальных учреждений культуры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</si>
  <si>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04052</t>
  </si>
  <si>
    <t>Государственная поддержка лучших работников муниципальных учреждений культуры, находящихся на территориях сельских поселений,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</si>
  <si>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04053</t>
  </si>
  <si>
    <t>Динамика безвозмездных поступлений в 2015-2016 годах и плановом периоде 2017-2018 годах</t>
  </si>
  <si>
    <t>Приложение №10 к пояснительной записке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</si>
</sst>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9"/>
      <color indexed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sz val="10"/>
      <name val="Helv"/>
      <charset val="204"/>
    </font>
    <font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7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0" xfId="0" applyFont="1"/>
    <xf numFmtId="49" fontId="1" fillId="0" borderId="1" xfId="0" applyNumberFormat="1" applyFont="1" applyFill="1" applyBorder="1" applyAlignment="1">
      <alignment horizontal="center" vertical="center" textRotation="90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/>
    <xf numFmtId="4" fontId="6" fillId="0" borderId="1" xfId="0" applyNumberFormat="1" applyFont="1" applyBorder="1" applyAlignment="1">
      <alignment horizontal="right"/>
    </xf>
    <xf numFmtId="0" fontId="7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/>
    <xf numFmtId="4" fontId="7" fillId="0" borderId="1" xfId="0" applyNumberFormat="1" applyFont="1" applyBorder="1" applyAlignment="1">
      <alignment horizontal="right"/>
    </xf>
    <xf numFmtId="0" fontId="7" fillId="0" borderId="1" xfId="0" applyFont="1" applyFill="1" applyBorder="1" applyAlignment="1">
      <alignment horizontal="left" wrapText="1"/>
    </xf>
    <xf numFmtId="0" fontId="7" fillId="0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horizontal="left" wrapText="1"/>
    </xf>
    <xf numFmtId="4" fontId="7" fillId="0" borderId="1" xfId="0" applyNumberFormat="1" applyFont="1" applyFill="1" applyBorder="1" applyAlignment="1">
      <alignment horizontal="right"/>
    </xf>
    <xf numFmtId="0" fontId="1" fillId="0" borderId="1" xfId="1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/>
    <xf numFmtId="0" fontId="7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/>
    <xf numFmtId="0" fontId="7" fillId="0" borderId="1" xfId="0" applyFont="1" applyFill="1" applyBorder="1" applyAlignment="1"/>
    <xf numFmtId="0" fontId="7" fillId="0" borderId="1" xfId="1" applyNumberFormat="1" applyFont="1" applyFill="1" applyBorder="1" applyAlignment="1">
      <alignment horizontal="left" vertical="top" wrapText="1"/>
    </xf>
    <xf numFmtId="4" fontId="0" fillId="0" borderId="1" xfId="0" applyNumberFormat="1" applyBorder="1"/>
    <xf numFmtId="2" fontId="0" fillId="0" borderId="1" xfId="0" applyNumberFormat="1" applyBorder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68"/>
  <sheetViews>
    <sheetView tabSelected="1" workbookViewId="0">
      <selection activeCell="K3" sqref="K3"/>
    </sheetView>
  </sheetViews>
  <sheetFormatPr defaultRowHeight="15"/>
  <cols>
    <col min="1" max="1" width="39.7109375" customWidth="1"/>
    <col min="2" max="2" width="3.5703125" customWidth="1"/>
    <col min="3" max="3" width="3" bestFit="1" customWidth="1"/>
    <col min="4" max="4" width="3.7109375" customWidth="1"/>
    <col min="5" max="5" width="5.7109375" customWidth="1"/>
    <col min="6" max="6" width="3" bestFit="1" customWidth="1"/>
    <col min="7" max="7" width="5" customWidth="1"/>
    <col min="8" max="8" width="6.7109375" customWidth="1"/>
    <col min="9" max="9" width="16.140625" customWidth="1"/>
    <col min="10" max="10" width="17.5703125" customWidth="1"/>
    <col min="11" max="11" width="18.85546875" customWidth="1"/>
    <col min="12" max="12" width="18.42578125" customWidth="1"/>
    <col min="13" max="13" width="18.7109375" customWidth="1"/>
  </cols>
  <sheetData>
    <row r="2" spans="1:13" ht="15" customHeight="1">
      <c r="B2" s="1"/>
      <c r="C2" s="1"/>
      <c r="D2" s="1"/>
      <c r="E2" s="1"/>
      <c r="F2" s="1"/>
      <c r="G2" s="1"/>
      <c r="H2" s="1"/>
      <c r="I2" s="1"/>
      <c r="J2" s="1"/>
      <c r="K2" s="32" t="s">
        <v>152</v>
      </c>
      <c r="L2" s="32"/>
    </row>
    <row r="3" spans="1:13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</row>
    <row r="4" spans="1:13" ht="21">
      <c r="A4" s="30" t="s">
        <v>151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6" spans="1:13" ht="15" customHeight="1">
      <c r="A6" s="33" t="s">
        <v>0</v>
      </c>
      <c r="B6" s="34" t="s">
        <v>1</v>
      </c>
      <c r="C6" s="34"/>
      <c r="D6" s="34"/>
      <c r="E6" s="34"/>
      <c r="F6" s="34"/>
      <c r="G6" s="34"/>
      <c r="H6" s="34"/>
      <c r="I6" s="35" t="s">
        <v>2</v>
      </c>
      <c r="J6" s="35" t="s">
        <v>3</v>
      </c>
      <c r="K6" s="36" t="s">
        <v>4</v>
      </c>
      <c r="L6" s="31" t="s">
        <v>5</v>
      </c>
    </row>
    <row r="7" spans="1:13">
      <c r="A7" s="33"/>
      <c r="B7" s="34"/>
      <c r="C7" s="34"/>
      <c r="D7" s="34"/>
      <c r="E7" s="34"/>
      <c r="F7" s="34"/>
      <c r="G7" s="34"/>
      <c r="H7" s="34"/>
      <c r="I7" s="35"/>
      <c r="J7" s="35"/>
      <c r="K7" s="36"/>
      <c r="L7" s="31"/>
    </row>
    <row r="8" spans="1:13" ht="77.25">
      <c r="A8" s="33"/>
      <c r="B8" s="4" t="s">
        <v>6</v>
      </c>
      <c r="C8" s="4" t="s">
        <v>7</v>
      </c>
      <c r="D8" s="4" t="s">
        <v>8</v>
      </c>
      <c r="E8" s="5" t="s">
        <v>9</v>
      </c>
      <c r="F8" s="4" t="s">
        <v>10</v>
      </c>
      <c r="G8" s="4" t="s">
        <v>11</v>
      </c>
      <c r="H8" s="5" t="s">
        <v>12</v>
      </c>
      <c r="I8" s="35"/>
      <c r="J8" s="35"/>
      <c r="K8" s="36"/>
      <c r="L8" s="31"/>
    </row>
    <row r="9" spans="1:13">
      <c r="A9" s="6">
        <v>1</v>
      </c>
      <c r="B9" s="7" t="s">
        <v>13</v>
      </c>
      <c r="C9" s="7" t="s">
        <v>14</v>
      </c>
      <c r="D9" s="7" t="s">
        <v>15</v>
      </c>
      <c r="E9" s="8" t="s">
        <v>16</v>
      </c>
      <c r="F9" s="7" t="s">
        <v>17</v>
      </c>
      <c r="G9" s="7" t="s">
        <v>18</v>
      </c>
      <c r="H9" s="8" t="s">
        <v>19</v>
      </c>
      <c r="I9" s="8" t="s">
        <v>20</v>
      </c>
      <c r="J9" s="8" t="s">
        <v>21</v>
      </c>
      <c r="K9" s="8" t="s">
        <v>22</v>
      </c>
      <c r="L9" s="8" t="s">
        <v>23</v>
      </c>
    </row>
    <row r="10" spans="1:13">
      <c r="A10" s="9" t="s">
        <v>24</v>
      </c>
      <c r="B10" s="10" t="s">
        <v>25</v>
      </c>
      <c r="C10" s="10" t="s">
        <v>13</v>
      </c>
      <c r="D10" s="10" t="s">
        <v>26</v>
      </c>
      <c r="E10" s="11" t="s">
        <v>27</v>
      </c>
      <c r="F10" s="10" t="s">
        <v>26</v>
      </c>
      <c r="G10" s="10" t="s">
        <v>28</v>
      </c>
      <c r="H10" s="10" t="s">
        <v>29</v>
      </c>
      <c r="I10" s="12">
        <f>SUM(I11:I68)</f>
        <v>1346269878.2600002</v>
      </c>
      <c r="J10" s="12">
        <f>SUM(J11:J68)</f>
        <v>1328124800</v>
      </c>
      <c r="K10" s="29">
        <f>J10/I10*100</f>
        <v>98.652196075020854</v>
      </c>
      <c r="L10" s="28">
        <f>J10-I10</f>
        <v>-18145078.260000229</v>
      </c>
    </row>
    <row r="11" spans="1:13" ht="26.25">
      <c r="A11" s="17" t="s">
        <v>33</v>
      </c>
      <c r="B11" s="14" t="s">
        <v>25</v>
      </c>
      <c r="C11" s="14" t="s">
        <v>13</v>
      </c>
      <c r="D11" s="14" t="s">
        <v>30</v>
      </c>
      <c r="E11" s="15" t="s">
        <v>32</v>
      </c>
      <c r="F11" s="14" t="s">
        <v>34</v>
      </c>
      <c r="G11" s="14" t="s">
        <v>35</v>
      </c>
      <c r="H11" s="14" t="s">
        <v>31</v>
      </c>
      <c r="I11" s="16">
        <v>478492300</v>
      </c>
      <c r="J11" s="16">
        <v>441138800</v>
      </c>
      <c r="K11" s="29">
        <f t="shared" ref="K11:K51" si="0">J11/I11*100</f>
        <v>92.193500292481204</v>
      </c>
      <c r="L11" s="28">
        <f t="shared" ref="L11:L52" si="1">J11-I11</f>
        <v>-37353500</v>
      </c>
    </row>
    <row r="12" spans="1:13" ht="153">
      <c r="A12" s="18" t="s">
        <v>36</v>
      </c>
      <c r="B12" s="14" t="s">
        <v>25</v>
      </c>
      <c r="C12" s="14" t="s">
        <v>13</v>
      </c>
      <c r="D12" s="14" t="s">
        <v>30</v>
      </c>
      <c r="E12" s="15" t="s">
        <v>37</v>
      </c>
      <c r="F12" s="14" t="s">
        <v>34</v>
      </c>
      <c r="G12" s="14" t="s">
        <v>38</v>
      </c>
      <c r="H12" s="14" t="s">
        <v>31</v>
      </c>
      <c r="I12" s="16">
        <v>871000</v>
      </c>
      <c r="J12" s="16"/>
      <c r="K12" s="29">
        <f t="shared" si="0"/>
        <v>0</v>
      </c>
      <c r="L12" s="28">
        <f t="shared" si="1"/>
        <v>-871000</v>
      </c>
    </row>
    <row r="13" spans="1:13" ht="25.5">
      <c r="A13" s="18" t="s">
        <v>40</v>
      </c>
      <c r="B13" s="14" t="s">
        <v>25</v>
      </c>
      <c r="C13" s="14" t="s">
        <v>13</v>
      </c>
      <c r="D13" s="14" t="s">
        <v>30</v>
      </c>
      <c r="E13" s="15" t="s">
        <v>39</v>
      </c>
      <c r="F13" s="14" t="s">
        <v>34</v>
      </c>
      <c r="G13" s="14" t="s">
        <v>28</v>
      </c>
      <c r="H13" s="14" t="s">
        <v>31</v>
      </c>
      <c r="I13" s="16">
        <v>653011.19999999995</v>
      </c>
      <c r="J13" s="16"/>
      <c r="K13" s="29">
        <f t="shared" si="0"/>
        <v>0</v>
      </c>
      <c r="L13" s="28">
        <f t="shared" si="1"/>
        <v>-653011.19999999995</v>
      </c>
    </row>
    <row r="14" spans="1:13" ht="127.5">
      <c r="A14" s="18" t="s">
        <v>41</v>
      </c>
      <c r="B14" s="14" t="s">
        <v>25</v>
      </c>
      <c r="C14" s="14" t="s">
        <v>13</v>
      </c>
      <c r="D14" s="14" t="s">
        <v>30</v>
      </c>
      <c r="E14" s="15" t="s">
        <v>42</v>
      </c>
      <c r="F14" s="14" t="s">
        <v>34</v>
      </c>
      <c r="G14" s="14" t="s">
        <v>38</v>
      </c>
      <c r="H14" s="14" t="s">
        <v>31</v>
      </c>
      <c r="I14" s="16">
        <v>2826590</v>
      </c>
      <c r="J14" s="12"/>
      <c r="K14" s="29">
        <f t="shared" si="0"/>
        <v>0</v>
      </c>
      <c r="L14" s="28">
        <f t="shared" si="1"/>
        <v>-2826590</v>
      </c>
    </row>
    <row r="15" spans="1:13" ht="127.5">
      <c r="A15" s="18" t="s">
        <v>44</v>
      </c>
      <c r="B15" s="14" t="s">
        <v>25</v>
      </c>
      <c r="C15" s="14" t="s">
        <v>13</v>
      </c>
      <c r="D15" s="14" t="s">
        <v>30</v>
      </c>
      <c r="E15" s="15" t="s">
        <v>43</v>
      </c>
      <c r="F15" s="14" t="s">
        <v>34</v>
      </c>
      <c r="G15" s="14" t="s">
        <v>28</v>
      </c>
      <c r="H15" s="14" t="s">
        <v>31</v>
      </c>
      <c r="I15" s="16">
        <v>318900</v>
      </c>
      <c r="J15" s="16"/>
      <c r="K15" s="29">
        <f t="shared" si="0"/>
        <v>0</v>
      </c>
      <c r="L15" s="28">
        <f t="shared" si="1"/>
        <v>-318900</v>
      </c>
    </row>
    <row r="16" spans="1:13" ht="102">
      <c r="A16" s="18" t="s">
        <v>45</v>
      </c>
      <c r="B16" s="14" t="s">
        <v>25</v>
      </c>
      <c r="C16" s="14" t="s">
        <v>13</v>
      </c>
      <c r="D16" s="14" t="s">
        <v>30</v>
      </c>
      <c r="E16" s="15" t="s">
        <v>43</v>
      </c>
      <c r="F16" s="14" t="s">
        <v>34</v>
      </c>
      <c r="G16" s="14" t="s">
        <v>28</v>
      </c>
      <c r="H16" s="14" t="s">
        <v>31</v>
      </c>
      <c r="I16" s="16">
        <v>2776000</v>
      </c>
      <c r="J16" s="12"/>
      <c r="K16" s="29">
        <f t="shared" si="0"/>
        <v>0</v>
      </c>
      <c r="L16" s="28">
        <f t="shared" si="1"/>
        <v>-2776000</v>
      </c>
    </row>
    <row r="17" spans="1:12" ht="140.25">
      <c r="A17" s="18" t="s">
        <v>46</v>
      </c>
      <c r="B17" s="14" t="s">
        <v>25</v>
      </c>
      <c r="C17" s="14" t="s">
        <v>13</v>
      </c>
      <c r="D17" s="14" t="s">
        <v>30</v>
      </c>
      <c r="E17" s="15" t="s">
        <v>43</v>
      </c>
      <c r="F17" s="14" t="s">
        <v>34</v>
      </c>
      <c r="G17" s="14" t="s">
        <v>28</v>
      </c>
      <c r="H17" s="14" t="s">
        <v>31</v>
      </c>
      <c r="I17" s="16">
        <v>244879.2</v>
      </c>
      <c r="J17" s="16"/>
      <c r="K17" s="29">
        <f t="shared" si="0"/>
        <v>0</v>
      </c>
      <c r="L17" s="28">
        <f t="shared" si="1"/>
        <v>-244879.2</v>
      </c>
    </row>
    <row r="18" spans="1:12" ht="102.75">
      <c r="A18" s="17" t="s">
        <v>48</v>
      </c>
      <c r="B18" s="14" t="s">
        <v>25</v>
      </c>
      <c r="C18" s="14" t="s">
        <v>13</v>
      </c>
      <c r="D18" s="14" t="s">
        <v>30</v>
      </c>
      <c r="E18" s="15" t="s">
        <v>47</v>
      </c>
      <c r="F18" s="14" t="s">
        <v>34</v>
      </c>
      <c r="G18" s="14" t="s">
        <v>49</v>
      </c>
      <c r="H18" s="14" t="s">
        <v>31</v>
      </c>
      <c r="I18" s="16">
        <v>37408000</v>
      </c>
      <c r="J18" s="12"/>
      <c r="K18" s="29">
        <f t="shared" si="0"/>
        <v>0</v>
      </c>
      <c r="L18" s="28">
        <f t="shared" si="1"/>
        <v>-37408000</v>
      </c>
    </row>
    <row r="19" spans="1:12" ht="77.25">
      <c r="A19" s="19" t="s">
        <v>50</v>
      </c>
      <c r="B19" s="14" t="s">
        <v>25</v>
      </c>
      <c r="C19" s="14" t="s">
        <v>13</v>
      </c>
      <c r="D19" s="14" t="s">
        <v>30</v>
      </c>
      <c r="E19" s="15" t="s">
        <v>47</v>
      </c>
      <c r="F19" s="14" t="s">
        <v>34</v>
      </c>
      <c r="G19" s="14" t="s">
        <v>51</v>
      </c>
      <c r="H19" s="14" t="s">
        <v>31</v>
      </c>
      <c r="I19" s="16">
        <v>514440</v>
      </c>
      <c r="J19" s="16"/>
      <c r="K19" s="29">
        <f t="shared" si="0"/>
        <v>0</v>
      </c>
      <c r="L19" s="28">
        <f t="shared" si="1"/>
        <v>-514440</v>
      </c>
    </row>
    <row r="20" spans="1:12" ht="243">
      <c r="A20" s="19" t="s">
        <v>52</v>
      </c>
      <c r="B20" s="14" t="s">
        <v>25</v>
      </c>
      <c r="C20" s="14" t="s">
        <v>13</v>
      </c>
      <c r="D20" s="14" t="s">
        <v>30</v>
      </c>
      <c r="E20" s="15" t="s">
        <v>47</v>
      </c>
      <c r="F20" s="14" t="s">
        <v>34</v>
      </c>
      <c r="G20" s="14" t="s">
        <v>53</v>
      </c>
      <c r="H20" s="14" t="s">
        <v>31</v>
      </c>
      <c r="I20" s="16">
        <v>91100</v>
      </c>
      <c r="J20" s="16"/>
      <c r="K20" s="29">
        <f t="shared" si="0"/>
        <v>0</v>
      </c>
      <c r="L20" s="28">
        <f t="shared" si="1"/>
        <v>-91100</v>
      </c>
    </row>
    <row r="21" spans="1:12" ht="166.5">
      <c r="A21" s="19" t="s">
        <v>54</v>
      </c>
      <c r="B21" s="14" t="s">
        <v>25</v>
      </c>
      <c r="C21" s="14" t="s">
        <v>13</v>
      </c>
      <c r="D21" s="14" t="s">
        <v>30</v>
      </c>
      <c r="E21" s="15" t="s">
        <v>47</v>
      </c>
      <c r="F21" s="14" t="s">
        <v>34</v>
      </c>
      <c r="G21" s="14" t="s">
        <v>55</v>
      </c>
      <c r="H21" s="14" t="s">
        <v>31</v>
      </c>
      <c r="I21" s="16">
        <v>147700</v>
      </c>
      <c r="J21" s="20"/>
      <c r="K21" s="29">
        <f t="shared" si="0"/>
        <v>0</v>
      </c>
      <c r="L21" s="28">
        <f t="shared" si="1"/>
        <v>-147700</v>
      </c>
    </row>
    <row r="22" spans="1:12" ht="128.25">
      <c r="A22" s="19" t="s">
        <v>56</v>
      </c>
      <c r="B22" s="14" t="s">
        <v>25</v>
      </c>
      <c r="C22" s="14" t="s">
        <v>13</v>
      </c>
      <c r="D22" s="14" t="s">
        <v>30</v>
      </c>
      <c r="E22" s="15" t="s">
        <v>47</v>
      </c>
      <c r="F22" s="14" t="s">
        <v>34</v>
      </c>
      <c r="G22" s="14" t="s">
        <v>57</v>
      </c>
      <c r="H22" s="14" t="s">
        <v>31</v>
      </c>
      <c r="I22" s="16">
        <v>365800</v>
      </c>
      <c r="J22" s="20"/>
      <c r="K22" s="29">
        <f t="shared" si="0"/>
        <v>0</v>
      </c>
      <c r="L22" s="28">
        <f t="shared" si="1"/>
        <v>-365800</v>
      </c>
    </row>
    <row r="23" spans="1:12" ht="153.75">
      <c r="A23" s="13" t="s">
        <v>58</v>
      </c>
      <c r="B23" s="14" t="s">
        <v>25</v>
      </c>
      <c r="C23" s="14" t="s">
        <v>13</v>
      </c>
      <c r="D23" s="14" t="s">
        <v>30</v>
      </c>
      <c r="E23" s="15" t="s">
        <v>47</v>
      </c>
      <c r="F23" s="14" t="s">
        <v>34</v>
      </c>
      <c r="G23" s="14" t="s">
        <v>59</v>
      </c>
      <c r="H23" s="14" t="s">
        <v>31</v>
      </c>
      <c r="I23" s="20">
        <f>38200-579.96</f>
        <v>37620.04</v>
      </c>
      <c r="J23" s="20"/>
      <c r="K23" s="29">
        <f t="shared" si="0"/>
        <v>0</v>
      </c>
      <c r="L23" s="28">
        <f t="shared" si="1"/>
        <v>-37620.04</v>
      </c>
    </row>
    <row r="24" spans="1:12" ht="102">
      <c r="A24" s="21" t="s">
        <v>60</v>
      </c>
      <c r="B24" s="14" t="s">
        <v>25</v>
      </c>
      <c r="C24" s="14" t="s">
        <v>13</v>
      </c>
      <c r="D24" s="14" t="s">
        <v>30</v>
      </c>
      <c r="E24" s="15" t="s">
        <v>47</v>
      </c>
      <c r="F24" s="14" t="s">
        <v>34</v>
      </c>
      <c r="G24" s="14" t="s">
        <v>61</v>
      </c>
      <c r="H24" s="14" t="s">
        <v>31</v>
      </c>
      <c r="I24" s="20">
        <v>938700</v>
      </c>
      <c r="J24" s="20">
        <v>856300</v>
      </c>
      <c r="K24" s="29">
        <f t="shared" si="0"/>
        <v>91.221902631298605</v>
      </c>
      <c r="L24" s="28">
        <f t="shared" si="1"/>
        <v>-82400</v>
      </c>
    </row>
    <row r="25" spans="1:12" ht="115.5">
      <c r="A25" s="19" t="s">
        <v>62</v>
      </c>
      <c r="B25" s="14" t="s">
        <v>25</v>
      </c>
      <c r="C25" s="14" t="s">
        <v>13</v>
      </c>
      <c r="D25" s="14" t="s">
        <v>30</v>
      </c>
      <c r="E25" s="15" t="s">
        <v>47</v>
      </c>
      <c r="F25" s="14" t="s">
        <v>34</v>
      </c>
      <c r="G25" s="14" t="s">
        <v>63</v>
      </c>
      <c r="H25" s="14" t="s">
        <v>31</v>
      </c>
      <c r="I25" s="20">
        <f>-47900+191300+169900</f>
        <v>313300</v>
      </c>
      <c r="J25" s="20"/>
      <c r="K25" s="29">
        <f t="shared" si="0"/>
        <v>0</v>
      </c>
      <c r="L25" s="28">
        <f t="shared" si="1"/>
        <v>-313300</v>
      </c>
    </row>
    <row r="26" spans="1:12" ht="115.5">
      <c r="A26" s="19" t="s">
        <v>64</v>
      </c>
      <c r="B26" s="14" t="s">
        <v>25</v>
      </c>
      <c r="C26" s="14" t="s">
        <v>13</v>
      </c>
      <c r="D26" s="14" t="s">
        <v>30</v>
      </c>
      <c r="E26" s="15" t="s">
        <v>47</v>
      </c>
      <c r="F26" s="14" t="s">
        <v>34</v>
      </c>
      <c r="G26" s="14" t="s">
        <v>65</v>
      </c>
      <c r="H26" s="14" t="s">
        <v>31</v>
      </c>
      <c r="I26" s="20">
        <v>5621900</v>
      </c>
      <c r="J26" s="20"/>
      <c r="K26" s="29">
        <f t="shared" si="0"/>
        <v>0</v>
      </c>
      <c r="L26" s="28">
        <f t="shared" si="1"/>
        <v>-5621900</v>
      </c>
    </row>
    <row r="27" spans="1:12" ht="64.5">
      <c r="A27" s="19" t="s">
        <v>66</v>
      </c>
      <c r="B27" s="14" t="s">
        <v>25</v>
      </c>
      <c r="C27" s="14" t="s">
        <v>13</v>
      </c>
      <c r="D27" s="14" t="s">
        <v>30</v>
      </c>
      <c r="E27" s="15" t="s">
        <v>47</v>
      </c>
      <c r="F27" s="14" t="s">
        <v>34</v>
      </c>
      <c r="G27" s="14" t="s">
        <v>67</v>
      </c>
      <c r="H27" s="14" t="s">
        <v>31</v>
      </c>
      <c r="I27" s="20">
        <v>64000</v>
      </c>
      <c r="J27" s="20"/>
      <c r="K27" s="29">
        <f t="shared" si="0"/>
        <v>0</v>
      </c>
      <c r="L27" s="28">
        <f t="shared" si="1"/>
        <v>-64000</v>
      </c>
    </row>
    <row r="28" spans="1:12" ht="153.75">
      <c r="A28" s="19" t="s">
        <v>68</v>
      </c>
      <c r="B28" s="14" t="s">
        <v>25</v>
      </c>
      <c r="C28" s="14" t="s">
        <v>13</v>
      </c>
      <c r="D28" s="14" t="s">
        <v>30</v>
      </c>
      <c r="E28" s="15" t="s">
        <v>47</v>
      </c>
      <c r="F28" s="14" t="s">
        <v>34</v>
      </c>
      <c r="G28" s="14" t="s">
        <v>69</v>
      </c>
      <c r="H28" s="14" t="s">
        <v>31</v>
      </c>
      <c r="I28" s="20">
        <v>6652100</v>
      </c>
      <c r="J28" s="20"/>
      <c r="K28" s="29">
        <f t="shared" si="0"/>
        <v>0</v>
      </c>
      <c r="L28" s="28">
        <f t="shared" si="1"/>
        <v>-6652100</v>
      </c>
    </row>
    <row r="29" spans="1:12" ht="128.25">
      <c r="A29" s="19" t="s">
        <v>70</v>
      </c>
      <c r="B29" s="14" t="s">
        <v>25</v>
      </c>
      <c r="C29" s="14" t="s">
        <v>13</v>
      </c>
      <c r="D29" s="14" t="s">
        <v>30</v>
      </c>
      <c r="E29" s="15" t="s">
        <v>47</v>
      </c>
      <c r="F29" s="14" t="s">
        <v>34</v>
      </c>
      <c r="G29" s="14" t="s">
        <v>71</v>
      </c>
      <c r="H29" s="14" t="s">
        <v>31</v>
      </c>
      <c r="I29" s="20">
        <f>17085800-33000</f>
        <v>17052800</v>
      </c>
      <c r="J29" s="20"/>
      <c r="K29" s="29">
        <f t="shared" si="0"/>
        <v>0</v>
      </c>
      <c r="L29" s="28">
        <f t="shared" si="1"/>
        <v>-17052800</v>
      </c>
    </row>
    <row r="30" spans="1:12" ht="294">
      <c r="A30" s="19" t="s">
        <v>72</v>
      </c>
      <c r="B30" s="14" t="s">
        <v>25</v>
      </c>
      <c r="C30" s="14" t="s">
        <v>13</v>
      </c>
      <c r="D30" s="14" t="s">
        <v>30</v>
      </c>
      <c r="E30" s="15" t="s">
        <v>47</v>
      </c>
      <c r="F30" s="14" t="s">
        <v>34</v>
      </c>
      <c r="G30" s="14" t="s">
        <v>73</v>
      </c>
      <c r="H30" s="14" t="s">
        <v>31</v>
      </c>
      <c r="I30" s="20">
        <f>8000000+3384948.45</f>
        <v>11384948.449999999</v>
      </c>
      <c r="J30" s="20"/>
      <c r="K30" s="29">
        <f t="shared" si="0"/>
        <v>0</v>
      </c>
      <c r="L30" s="28">
        <f t="shared" si="1"/>
        <v>-11384948.449999999</v>
      </c>
    </row>
    <row r="31" spans="1:12" ht="77.25">
      <c r="A31" s="17" t="s">
        <v>74</v>
      </c>
      <c r="B31" s="14" t="s">
        <v>25</v>
      </c>
      <c r="C31" s="14" t="s">
        <v>13</v>
      </c>
      <c r="D31" s="14" t="s">
        <v>30</v>
      </c>
      <c r="E31" s="15" t="s">
        <v>47</v>
      </c>
      <c r="F31" s="14" t="s">
        <v>34</v>
      </c>
      <c r="G31" s="14" t="s">
        <v>75</v>
      </c>
      <c r="H31" s="14" t="s">
        <v>31</v>
      </c>
      <c r="I31" s="20">
        <v>4726200</v>
      </c>
      <c r="J31" s="20"/>
      <c r="K31" s="29">
        <f t="shared" si="0"/>
        <v>0</v>
      </c>
      <c r="L31" s="28">
        <f t="shared" si="1"/>
        <v>-4726200</v>
      </c>
    </row>
    <row r="32" spans="1:12" ht="204.75">
      <c r="A32" s="19" t="s">
        <v>76</v>
      </c>
      <c r="B32" s="14" t="s">
        <v>25</v>
      </c>
      <c r="C32" s="14" t="s">
        <v>13</v>
      </c>
      <c r="D32" s="14" t="s">
        <v>30</v>
      </c>
      <c r="E32" s="15" t="s">
        <v>47</v>
      </c>
      <c r="F32" s="14" t="s">
        <v>34</v>
      </c>
      <c r="G32" s="14" t="s">
        <v>77</v>
      </c>
      <c r="H32" s="14" t="s">
        <v>31</v>
      </c>
      <c r="I32" s="20">
        <v>183500</v>
      </c>
      <c r="J32" s="20"/>
      <c r="K32" s="29">
        <f t="shared" si="0"/>
        <v>0</v>
      </c>
      <c r="L32" s="28">
        <f t="shared" si="1"/>
        <v>-183500</v>
      </c>
    </row>
    <row r="33" spans="1:12" ht="77.25">
      <c r="A33" s="19" t="s">
        <v>78</v>
      </c>
      <c r="B33" s="14" t="s">
        <v>25</v>
      </c>
      <c r="C33" s="14" t="s">
        <v>13</v>
      </c>
      <c r="D33" s="14" t="s">
        <v>30</v>
      </c>
      <c r="E33" s="15" t="s">
        <v>47</v>
      </c>
      <c r="F33" s="14" t="s">
        <v>34</v>
      </c>
      <c r="G33" s="14" t="s">
        <v>79</v>
      </c>
      <c r="H33" s="14" t="s">
        <v>31</v>
      </c>
      <c r="I33" s="20">
        <f>76200+1621200</f>
        <v>1697400</v>
      </c>
      <c r="J33" s="20"/>
      <c r="K33" s="29">
        <f t="shared" si="0"/>
        <v>0</v>
      </c>
      <c r="L33" s="28">
        <f t="shared" si="1"/>
        <v>-1697400</v>
      </c>
    </row>
    <row r="34" spans="1:12" ht="141">
      <c r="A34" s="17" t="s">
        <v>80</v>
      </c>
      <c r="B34" s="14" t="s">
        <v>25</v>
      </c>
      <c r="C34" s="14" t="s">
        <v>13</v>
      </c>
      <c r="D34" s="14" t="s">
        <v>30</v>
      </c>
      <c r="E34" s="15" t="s">
        <v>47</v>
      </c>
      <c r="F34" s="14" t="s">
        <v>34</v>
      </c>
      <c r="G34" s="14" t="s">
        <v>81</v>
      </c>
      <c r="H34" s="14" t="s">
        <v>31</v>
      </c>
      <c r="I34" s="20">
        <v>18598910</v>
      </c>
      <c r="J34" s="20"/>
      <c r="K34" s="29">
        <f t="shared" si="0"/>
        <v>0</v>
      </c>
      <c r="L34" s="28">
        <f t="shared" si="1"/>
        <v>-18598910</v>
      </c>
    </row>
    <row r="35" spans="1:12" ht="115.5">
      <c r="A35" s="19" t="s">
        <v>82</v>
      </c>
      <c r="B35" s="14" t="s">
        <v>25</v>
      </c>
      <c r="C35" s="14" t="s">
        <v>13</v>
      </c>
      <c r="D35" s="14" t="s">
        <v>30</v>
      </c>
      <c r="E35" s="15" t="s">
        <v>47</v>
      </c>
      <c r="F35" s="14" t="s">
        <v>34</v>
      </c>
      <c r="G35" s="14" t="s">
        <v>83</v>
      </c>
      <c r="H35" s="14" t="s">
        <v>31</v>
      </c>
      <c r="I35" s="20">
        <v>1656100</v>
      </c>
      <c r="J35" s="20"/>
      <c r="K35" s="29">
        <f t="shared" si="0"/>
        <v>0</v>
      </c>
      <c r="L35" s="28">
        <f t="shared" si="1"/>
        <v>-1656100</v>
      </c>
    </row>
    <row r="36" spans="1:12" ht="102.75">
      <c r="A36" s="19" t="s">
        <v>84</v>
      </c>
      <c r="B36" s="14" t="s">
        <v>25</v>
      </c>
      <c r="C36" s="14" t="s">
        <v>13</v>
      </c>
      <c r="D36" s="14" t="s">
        <v>30</v>
      </c>
      <c r="E36" s="15" t="s">
        <v>47</v>
      </c>
      <c r="F36" s="14" t="s">
        <v>34</v>
      </c>
      <c r="G36" s="14" t="s">
        <v>85</v>
      </c>
      <c r="H36" s="14" t="s">
        <v>31</v>
      </c>
      <c r="I36" s="20">
        <v>1992500</v>
      </c>
      <c r="J36" s="22"/>
      <c r="K36" s="29">
        <f t="shared" si="0"/>
        <v>0</v>
      </c>
      <c r="L36" s="28">
        <f t="shared" si="1"/>
        <v>-1992500</v>
      </c>
    </row>
    <row r="37" spans="1:12" ht="166.5">
      <c r="A37" s="19" t="s">
        <v>86</v>
      </c>
      <c r="B37" s="14" t="s">
        <v>25</v>
      </c>
      <c r="C37" s="14" t="s">
        <v>13</v>
      </c>
      <c r="D37" s="14" t="s">
        <v>30</v>
      </c>
      <c r="E37" s="15" t="s">
        <v>47</v>
      </c>
      <c r="F37" s="14" t="s">
        <v>34</v>
      </c>
      <c r="G37" s="14" t="s">
        <v>87</v>
      </c>
      <c r="H37" s="14" t="s">
        <v>31</v>
      </c>
      <c r="I37" s="20">
        <v>2569000</v>
      </c>
      <c r="J37" s="22"/>
      <c r="K37" s="29">
        <f t="shared" si="0"/>
        <v>0</v>
      </c>
      <c r="L37" s="28">
        <f t="shared" si="1"/>
        <v>-2569000</v>
      </c>
    </row>
    <row r="38" spans="1:12" ht="166.5">
      <c r="A38" s="13" t="s">
        <v>88</v>
      </c>
      <c r="B38" s="14" t="s">
        <v>25</v>
      </c>
      <c r="C38" s="14" t="s">
        <v>13</v>
      </c>
      <c r="D38" s="14" t="s">
        <v>30</v>
      </c>
      <c r="E38" s="15" t="s">
        <v>47</v>
      </c>
      <c r="F38" s="14" t="s">
        <v>34</v>
      </c>
      <c r="G38" s="14" t="s">
        <v>89</v>
      </c>
      <c r="H38" s="14" t="s">
        <v>31</v>
      </c>
      <c r="I38" s="20">
        <f>-400000+966700-566700</f>
        <v>0</v>
      </c>
      <c r="J38" s="20"/>
      <c r="K38" s="29" t="e">
        <f t="shared" si="0"/>
        <v>#DIV/0!</v>
      </c>
      <c r="L38" s="28">
        <f t="shared" si="1"/>
        <v>0</v>
      </c>
    </row>
    <row r="39" spans="1:12" ht="51.75">
      <c r="A39" s="13" t="s">
        <v>90</v>
      </c>
      <c r="B39" s="14" t="s">
        <v>25</v>
      </c>
      <c r="C39" s="14" t="s">
        <v>13</v>
      </c>
      <c r="D39" s="14" t="s">
        <v>30</v>
      </c>
      <c r="E39" s="15" t="s">
        <v>91</v>
      </c>
      <c r="F39" s="14" t="s">
        <v>34</v>
      </c>
      <c r="G39" s="14" t="s">
        <v>28</v>
      </c>
      <c r="H39" s="14" t="s">
        <v>31</v>
      </c>
      <c r="I39" s="20">
        <v>8404.5</v>
      </c>
      <c r="J39" s="23">
        <v>25700</v>
      </c>
      <c r="K39" s="29">
        <f t="shared" si="0"/>
        <v>305.7885656493545</v>
      </c>
      <c r="L39" s="28">
        <f t="shared" si="1"/>
        <v>17295.5</v>
      </c>
    </row>
    <row r="40" spans="1:12" ht="114.75">
      <c r="A40" s="24" t="s">
        <v>93</v>
      </c>
      <c r="B40" s="14" t="s">
        <v>25</v>
      </c>
      <c r="C40" s="14" t="s">
        <v>13</v>
      </c>
      <c r="D40" s="14" t="s">
        <v>30</v>
      </c>
      <c r="E40" s="15" t="s">
        <v>92</v>
      </c>
      <c r="F40" s="14" t="s">
        <v>34</v>
      </c>
      <c r="G40" s="14" t="s">
        <v>28</v>
      </c>
      <c r="H40" s="14" t="s">
        <v>31</v>
      </c>
      <c r="I40" s="20">
        <f>-417900+4362200</f>
        <v>3944300</v>
      </c>
      <c r="J40" s="20">
        <v>4535700</v>
      </c>
      <c r="K40" s="29">
        <f t="shared" si="0"/>
        <v>114.99378850493116</v>
      </c>
      <c r="L40" s="28">
        <f t="shared" si="1"/>
        <v>591400</v>
      </c>
    </row>
    <row r="41" spans="1:12" ht="191.25">
      <c r="A41" s="21" t="s">
        <v>95</v>
      </c>
      <c r="B41" s="14" t="s">
        <v>25</v>
      </c>
      <c r="C41" s="14" t="s">
        <v>13</v>
      </c>
      <c r="D41" s="14" t="s">
        <v>30</v>
      </c>
      <c r="E41" s="25" t="s">
        <v>94</v>
      </c>
      <c r="F41" s="14" t="s">
        <v>34</v>
      </c>
      <c r="G41" s="14" t="s">
        <v>96</v>
      </c>
      <c r="H41" s="14" t="s">
        <v>31</v>
      </c>
      <c r="I41" s="20">
        <v>37318500</v>
      </c>
      <c r="J41" s="20">
        <v>38038500</v>
      </c>
      <c r="K41" s="29">
        <f t="shared" si="0"/>
        <v>101.92933799590016</v>
      </c>
      <c r="L41" s="28">
        <f t="shared" si="1"/>
        <v>720000</v>
      </c>
    </row>
    <row r="42" spans="1:12" ht="165.75">
      <c r="A42" s="21" t="s">
        <v>97</v>
      </c>
      <c r="B42" s="14" t="s">
        <v>25</v>
      </c>
      <c r="C42" s="14" t="s">
        <v>13</v>
      </c>
      <c r="D42" s="14" t="s">
        <v>30</v>
      </c>
      <c r="E42" s="25" t="s">
        <v>94</v>
      </c>
      <c r="F42" s="14" t="s">
        <v>34</v>
      </c>
      <c r="G42" s="14" t="s">
        <v>98</v>
      </c>
      <c r="H42" s="14" t="s">
        <v>31</v>
      </c>
      <c r="I42" s="20">
        <f>525000-227000.38</f>
        <v>297999.62</v>
      </c>
      <c r="J42" s="20">
        <v>337500</v>
      </c>
      <c r="K42" s="29">
        <f t="shared" si="0"/>
        <v>113.25517797640146</v>
      </c>
      <c r="L42" s="28">
        <f t="shared" si="1"/>
        <v>39500.380000000005</v>
      </c>
    </row>
    <row r="43" spans="1:12" ht="127.5">
      <c r="A43" s="21" t="s">
        <v>99</v>
      </c>
      <c r="B43" s="14" t="s">
        <v>25</v>
      </c>
      <c r="C43" s="14" t="s">
        <v>13</v>
      </c>
      <c r="D43" s="14" t="s">
        <v>30</v>
      </c>
      <c r="E43" s="25" t="s">
        <v>94</v>
      </c>
      <c r="F43" s="14" t="s">
        <v>34</v>
      </c>
      <c r="G43" s="14" t="s">
        <v>100</v>
      </c>
      <c r="H43" s="14" t="s">
        <v>31</v>
      </c>
      <c r="I43" s="20">
        <f>65700-800</f>
        <v>64900</v>
      </c>
      <c r="J43" s="20">
        <v>51000</v>
      </c>
      <c r="K43" s="29">
        <f t="shared" si="0"/>
        <v>78.582434514637896</v>
      </c>
      <c r="L43" s="28">
        <f t="shared" si="1"/>
        <v>-13900</v>
      </c>
    </row>
    <row r="44" spans="1:12" ht="165.75">
      <c r="A44" s="21" t="s">
        <v>101</v>
      </c>
      <c r="B44" s="14" t="s">
        <v>25</v>
      </c>
      <c r="C44" s="14" t="s">
        <v>13</v>
      </c>
      <c r="D44" s="14" t="s">
        <v>30</v>
      </c>
      <c r="E44" s="25" t="s">
        <v>94</v>
      </c>
      <c r="F44" s="14" t="s">
        <v>34</v>
      </c>
      <c r="G44" s="14" t="s">
        <v>102</v>
      </c>
      <c r="H44" s="14" t="s">
        <v>31</v>
      </c>
      <c r="I44" s="20">
        <f>521600-6000</f>
        <v>515600</v>
      </c>
      <c r="J44" s="20">
        <v>525200</v>
      </c>
      <c r="K44" s="29">
        <f t="shared" si="0"/>
        <v>101.86190845616758</v>
      </c>
      <c r="L44" s="28">
        <f t="shared" si="1"/>
        <v>9600</v>
      </c>
    </row>
    <row r="45" spans="1:12" ht="255">
      <c r="A45" s="21" t="s">
        <v>103</v>
      </c>
      <c r="B45" s="14" t="s">
        <v>25</v>
      </c>
      <c r="C45" s="14" t="s">
        <v>13</v>
      </c>
      <c r="D45" s="14" t="s">
        <v>30</v>
      </c>
      <c r="E45" s="25" t="s">
        <v>94</v>
      </c>
      <c r="F45" s="14" t="s">
        <v>34</v>
      </c>
      <c r="G45" s="14" t="s">
        <v>104</v>
      </c>
      <c r="H45" s="14" t="s">
        <v>31</v>
      </c>
      <c r="I45" s="20">
        <f>17186200+420200</f>
        <v>17606400</v>
      </c>
      <c r="J45" s="20">
        <v>17538900</v>
      </c>
      <c r="K45" s="29">
        <f t="shared" si="0"/>
        <v>99.616616684841873</v>
      </c>
      <c r="L45" s="28">
        <f t="shared" si="1"/>
        <v>-67500</v>
      </c>
    </row>
    <row r="46" spans="1:12" ht="76.5">
      <c r="A46" s="21" t="s">
        <v>105</v>
      </c>
      <c r="B46" s="14" t="s">
        <v>25</v>
      </c>
      <c r="C46" s="14" t="s">
        <v>13</v>
      </c>
      <c r="D46" s="14" t="s">
        <v>30</v>
      </c>
      <c r="E46" s="25" t="s">
        <v>94</v>
      </c>
      <c r="F46" s="14" t="s">
        <v>34</v>
      </c>
      <c r="G46" s="14" t="s">
        <v>106</v>
      </c>
      <c r="H46" s="14" t="s">
        <v>31</v>
      </c>
      <c r="I46" s="20">
        <f>179400-1700</f>
        <v>177700</v>
      </c>
      <c r="J46" s="20">
        <v>178200</v>
      </c>
      <c r="K46" s="29">
        <f t="shared" si="0"/>
        <v>100.28137310073157</v>
      </c>
      <c r="L46" s="28">
        <f t="shared" si="1"/>
        <v>500</v>
      </c>
    </row>
    <row r="47" spans="1:12" ht="140.25">
      <c r="A47" s="21" t="s">
        <v>107</v>
      </c>
      <c r="B47" s="14" t="s">
        <v>25</v>
      </c>
      <c r="C47" s="14" t="s">
        <v>13</v>
      </c>
      <c r="D47" s="14" t="s">
        <v>30</v>
      </c>
      <c r="E47" s="25" t="s">
        <v>94</v>
      </c>
      <c r="F47" s="14" t="s">
        <v>34</v>
      </c>
      <c r="G47" s="14" t="s">
        <v>108</v>
      </c>
      <c r="H47" s="14" t="s">
        <v>31</v>
      </c>
      <c r="I47" s="20">
        <f>-2800+1143200-12100</f>
        <v>1128300</v>
      </c>
      <c r="J47" s="20">
        <v>1151200</v>
      </c>
      <c r="K47" s="29">
        <f t="shared" si="0"/>
        <v>102.02960205619074</v>
      </c>
      <c r="L47" s="28">
        <f t="shared" si="1"/>
        <v>22900</v>
      </c>
    </row>
    <row r="48" spans="1:12" ht="165.75">
      <c r="A48" s="21" t="s">
        <v>109</v>
      </c>
      <c r="B48" s="26" t="s">
        <v>25</v>
      </c>
      <c r="C48" s="26" t="s">
        <v>13</v>
      </c>
      <c r="D48" s="26" t="s">
        <v>30</v>
      </c>
      <c r="E48" s="26" t="s">
        <v>94</v>
      </c>
      <c r="F48" s="26" t="s">
        <v>34</v>
      </c>
      <c r="G48" s="26" t="s">
        <v>110</v>
      </c>
      <c r="H48" s="26" t="s">
        <v>31</v>
      </c>
      <c r="I48" s="20">
        <v>601000</v>
      </c>
      <c r="J48" s="20">
        <v>617800</v>
      </c>
      <c r="K48" s="29">
        <f t="shared" si="0"/>
        <v>102.79534109816973</v>
      </c>
      <c r="L48" s="28">
        <f t="shared" si="1"/>
        <v>16800</v>
      </c>
    </row>
    <row r="49" spans="1:12" ht="114.75">
      <c r="A49" s="21" t="s">
        <v>111</v>
      </c>
      <c r="B49" s="26" t="s">
        <v>25</v>
      </c>
      <c r="C49" s="26" t="s">
        <v>13</v>
      </c>
      <c r="D49" s="26" t="s">
        <v>30</v>
      </c>
      <c r="E49" s="26" t="s">
        <v>94</v>
      </c>
      <c r="F49" s="26" t="s">
        <v>34</v>
      </c>
      <c r="G49" s="26" t="s">
        <v>112</v>
      </c>
      <c r="H49" s="26" t="s">
        <v>31</v>
      </c>
      <c r="I49" s="20">
        <f>-600+55500</f>
        <v>54900</v>
      </c>
      <c r="J49" s="20">
        <v>55300</v>
      </c>
      <c r="K49" s="29">
        <f t="shared" si="0"/>
        <v>100.72859744990892</v>
      </c>
      <c r="L49" s="28">
        <f t="shared" si="1"/>
        <v>400</v>
      </c>
    </row>
    <row r="50" spans="1:12" ht="140.25">
      <c r="A50" s="21" t="s">
        <v>113</v>
      </c>
      <c r="B50" s="26" t="s">
        <v>25</v>
      </c>
      <c r="C50" s="26" t="s">
        <v>13</v>
      </c>
      <c r="D50" s="26" t="s">
        <v>30</v>
      </c>
      <c r="E50" s="26" t="s">
        <v>94</v>
      </c>
      <c r="F50" s="26" t="s">
        <v>34</v>
      </c>
      <c r="G50" s="26" t="s">
        <v>114</v>
      </c>
      <c r="H50" s="26" t="s">
        <v>31</v>
      </c>
      <c r="I50" s="20">
        <f>-12100+1355600</f>
        <v>1343500</v>
      </c>
      <c r="J50" s="20">
        <v>1362700</v>
      </c>
      <c r="K50" s="29">
        <f t="shared" si="0"/>
        <v>101.42910308894677</v>
      </c>
      <c r="L50" s="28">
        <f t="shared" si="1"/>
        <v>19200</v>
      </c>
    </row>
    <row r="51" spans="1:12" ht="204">
      <c r="A51" s="27" t="s">
        <v>115</v>
      </c>
      <c r="B51" s="26" t="s">
        <v>25</v>
      </c>
      <c r="C51" s="26" t="s">
        <v>13</v>
      </c>
      <c r="D51" s="26" t="s">
        <v>30</v>
      </c>
      <c r="E51" s="26" t="s">
        <v>94</v>
      </c>
      <c r="F51" s="26" t="s">
        <v>34</v>
      </c>
      <c r="G51" s="26" t="s">
        <v>116</v>
      </c>
      <c r="H51" s="26" t="s">
        <v>31</v>
      </c>
      <c r="I51" s="20">
        <f>150800-95000</f>
        <v>55800</v>
      </c>
      <c r="J51" s="20">
        <v>981100</v>
      </c>
      <c r="K51" s="29">
        <f t="shared" si="0"/>
        <v>1758.2437275985662</v>
      </c>
      <c r="L51" s="28">
        <f t="shared" si="1"/>
        <v>925300</v>
      </c>
    </row>
    <row r="52" spans="1:12" ht="153">
      <c r="A52" s="21" t="s">
        <v>117</v>
      </c>
      <c r="B52" s="15" t="s">
        <v>25</v>
      </c>
      <c r="C52" s="15">
        <v>2</v>
      </c>
      <c r="D52" s="15">
        <v>2</v>
      </c>
      <c r="E52" s="15">
        <v>3024</v>
      </c>
      <c r="F52" s="15">
        <v>5</v>
      </c>
      <c r="G52" s="15" t="s">
        <v>67</v>
      </c>
      <c r="H52" s="15">
        <v>151</v>
      </c>
      <c r="I52" s="20">
        <v>0</v>
      </c>
      <c r="J52" s="20">
        <v>64000</v>
      </c>
      <c r="K52" s="29"/>
      <c r="L52" s="28">
        <f t="shared" si="1"/>
        <v>64000</v>
      </c>
    </row>
    <row r="53" spans="1:12" ht="141">
      <c r="A53" s="13" t="s">
        <v>118</v>
      </c>
      <c r="B53" s="26" t="s">
        <v>25</v>
      </c>
      <c r="C53" s="26" t="s">
        <v>13</v>
      </c>
      <c r="D53" s="26" t="s">
        <v>30</v>
      </c>
      <c r="E53" s="26" t="s">
        <v>94</v>
      </c>
      <c r="F53" s="26" t="s">
        <v>34</v>
      </c>
      <c r="G53" s="26" t="s">
        <v>119</v>
      </c>
      <c r="H53" s="26" t="s">
        <v>31</v>
      </c>
      <c r="I53" s="20">
        <f>5605800-627350+1727350</f>
        <v>6705800</v>
      </c>
      <c r="J53" s="20"/>
      <c r="K53" s="29">
        <f t="shared" ref="K53:K68" si="2">J53/I53*100</f>
        <v>0</v>
      </c>
      <c r="L53" s="28">
        <f t="shared" ref="L53:L68" si="3">J53-I53</f>
        <v>-6705800</v>
      </c>
    </row>
    <row r="54" spans="1:12" ht="229.5">
      <c r="A54" s="21" t="s">
        <v>120</v>
      </c>
      <c r="B54" s="26" t="s">
        <v>25</v>
      </c>
      <c r="C54" s="26" t="s">
        <v>13</v>
      </c>
      <c r="D54" s="26" t="s">
        <v>30</v>
      </c>
      <c r="E54" s="26" t="s">
        <v>94</v>
      </c>
      <c r="F54" s="26" t="s">
        <v>34</v>
      </c>
      <c r="G54" s="26" t="s">
        <v>121</v>
      </c>
      <c r="H54" s="26" t="s">
        <v>31</v>
      </c>
      <c r="I54" s="20">
        <f>337913000+2879100+6025800</f>
        <v>346817900</v>
      </c>
      <c r="J54" s="20">
        <v>352770000</v>
      </c>
      <c r="K54" s="29">
        <f t="shared" si="2"/>
        <v>101.71620322941808</v>
      </c>
      <c r="L54" s="28">
        <f t="shared" si="3"/>
        <v>5952100</v>
      </c>
    </row>
    <row r="55" spans="1:12" ht="140.25">
      <c r="A55" s="21" t="s">
        <v>122</v>
      </c>
      <c r="B55" s="26" t="s">
        <v>25</v>
      </c>
      <c r="C55" s="26" t="s">
        <v>13</v>
      </c>
      <c r="D55" s="26" t="s">
        <v>30</v>
      </c>
      <c r="E55" s="26" t="s">
        <v>94</v>
      </c>
      <c r="F55" s="26" t="s">
        <v>34</v>
      </c>
      <c r="G55" s="26" t="s">
        <v>123</v>
      </c>
      <c r="H55" s="26" t="s">
        <v>31</v>
      </c>
      <c r="I55" s="20">
        <f>26059000-4000000</f>
        <v>22059000</v>
      </c>
      <c r="J55" s="20">
        <v>30278400</v>
      </c>
      <c r="K55" s="29">
        <f t="shared" si="2"/>
        <v>137.2609819121447</v>
      </c>
      <c r="L55" s="28">
        <f t="shared" si="3"/>
        <v>8219400</v>
      </c>
    </row>
    <row r="56" spans="1:12" ht="114.75">
      <c r="A56" s="21" t="s">
        <v>124</v>
      </c>
      <c r="B56" s="26" t="s">
        <v>25</v>
      </c>
      <c r="C56" s="26" t="s">
        <v>13</v>
      </c>
      <c r="D56" s="26" t="s">
        <v>30</v>
      </c>
      <c r="E56" s="26" t="s">
        <v>94</v>
      </c>
      <c r="F56" s="26" t="s">
        <v>34</v>
      </c>
      <c r="G56" s="26" t="s">
        <v>125</v>
      </c>
      <c r="H56" s="26" t="s">
        <v>31</v>
      </c>
      <c r="I56" s="20">
        <f>138857700+9813300</f>
        <v>148671000</v>
      </c>
      <c r="J56" s="20">
        <v>149926800</v>
      </c>
      <c r="K56" s="29">
        <f t="shared" si="2"/>
        <v>100.84468389934823</v>
      </c>
      <c r="L56" s="28">
        <f t="shared" si="3"/>
        <v>1255800</v>
      </c>
    </row>
    <row r="57" spans="1:12" ht="165.75">
      <c r="A57" s="21" t="s">
        <v>126</v>
      </c>
      <c r="B57" s="26" t="s">
        <v>25</v>
      </c>
      <c r="C57" s="26" t="s">
        <v>13</v>
      </c>
      <c r="D57" s="26" t="s">
        <v>30</v>
      </c>
      <c r="E57" s="26" t="s">
        <v>94</v>
      </c>
      <c r="F57" s="26" t="s">
        <v>34</v>
      </c>
      <c r="G57" s="26" t="s">
        <v>127</v>
      </c>
      <c r="H57" s="26" t="s">
        <v>31</v>
      </c>
      <c r="I57" s="20">
        <f>21040700-2883000</f>
        <v>18157700</v>
      </c>
      <c r="J57" s="20">
        <v>19890000</v>
      </c>
      <c r="K57" s="29">
        <f t="shared" si="2"/>
        <v>109.54030521486753</v>
      </c>
      <c r="L57" s="28">
        <f t="shared" si="3"/>
        <v>1732300</v>
      </c>
    </row>
    <row r="58" spans="1:12" ht="229.5">
      <c r="A58" s="21" t="s">
        <v>128</v>
      </c>
      <c r="B58" s="26" t="s">
        <v>25</v>
      </c>
      <c r="C58" s="26" t="s">
        <v>13</v>
      </c>
      <c r="D58" s="26" t="s">
        <v>30</v>
      </c>
      <c r="E58" s="26" t="s">
        <v>94</v>
      </c>
      <c r="F58" s="26" t="s">
        <v>34</v>
      </c>
      <c r="G58" s="26" t="s">
        <v>129</v>
      </c>
      <c r="H58" s="26" t="s">
        <v>31</v>
      </c>
      <c r="I58" s="20">
        <f>112805100+5295500</f>
        <v>118100600</v>
      </c>
      <c r="J58" s="20">
        <v>118442400</v>
      </c>
      <c r="K58" s="29">
        <f t="shared" si="2"/>
        <v>100.28941427901297</v>
      </c>
      <c r="L58" s="28">
        <f t="shared" si="3"/>
        <v>341800</v>
      </c>
    </row>
    <row r="59" spans="1:12" ht="165.75">
      <c r="A59" s="21" t="s">
        <v>130</v>
      </c>
      <c r="B59" s="26" t="s">
        <v>25</v>
      </c>
      <c r="C59" s="26" t="s">
        <v>13</v>
      </c>
      <c r="D59" s="26" t="s">
        <v>30</v>
      </c>
      <c r="E59" s="26" t="s">
        <v>94</v>
      </c>
      <c r="F59" s="26" t="s">
        <v>34</v>
      </c>
      <c r="G59" s="26" t="s">
        <v>131</v>
      </c>
      <c r="H59" s="26" t="s">
        <v>31</v>
      </c>
      <c r="I59" s="20">
        <v>23151300</v>
      </c>
      <c r="J59" s="20">
        <v>23885200</v>
      </c>
      <c r="K59" s="29">
        <f t="shared" si="2"/>
        <v>103.17001637057099</v>
      </c>
      <c r="L59" s="28">
        <f t="shared" si="3"/>
        <v>733900</v>
      </c>
    </row>
    <row r="60" spans="1:12" ht="102">
      <c r="A60" s="21" t="s">
        <v>132</v>
      </c>
      <c r="B60" s="26" t="s">
        <v>25</v>
      </c>
      <c r="C60" s="26" t="s">
        <v>13</v>
      </c>
      <c r="D60" s="26" t="s">
        <v>30</v>
      </c>
      <c r="E60" s="26" t="s">
        <v>94</v>
      </c>
      <c r="F60" s="26" t="s">
        <v>34</v>
      </c>
      <c r="G60" s="26" t="s">
        <v>133</v>
      </c>
      <c r="H60" s="26" t="s">
        <v>31</v>
      </c>
      <c r="I60" s="20">
        <f>530700+485900-12100</f>
        <v>1004500</v>
      </c>
      <c r="J60" s="20">
        <v>1024000</v>
      </c>
      <c r="K60" s="29">
        <f t="shared" si="2"/>
        <v>101.94126431060229</v>
      </c>
      <c r="L60" s="28">
        <f t="shared" si="3"/>
        <v>19500</v>
      </c>
    </row>
    <row r="61" spans="1:12" ht="102.75">
      <c r="A61" s="13" t="s">
        <v>135</v>
      </c>
      <c r="B61" s="15" t="s">
        <v>25</v>
      </c>
      <c r="C61" s="15" t="s">
        <v>13</v>
      </c>
      <c r="D61" s="15" t="s">
        <v>30</v>
      </c>
      <c r="E61" s="15" t="s">
        <v>134</v>
      </c>
      <c r="F61" s="15" t="s">
        <v>34</v>
      </c>
      <c r="G61" s="15" t="s">
        <v>28</v>
      </c>
      <c r="H61" s="15" t="s">
        <v>31</v>
      </c>
      <c r="I61" s="20">
        <v>0</v>
      </c>
      <c r="J61" s="20">
        <v>15165700</v>
      </c>
      <c r="K61" s="29"/>
      <c r="L61" s="28">
        <f t="shared" si="3"/>
        <v>15165700</v>
      </c>
    </row>
    <row r="62" spans="1:12" ht="141">
      <c r="A62" s="13" t="s">
        <v>137</v>
      </c>
      <c r="B62" s="26" t="s">
        <v>25</v>
      </c>
      <c r="C62" s="26" t="s">
        <v>13</v>
      </c>
      <c r="D62" s="26" t="s">
        <v>30</v>
      </c>
      <c r="E62" s="26" t="s">
        <v>136</v>
      </c>
      <c r="F62" s="26" t="s">
        <v>34</v>
      </c>
      <c r="G62" s="26" t="s">
        <v>138</v>
      </c>
      <c r="H62" s="26" t="s">
        <v>31</v>
      </c>
      <c r="I62" s="20">
        <f>-2633.33+107208.58</f>
        <v>104575.25</v>
      </c>
      <c r="J62" s="20"/>
      <c r="K62" s="29">
        <f t="shared" si="2"/>
        <v>0</v>
      </c>
      <c r="L62" s="28">
        <f t="shared" si="3"/>
        <v>-104575.25</v>
      </c>
    </row>
    <row r="63" spans="1:12" ht="153.75">
      <c r="A63" s="13" t="s">
        <v>139</v>
      </c>
      <c r="B63" s="26" t="s">
        <v>25</v>
      </c>
      <c r="C63" s="26" t="s">
        <v>13</v>
      </c>
      <c r="D63" s="26" t="s">
        <v>30</v>
      </c>
      <c r="E63" s="26" t="s">
        <v>136</v>
      </c>
      <c r="F63" s="26" t="s">
        <v>34</v>
      </c>
      <c r="G63" s="26" t="s">
        <v>38</v>
      </c>
      <c r="H63" s="26" t="s">
        <v>31</v>
      </c>
      <c r="I63" s="20">
        <f>2800+10000</f>
        <v>12800</v>
      </c>
      <c r="J63" s="20"/>
      <c r="K63" s="29">
        <f t="shared" si="2"/>
        <v>0</v>
      </c>
      <c r="L63" s="28">
        <f t="shared" si="3"/>
        <v>-12800</v>
      </c>
    </row>
    <row r="64" spans="1:12" ht="229.5">
      <c r="A64" s="21" t="s">
        <v>141</v>
      </c>
      <c r="B64" s="15" t="s">
        <v>25</v>
      </c>
      <c r="C64" s="15" t="s">
        <v>13</v>
      </c>
      <c r="D64" s="15" t="s">
        <v>30</v>
      </c>
      <c r="E64" s="15" t="s">
        <v>140</v>
      </c>
      <c r="F64" s="15" t="s">
        <v>34</v>
      </c>
      <c r="G64" s="15" t="s">
        <v>142</v>
      </c>
      <c r="H64" s="15" t="s">
        <v>31</v>
      </c>
      <c r="I64" s="20">
        <v>0</v>
      </c>
      <c r="J64" s="20">
        <v>42114500</v>
      </c>
      <c r="K64" s="29"/>
      <c r="L64" s="28">
        <f t="shared" si="3"/>
        <v>42114500</v>
      </c>
    </row>
    <row r="65" spans="1:12" ht="229.5">
      <c r="A65" s="21" t="s">
        <v>143</v>
      </c>
      <c r="B65" s="15" t="s">
        <v>25</v>
      </c>
      <c r="C65" s="15" t="s">
        <v>13</v>
      </c>
      <c r="D65" s="15" t="s">
        <v>30</v>
      </c>
      <c r="E65" s="15" t="s">
        <v>140</v>
      </c>
      <c r="F65" s="15" t="s">
        <v>34</v>
      </c>
      <c r="G65" s="15" t="s">
        <v>144</v>
      </c>
      <c r="H65" s="15" t="s">
        <v>31</v>
      </c>
      <c r="I65" s="20">
        <v>0</v>
      </c>
      <c r="J65" s="20">
        <v>67149000</v>
      </c>
      <c r="K65" s="29"/>
      <c r="L65" s="28">
        <f t="shared" si="3"/>
        <v>67149000</v>
      </c>
    </row>
    <row r="66" spans="1:12" ht="51.75">
      <c r="A66" s="13" t="s">
        <v>145</v>
      </c>
      <c r="B66" s="26" t="s">
        <v>25</v>
      </c>
      <c r="C66" s="26" t="s">
        <v>13</v>
      </c>
      <c r="D66" s="26" t="s">
        <v>30</v>
      </c>
      <c r="E66" s="26" t="s">
        <v>146</v>
      </c>
      <c r="F66" s="26" t="s">
        <v>34</v>
      </c>
      <c r="G66" s="26" t="s">
        <v>28</v>
      </c>
      <c r="H66" s="26" t="s">
        <v>31</v>
      </c>
      <c r="I66" s="20">
        <f>-2100+20800</f>
        <v>18700</v>
      </c>
      <c r="J66" s="20">
        <v>20900</v>
      </c>
      <c r="K66" s="29">
        <f t="shared" si="2"/>
        <v>111.76470588235294</v>
      </c>
      <c r="L66" s="28">
        <f t="shared" si="3"/>
        <v>2200</v>
      </c>
    </row>
    <row r="67" spans="1:12" ht="90">
      <c r="A67" s="13" t="s">
        <v>147</v>
      </c>
      <c r="B67" s="26" t="s">
        <v>25</v>
      </c>
      <c r="C67" s="26" t="s">
        <v>13</v>
      </c>
      <c r="D67" s="26" t="s">
        <v>30</v>
      </c>
      <c r="E67" s="15" t="s">
        <v>148</v>
      </c>
      <c r="F67" s="26" t="s">
        <v>34</v>
      </c>
      <c r="G67" s="26" t="s">
        <v>28</v>
      </c>
      <c r="H67" s="26" t="s">
        <v>31</v>
      </c>
      <c r="I67" s="20">
        <v>100000</v>
      </c>
      <c r="J67" s="20"/>
      <c r="K67" s="29">
        <f t="shared" si="2"/>
        <v>0</v>
      </c>
      <c r="L67" s="28">
        <f t="shared" si="3"/>
        <v>-100000</v>
      </c>
    </row>
    <row r="68" spans="1:12" ht="115.5">
      <c r="A68" s="13" t="s">
        <v>149</v>
      </c>
      <c r="B68" s="26" t="s">
        <v>25</v>
      </c>
      <c r="C68" s="26" t="s">
        <v>13</v>
      </c>
      <c r="D68" s="26" t="s">
        <v>30</v>
      </c>
      <c r="E68" s="15" t="s">
        <v>150</v>
      </c>
      <c r="F68" s="26" t="s">
        <v>34</v>
      </c>
      <c r="G68" s="26" t="s">
        <v>28</v>
      </c>
      <c r="H68" s="26" t="s">
        <v>31</v>
      </c>
      <c r="I68" s="20">
        <v>50000</v>
      </c>
      <c r="J68" s="20"/>
      <c r="K68" s="29">
        <f t="shared" si="2"/>
        <v>0</v>
      </c>
      <c r="L68" s="28">
        <f t="shared" si="3"/>
        <v>-50000</v>
      </c>
    </row>
  </sheetData>
  <mergeCells count="7">
    <mergeCell ref="L6:L8"/>
    <mergeCell ref="K2:L2"/>
    <mergeCell ref="A6:A8"/>
    <mergeCell ref="B6:H7"/>
    <mergeCell ref="I6:I8"/>
    <mergeCell ref="J6:J8"/>
    <mergeCell ref="K6:K8"/>
  </mergeCells>
  <pageMargins left="0.70866141732283472" right="0.35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Panova-RM</dc:creator>
  <cp:lastModifiedBy>Panova-RM</cp:lastModifiedBy>
  <cp:lastPrinted>2015-11-14T13:06:29Z</cp:lastPrinted>
  <dcterms:created xsi:type="dcterms:W3CDTF">2015-11-10T11:38:11Z</dcterms:created>
  <dcterms:modified xsi:type="dcterms:W3CDTF">2015-11-14T13:08:46Z</dcterms:modified>
</cp:coreProperties>
</file>