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checkCompatibility="1"/>
  <bookViews>
    <workbookView xWindow="0" yWindow="8760" windowWidth="5445" windowHeight="10935" tabRatio="957"/>
  </bookViews>
  <sheets>
    <sheet name="Деф" sheetId="17" r:id="rId1"/>
    <sheet name="АдмДох" sheetId="47" state="hidden" r:id="rId2"/>
    <sheet name="АдмИст" sheetId="23" state="hidden" r:id="rId3"/>
    <sheet name="Норм" sheetId="56" state="hidden" r:id="rId4"/>
    <sheet name="Дох " sheetId="44" r:id="rId5"/>
    <sheet name="Вед22" sheetId="4" r:id="rId6"/>
    <sheet name="вед 23-24" sheetId="45" r:id="rId7"/>
    <sheet name="Фун22" sheetId="3" r:id="rId8"/>
    <sheet name="Фун 23-24" sheetId="48" r:id="rId9"/>
    <sheet name="ЦСР 22" sheetId="50" r:id="rId10"/>
    <sheet name="ЦСР 23-24" sheetId="49" r:id="rId11"/>
    <sheet name="публ" sheetId="26" state="hidden" r:id="rId12"/>
    <sheet name="Полн" sheetId="24" state="hidden" r:id="rId13"/>
    <sheet name="сбал" sheetId="53" r:id="rId14"/>
    <sheet name="софин" sheetId="61" r:id="rId15"/>
    <sheet name="дороги к" sheetId="60" state="hidden" r:id="rId16"/>
    <sheet name="горср 10" sheetId="73" state="hidden" r:id="rId17"/>
    <sheet name="рег вып" sheetId="64" state="hidden" r:id="rId18"/>
    <sheet name="гор ср" sheetId="63" state="hidden" r:id="rId19"/>
    <sheet name="налог п" sheetId="67" state="hidden" r:id="rId20"/>
    <sheet name="уч УДС" sheetId="70" state="hidden" r:id="rId21"/>
    <sheet name="благ" sheetId="68" state="hidden" r:id="rId22"/>
    <sheet name="благ м" sheetId="66" state="hidden" r:id="rId23"/>
    <sheet name="ФФП" sheetId="6" state="hidden" r:id="rId24"/>
    <sheet name="адм к" sheetId="35" state="hidden" r:id="rId25"/>
    <sheet name="ВУС" sheetId="12" state="hidden" r:id="rId26"/>
    <sheet name="переселен" sheetId="69" state="hidden" r:id="rId27"/>
    <sheet name="пожарка" sheetId="62" r:id="rId28"/>
    <sheet name="ак" sheetId="52" state="hidden" r:id="rId29"/>
    <sheet name="дороги с" sheetId="58" state="hidden" r:id="rId30"/>
    <sheet name="БДД" sheetId="65" state="hidden" r:id="rId31"/>
    <sheet name="Молод" sheetId="18" state="hidden" r:id="rId32"/>
    <sheet name="дороги50" sheetId="74" state="hidden" r:id="rId33"/>
    <sheet name="переч субс" sheetId="59" state="hidden" r:id="rId34"/>
    <sheet name="Заим" sheetId="20" state="hidden" r:id="rId35"/>
    <sheet name="пов зп 10" sheetId="72" r:id="rId36"/>
    <sheet name="спр" sheetId="21" state="hidden" r:id="rId37"/>
    <sheet name="Лист1" sheetId="54" state="hidden" r:id="rId38"/>
    <sheet name="Лист2" sheetId="71" state="hidden" r:id="rId39"/>
  </sheets>
  <externalReferences>
    <externalReference r:id="rId40"/>
    <externalReference r:id="rId41"/>
  </externalReferences>
  <definedNames>
    <definedName name="_xlnm._FilterDatabase" localSheetId="1" hidden="1">АдмДох!$A$4:$I$272</definedName>
    <definedName name="_xlnm._FilterDatabase" localSheetId="6" hidden="1">'вед 23-24'!$A$6:$I$1257</definedName>
    <definedName name="_xlnm._FilterDatabase" localSheetId="5" hidden="1">Вед22!$A$7:$H$1653</definedName>
    <definedName name="_xlnm._FilterDatabase" localSheetId="4" hidden="1">'Дох '!$A$7:$M$140</definedName>
    <definedName name="_xlnm._FilterDatabase" localSheetId="37" hidden="1">Лист1!$A$1:$B$211</definedName>
    <definedName name="_xlnm._FilterDatabase" localSheetId="14" hidden="1">софин!$A$6:$F$32</definedName>
    <definedName name="_xlnm._FilterDatabase" localSheetId="36" hidden="1">спр!$A$8:$B$46</definedName>
    <definedName name="_xlnm._FilterDatabase" localSheetId="8" hidden="1">'Фун 23-24'!$A$6:$E$51</definedName>
    <definedName name="_xlnm._FilterDatabase" localSheetId="7" hidden="1">Фун22!$A$6:$D$54</definedName>
    <definedName name="_xlnm._FilterDatabase" localSheetId="9" hidden="1">'ЦСР 22'!$A$6:$E$1282</definedName>
    <definedName name="_xlnm._FilterDatabase" localSheetId="10" hidden="1">'ЦСР 23-24'!$A$6:$F$1150</definedName>
    <definedName name="H1благ">спр!$B$43</definedName>
    <definedName name="H1благмалое">спр!$B$41</definedName>
    <definedName name="H1гор_среда_10">спр!$B$47</definedName>
    <definedName name="H1ДК">спр!$B$39</definedName>
    <definedName name="H1дороги_50">спр!$B$48</definedName>
    <definedName name="H1зппов">спр!$B$44</definedName>
    <definedName name="H1пожар">спр!$B$36</definedName>
    <definedName name="H1потенциал">спр!$B$42</definedName>
    <definedName name="H1УДС">спр!$C$45</definedName>
    <definedName name="H2благ">спр!$C$43</definedName>
    <definedName name="H2благмалое">спр!$C$41</definedName>
    <definedName name="H2гор_среда_10">спр!$C$47</definedName>
    <definedName name="H2ДК">спр!$C$39</definedName>
    <definedName name="H2дороги_50">спр!$C$48</definedName>
    <definedName name="H2зппов">спр!$C$44</definedName>
    <definedName name="H2пожар">спр!$C$36</definedName>
    <definedName name="H2потенциал">спр!$C$42</definedName>
    <definedName name="H2УДС">спр!$B$45</definedName>
    <definedName name="h3гор">[1]спр!$C$38</definedName>
    <definedName name="вцп13">#REF!</definedName>
    <definedName name="вцпПлПер">#REF!</definedName>
    <definedName name="год" localSheetId="1">спр!$B$1</definedName>
    <definedName name="год">спр!$B$1</definedName>
    <definedName name="е213">[1]спр!$B$4</definedName>
    <definedName name="_xlnm.Print_Titles" localSheetId="24">'адм к'!$5:$5</definedName>
    <definedName name="_xlnm.Print_Titles" localSheetId="1">АдмДох!$4:$4</definedName>
    <definedName name="_xlnm.Print_Titles" localSheetId="2">АдмИст!$6:$6</definedName>
    <definedName name="_xlnm.Print_Titles" localSheetId="6">'вед 23-24'!$5:$6</definedName>
    <definedName name="_xlnm.Print_Titles" localSheetId="5">Вед22!$5:$6</definedName>
    <definedName name="_xlnm.Print_Titles" localSheetId="25">ВУС!$5:$5</definedName>
    <definedName name="_xlnm.Print_Titles" localSheetId="0">Деф!$5:$5</definedName>
    <definedName name="_xlnm.Print_Titles" localSheetId="4">'Дох '!$8:$8</definedName>
    <definedName name="_xlnm.Print_Titles" localSheetId="31">Молод!$5:$5</definedName>
    <definedName name="_xlnm.Print_Titles" localSheetId="12">Полн!$5:$6</definedName>
    <definedName name="_xlnm.Print_Titles" localSheetId="7">Фун22!$5:$6</definedName>
    <definedName name="_xlnm.Print_Titles" localSheetId="23">ФФП!$6:$6</definedName>
    <definedName name="_xlnm.Print_Titles" localSheetId="9">'ЦСР 22'!$5:$6</definedName>
    <definedName name="кбк">#REF!</definedName>
    <definedName name="квр13" localSheetId="1">Вед22!$E$8:$E$575</definedName>
    <definedName name="квр13">Вед22!$E$8:$E$3407</definedName>
    <definedName name="кврПлПер" localSheetId="1">'вед 23-24'!$E$8:$E$361</definedName>
    <definedName name="кврПлПер">'вед 23-24'!$E$8:$E$361</definedName>
    <definedName name="Н1адох" localSheetId="1">спр!$B$11</definedName>
    <definedName name="Н1адох">спр!$B$11</definedName>
    <definedName name="Н1аист" localSheetId="1">спр!$B$12</definedName>
    <definedName name="Н1аист">спр!$B$12</definedName>
    <definedName name="Н1акк">спр!$B$31</definedName>
    <definedName name="Н1Бл">#REF!</definedName>
    <definedName name="Н1вед" localSheetId="1">спр!$B$15</definedName>
    <definedName name="Н1вед">спр!$B$15</definedName>
    <definedName name="Н1вед1" localSheetId="1">спр!$B$16</definedName>
    <definedName name="Н1вед1">спр!$B$16</definedName>
    <definedName name="Н1вод">спр!$B$36</definedName>
    <definedName name="Н1вус" localSheetId="1">спр!$B$28</definedName>
    <definedName name="Н1вус">спр!$B$28</definedName>
    <definedName name="Н1вцп" localSheetId="1">спр!#REF!</definedName>
    <definedName name="Н1вцп">спр!#REF!</definedName>
    <definedName name="Н1гор_среда">спр!$B$38</definedName>
    <definedName name="Н1гранты">спр!$B$36</definedName>
    <definedName name="Н1деф" localSheetId="1">спр!$B$10</definedName>
    <definedName name="Н1деф">спр!$B$10</definedName>
    <definedName name="Н1Дор" localSheetId="1">#REF!</definedName>
    <definedName name="Н1Дор">спр!$B$32</definedName>
    <definedName name="Н1доркап">спр!$B$34</definedName>
    <definedName name="Н1Дороги">спр!$B$33</definedName>
    <definedName name="Н1дох" localSheetId="1">спр!$B$14</definedName>
    <definedName name="Н1дох">спр!$B$14</definedName>
    <definedName name="Н1займ" localSheetId="1">спр!#REF!</definedName>
    <definedName name="Н1займ">спр!$B$30</definedName>
    <definedName name="Н1инв" localSheetId="1">#REF!</definedName>
    <definedName name="Н1инв">спр!#REF!</definedName>
    <definedName name="Н1ком" localSheetId="1">спр!#REF!</definedName>
    <definedName name="Н1ком">спр!$B$26</definedName>
    <definedName name="Н1Мдор">#REF!</definedName>
    <definedName name="Н1метвус" localSheetId="1">#REF!</definedName>
    <definedName name="Н1метвус">спр!$B$29</definedName>
    <definedName name="Н1мин">спр!$B$35</definedName>
    <definedName name="Н1мол" localSheetId="1">спр!#REF!</definedName>
    <definedName name="Н1мол">спр!$B$25</definedName>
    <definedName name="Н1нал">#REF!</definedName>
    <definedName name="Н1Норм">спр!$B$13</definedName>
    <definedName name="Н1Перес">спр!$B$32</definedName>
    <definedName name="Н1Пересел">спр!$B$32</definedName>
    <definedName name="Н1пож" localSheetId="1">#REF!</definedName>
    <definedName name="Н1пож">спр!$B$33</definedName>
    <definedName name="Н1пожар">спр!$B$36</definedName>
    <definedName name="Н1пол" localSheetId="1">спр!#REF!</definedName>
    <definedName name="Н1пол">спр!$B$22</definedName>
    <definedName name="Н1поощ">спр!$B$34</definedName>
    <definedName name="Н1Пот" localSheetId="1">спр!#REF!</definedName>
    <definedName name="Н1Пот">спр!#REF!</definedName>
    <definedName name="Н1Публ" localSheetId="1">спр!$B$21</definedName>
    <definedName name="Н1Публ">спр!$B$21</definedName>
    <definedName name="Н1рег_вып">спр!$B$40</definedName>
    <definedName name="Н1рцп" localSheetId="1">#REF!</definedName>
    <definedName name="Н1рцп">спр!#REF!</definedName>
    <definedName name="Н1сбал" localSheetId="1">спр!#REF!</definedName>
    <definedName name="Н1сбал">спр!$B$23</definedName>
    <definedName name="Н1софин">спр!$B$35</definedName>
    <definedName name="Н1фун" localSheetId="1">спр!#REF!</definedName>
    <definedName name="Н1фун">спр!$B$17</definedName>
    <definedName name="Н1фун1">спр!$B$18</definedName>
    <definedName name="Н1ффп" localSheetId="1">спр!$B$24</definedName>
    <definedName name="Н1ффп">спр!$B$24</definedName>
    <definedName name="Н1цср">спр!$B$19</definedName>
    <definedName name="Н1цср1">спр!$B$20</definedName>
    <definedName name="Н1эф">#REF!</definedName>
    <definedName name="Н2адох">спр!$C$11</definedName>
    <definedName name="Н2аист">спр!$C$12</definedName>
    <definedName name="Н2акк">спр!$C$31</definedName>
    <definedName name="Н2Бл">#REF!</definedName>
    <definedName name="Н2вед">спр!$C$15</definedName>
    <definedName name="Н2вед1">спр!$C$16</definedName>
    <definedName name="Н2вод">спр!$C$36</definedName>
    <definedName name="Н2вус">спр!$C$28</definedName>
    <definedName name="Н2вцп">#REF!</definedName>
    <definedName name="Н2гор_среда">спр!$C$38</definedName>
    <definedName name="Н2гранты">спр!$C$36</definedName>
    <definedName name="Н2деф">спр!$C$10</definedName>
    <definedName name="Н2дор">спр!$C$32</definedName>
    <definedName name="Н2доркап">спр!$C$34</definedName>
    <definedName name="Н2Дороги">спр!$C$33</definedName>
    <definedName name="Н2дох">спр!$C$14</definedName>
    <definedName name="Н2займ">спр!$C$30</definedName>
    <definedName name="Н2инв">#REF!</definedName>
    <definedName name="Н2ком">спр!$C$26</definedName>
    <definedName name="Н2Мдор">#REF!</definedName>
    <definedName name="Н2метвус">спр!$C$29</definedName>
    <definedName name="Н2мин">спр!$C$35</definedName>
    <definedName name="Н2мол">спр!$C$25</definedName>
    <definedName name="Н2нал">#REF!</definedName>
    <definedName name="Н2Норм">спр!$C$13</definedName>
    <definedName name="Н2Перес">спр!$C$32</definedName>
    <definedName name="Н2Пересел">спр!$C$32</definedName>
    <definedName name="Н2пож">спр!$C$33</definedName>
    <definedName name="Н2пожар">спр!$C$35</definedName>
    <definedName name="Н2пол">спр!$C$22</definedName>
    <definedName name="Н2поощ">спр!$C$34</definedName>
    <definedName name="Н2публ">спр!$C$21</definedName>
    <definedName name="Н2рег_вып">спр!$C$40</definedName>
    <definedName name="Н2рцп">#REF!</definedName>
    <definedName name="Н2сбал">спр!$C$23</definedName>
    <definedName name="Н2софин">спр!$C$35</definedName>
    <definedName name="Н2фун">спр!$C$17</definedName>
    <definedName name="Н2фун1">спр!$C$18</definedName>
    <definedName name="Н2ффп">спр!$C$24</definedName>
    <definedName name="Н2цср">спр!$C$19</definedName>
    <definedName name="Н2цср1">спр!$C$20</definedName>
    <definedName name="Н2эф">#REF!</definedName>
    <definedName name="Надох" localSheetId="1">#REF!</definedName>
    <definedName name="Надох">спр!$B$11</definedName>
    <definedName name="_xlnm.Print_Area" localSheetId="24">'адм к'!$A:$E</definedName>
    <definedName name="_xlnm.Print_Area" localSheetId="1">АдмДох!$A:$D</definedName>
    <definedName name="_xlnm.Print_Area" localSheetId="2">АдмИст!$A:$D</definedName>
    <definedName name="_xlnm.Print_Area" localSheetId="28">ак!$A$2:$D$14</definedName>
    <definedName name="_xlnm.Print_Area" localSheetId="6">'вед 23-24'!$A:$G</definedName>
    <definedName name="_xlnm.Print_Area" localSheetId="5">Вед22!$A:$F</definedName>
    <definedName name="_xlnm.Print_Area" localSheetId="25">ВУС!$A$2:$D$23</definedName>
    <definedName name="_xlnm.Print_Area" localSheetId="18">'гор ср'!$A$1:$B$9</definedName>
    <definedName name="_xlnm.Print_Area" localSheetId="16">'горср 10'!$A$1:$B$7</definedName>
    <definedName name="_xlnm.Print_Area" localSheetId="0">Деф!$A:$E</definedName>
    <definedName name="_xlnm.Print_Area" localSheetId="34">Заим!$A:$D</definedName>
    <definedName name="_xlnm.Print_Area" localSheetId="31">Молод!$A:$D</definedName>
    <definedName name="_xlnm.Print_Area" localSheetId="27">пожарка!$A$1:$D$25</definedName>
    <definedName name="_xlnm.Print_Area" localSheetId="12">Полн!$A:$F</definedName>
    <definedName name="_xlnm.Print_Area" localSheetId="11">публ!$A:$F</definedName>
    <definedName name="_xlnm.Print_Area" localSheetId="13">сбал!$A$1:$D$24</definedName>
    <definedName name="_xlnm.Print_Area" localSheetId="7">Фун22!$A:$D</definedName>
    <definedName name="_xlnm.Print_Area" localSheetId="23">ФФП!$A:$D</definedName>
    <definedName name="ПлПер" localSheetId="1">спр!$B$2</definedName>
    <definedName name="ПлПер">спр!$B$2</definedName>
    <definedName name="Р1дата" localSheetId="1">спр!$B$3</definedName>
    <definedName name="Р1дата">спр!$B$3</definedName>
    <definedName name="Р1номер" localSheetId="1">спр!$B$4</definedName>
    <definedName name="Р1номер">спр!$B$4</definedName>
    <definedName name="Р2дата">спр!$B$5</definedName>
    <definedName name="Р2номер">спр!$B$6</definedName>
    <definedName name="РзПз" localSheetId="1">Вед22!$G$8:$G$8315</definedName>
    <definedName name="РзПз">Вед22!$G$8:$G$8518</definedName>
    <definedName name="РзПз1">[2]Вед22!$G$8:$G$8518</definedName>
    <definedName name="РзПзПлПер" localSheetId="1">'вед 23-24'!$H$8:$H$459</definedName>
    <definedName name="РзПзПлПер">'вед 23-24'!$H$8:$H$4630</definedName>
    <definedName name="спрВЦП">#REF!</definedName>
    <definedName name="сум" localSheetId="1">#REF!</definedName>
    <definedName name="сум">#REF!</definedName>
    <definedName name="СумВед" localSheetId="1">Вед22!$F$8:$F$3795</definedName>
    <definedName name="СумВед">Вед22!$F$8:$F$5007</definedName>
    <definedName name="СумВед14" localSheetId="1">'вед 23-24'!$F$8:$F$361</definedName>
    <definedName name="СумВед14">'вед 23-24'!$F$8:$F$361</definedName>
    <definedName name="СумВед15" localSheetId="1">'вед 23-24'!$G$8:$G$361</definedName>
    <definedName name="СумВед15">'вед 23-24'!$G$8:$G$361</definedName>
    <definedName name="СумВед22">'[2]вед 23-24'!$F$8:$F$3610</definedName>
    <definedName name="сумма13">#REF!</definedName>
    <definedName name="цср">Лист1!$A$2:$B$211</definedName>
    <definedName name="цср1">Лист1!$A$2:$B$2840</definedName>
  </definedNames>
  <calcPr calcId="125725"/>
</workbook>
</file>

<file path=xl/calcChain.xml><?xml version="1.0" encoding="utf-8"?>
<calcChain xmlns="http://schemas.openxmlformats.org/spreadsheetml/2006/main">
  <c r="E6" i="61"/>
  <c r="F6"/>
  <c r="D6"/>
  <c r="D35"/>
  <c r="K10" i="21"/>
  <c r="L10"/>
  <c r="J10"/>
  <c r="E7" i="48"/>
  <c r="D7"/>
  <c r="G7" i="45"/>
  <c r="F7"/>
  <c r="H1290"/>
  <c r="H1291"/>
  <c r="H1292"/>
  <c r="H1293"/>
  <c r="H1294"/>
  <c r="H1295"/>
  <c r="H1296"/>
  <c r="H1297"/>
  <c r="H1298"/>
  <c r="H1299"/>
  <c r="H1300"/>
  <c r="H1301"/>
  <c r="H1302"/>
  <c r="H1303"/>
  <c r="H1304"/>
  <c r="H1305"/>
  <c r="H1306"/>
  <c r="F7" i="49"/>
  <c r="E7"/>
  <c r="G1354" i="4" l="1"/>
  <c r="G1355"/>
  <c r="G1356"/>
  <c r="G1357"/>
  <c r="G1358"/>
  <c r="G1359"/>
  <c r="G1360"/>
  <c r="G1361"/>
  <c r="G1362"/>
  <c r="G1363"/>
  <c r="G1364"/>
  <c r="G1365"/>
  <c r="G1366"/>
  <c r="G1367"/>
  <c r="G1368"/>
  <c r="G1369"/>
  <c r="G1370"/>
  <c r="G1371"/>
  <c r="G1372"/>
  <c r="G1373"/>
  <c r="G1374"/>
  <c r="G1375"/>
  <c r="G1376"/>
  <c r="G1377"/>
  <c r="G1378"/>
  <c r="G1379"/>
  <c r="G1380"/>
  <c r="G1381"/>
  <c r="G1382"/>
  <c r="G1383"/>
  <c r="G1384"/>
  <c r="G1385"/>
  <c r="G1386"/>
  <c r="G1387"/>
  <c r="G1388"/>
  <c r="G1389"/>
  <c r="G1390"/>
  <c r="G1391"/>
  <c r="G1392"/>
  <c r="G1393"/>
  <c r="G1394"/>
  <c r="G1395"/>
  <c r="G1396"/>
  <c r="G1397"/>
  <c r="G1398"/>
  <c r="G1399"/>
  <c r="G1400"/>
  <c r="G1401"/>
  <c r="G1402"/>
  <c r="G1403"/>
  <c r="G1404"/>
  <c r="G1405"/>
  <c r="G1406"/>
  <c r="G1407"/>
  <c r="G1408"/>
  <c r="G1409"/>
  <c r="G1410"/>
  <c r="G1411"/>
  <c r="G1412"/>
  <c r="G1413"/>
  <c r="G1414"/>
  <c r="G1415"/>
  <c r="G1416"/>
  <c r="G1417"/>
  <c r="G1418"/>
  <c r="G1419"/>
  <c r="G1420"/>
  <c r="G1421"/>
  <c r="G1422"/>
  <c r="G1423"/>
  <c r="G1424"/>
  <c r="G1425"/>
  <c r="G1426"/>
  <c r="G1427"/>
  <c r="G1428"/>
  <c r="G1429"/>
  <c r="G1430"/>
  <c r="G1431"/>
  <c r="G1432"/>
  <c r="G1433"/>
  <c r="G1434"/>
  <c r="G1435"/>
  <c r="G1436"/>
  <c r="G1437"/>
  <c r="G1438"/>
  <c r="G1439"/>
  <c r="G1440"/>
  <c r="G1441"/>
  <c r="G1442"/>
  <c r="G1443"/>
  <c r="G1444"/>
  <c r="G1445"/>
  <c r="G1446"/>
  <c r="G1447"/>
  <c r="G1448"/>
  <c r="G1449"/>
  <c r="G1450"/>
  <c r="G1451"/>
  <c r="G1452"/>
  <c r="G1453"/>
  <c r="G1454"/>
  <c r="G1455"/>
  <c r="G1456"/>
  <c r="G1457"/>
  <c r="G1458"/>
  <c r="G1459"/>
  <c r="G1460"/>
  <c r="G1461"/>
  <c r="G1462"/>
  <c r="G1463"/>
  <c r="G1464"/>
  <c r="G1465"/>
  <c r="G1466"/>
  <c r="G1467"/>
  <c r="G1468"/>
  <c r="G1469"/>
  <c r="G1470"/>
  <c r="G1471"/>
  <c r="G1472"/>
  <c r="G1473"/>
  <c r="G1474"/>
  <c r="G1475"/>
  <c r="G1476"/>
  <c r="G1477"/>
  <c r="G1478"/>
  <c r="G1479"/>
  <c r="G1480"/>
  <c r="G1481"/>
  <c r="G1482"/>
  <c r="G1483"/>
  <c r="G1484"/>
  <c r="G1485"/>
  <c r="G1486"/>
  <c r="G1487"/>
  <c r="G1488"/>
  <c r="G1489"/>
  <c r="G1490"/>
  <c r="G1491"/>
  <c r="G1492"/>
  <c r="G1493"/>
  <c r="G1494"/>
  <c r="G1495"/>
  <c r="G1496"/>
  <c r="G1497"/>
  <c r="G1498"/>
  <c r="G1499"/>
  <c r="G1500"/>
  <c r="G1501"/>
  <c r="G1502"/>
  <c r="G1503"/>
  <c r="G1504"/>
  <c r="G1505"/>
  <c r="G1506"/>
  <c r="G1507"/>
  <c r="G1508"/>
  <c r="G1509"/>
  <c r="G1510"/>
  <c r="G1511"/>
  <c r="G1512"/>
  <c r="G1513"/>
  <c r="G1514"/>
  <c r="G1515"/>
  <c r="G1516"/>
  <c r="G1517"/>
  <c r="G1518"/>
  <c r="G1519"/>
  <c r="G1520"/>
  <c r="G1521"/>
  <c r="G1522"/>
  <c r="G1523"/>
  <c r="G1524"/>
  <c r="G1525"/>
  <c r="G1526"/>
  <c r="G1527"/>
  <c r="G1528"/>
  <c r="G1529"/>
  <c r="G1530"/>
  <c r="G1531"/>
  <c r="G1532"/>
  <c r="G1533"/>
  <c r="G1534"/>
  <c r="G1535"/>
  <c r="G1536"/>
  <c r="G1537"/>
  <c r="G1538"/>
  <c r="G1539"/>
  <c r="G1540"/>
  <c r="G1541"/>
  <c r="G1542"/>
  <c r="G1543"/>
  <c r="G1544"/>
  <c r="G1545"/>
  <c r="G1546"/>
  <c r="G1547"/>
  <c r="G1548"/>
  <c r="G1549"/>
  <c r="G1550"/>
  <c r="G1551"/>
  <c r="G1552"/>
  <c r="G1553"/>
  <c r="G1554"/>
  <c r="G1555"/>
  <c r="G1556"/>
  <c r="G1557"/>
  <c r="G1558"/>
  <c r="G1559"/>
  <c r="G1560"/>
  <c r="G1561"/>
  <c r="G1562"/>
  <c r="G1563"/>
  <c r="G1564"/>
  <c r="G1565"/>
  <c r="G1566"/>
  <c r="G1567"/>
  <c r="G1568"/>
  <c r="G1569"/>
  <c r="G1570"/>
  <c r="G1571"/>
  <c r="G1572"/>
  <c r="G1573"/>
  <c r="G1574"/>
  <c r="G1575"/>
  <c r="G1576"/>
  <c r="G1577"/>
  <c r="G1578"/>
  <c r="G1579"/>
  <c r="G1580"/>
  <c r="G1581"/>
  <c r="G1582"/>
  <c r="G1583"/>
  <c r="G1584"/>
  <c r="G1585"/>
  <c r="G1586"/>
  <c r="G1587"/>
  <c r="G1588"/>
  <c r="G1589"/>
  <c r="G1590"/>
  <c r="G1591"/>
  <c r="G1592"/>
  <c r="G1593"/>
  <c r="G1594"/>
  <c r="G1595"/>
  <c r="G1596"/>
  <c r="G1597"/>
  <c r="G1598"/>
  <c r="G1599"/>
  <c r="G1600"/>
  <c r="G1601"/>
  <c r="G1602"/>
  <c r="G1603"/>
  <c r="G1604"/>
  <c r="G1605"/>
  <c r="G1606"/>
  <c r="G1607"/>
  <c r="G1608"/>
  <c r="G1609"/>
  <c r="G1610"/>
  <c r="G1611"/>
  <c r="G1612"/>
  <c r="G1613"/>
  <c r="G1614"/>
  <c r="G1615"/>
  <c r="G1616"/>
  <c r="G1617"/>
  <c r="G1618"/>
  <c r="G1619"/>
  <c r="G1620"/>
  <c r="G1621"/>
  <c r="G1622"/>
  <c r="G1623"/>
  <c r="G1624"/>
  <c r="G1625"/>
  <c r="G1626"/>
  <c r="G1627"/>
  <c r="G1628"/>
  <c r="G1629"/>
  <c r="G1630"/>
  <c r="G1631"/>
  <c r="G1632"/>
  <c r="G1633"/>
  <c r="G1634"/>
  <c r="G1635"/>
  <c r="G1636"/>
  <c r="G1637"/>
  <c r="G1638"/>
  <c r="G1639"/>
  <c r="G1640"/>
  <c r="G1641"/>
  <c r="G1642"/>
  <c r="G1643"/>
  <c r="G1644"/>
  <c r="G1645"/>
  <c r="G1646"/>
  <c r="G1647"/>
  <c r="G1648"/>
  <c r="G1649"/>
  <c r="G1650"/>
  <c r="G1651"/>
  <c r="G1652"/>
  <c r="G1653"/>
  <c r="I206" i="44"/>
  <c r="I163"/>
  <c r="I185"/>
  <c r="I177"/>
  <c r="J199"/>
  <c r="K199"/>
  <c r="I199"/>
  <c r="I162"/>
  <c r="I229" l="1"/>
  <c r="I225" s="1"/>
  <c r="I224" s="1"/>
  <c r="I221"/>
  <c r="I219" s="1"/>
  <c r="I218" s="1"/>
  <c r="I211"/>
  <c r="I210" s="1"/>
  <c r="I214"/>
  <c r="I212"/>
  <c r="I208"/>
  <c r="J196" l="1"/>
  <c r="K196"/>
  <c r="I196"/>
  <c r="J141"/>
  <c r="K141"/>
  <c r="I141"/>
  <c r="J143"/>
  <c r="K143"/>
  <c r="I143"/>
  <c r="I170"/>
  <c r="A3" i="53"/>
  <c r="J7" i="21" l="1"/>
  <c r="B20" i="53"/>
  <c r="B24"/>
  <c r="B23"/>
  <c r="B19"/>
  <c r="B16"/>
  <c r="B14"/>
  <c r="B12"/>
  <c r="B11"/>
  <c r="B10"/>
  <c r="B7"/>
  <c r="B24" i="72"/>
  <c r="B23"/>
  <c r="B19"/>
  <c r="B16"/>
  <c r="B14"/>
  <c r="B12"/>
  <c r="B11"/>
  <c r="B10"/>
  <c r="B7"/>
  <c r="J194" i="44"/>
  <c r="K194"/>
  <c r="I194"/>
  <c r="K140"/>
  <c r="I140"/>
  <c r="K138"/>
  <c r="J145"/>
  <c r="K145"/>
  <c r="I145"/>
  <c r="J134"/>
  <c r="J133" s="1"/>
  <c r="K134"/>
  <c r="K133" s="1"/>
  <c r="I134"/>
  <c r="I133" s="1"/>
  <c r="J198"/>
  <c r="K198"/>
  <c r="I198"/>
  <c r="J190" l="1"/>
  <c r="I190"/>
  <c r="K149"/>
  <c r="J149"/>
  <c r="I149"/>
  <c r="K155"/>
  <c r="J155"/>
  <c r="I155"/>
  <c r="H1258" i="45"/>
  <c r="H1259"/>
  <c r="H1260"/>
  <c r="H1261"/>
  <c r="H1262"/>
  <c r="H1263"/>
  <c r="H1264"/>
  <c r="H1265"/>
  <c r="H1266"/>
  <c r="H1267"/>
  <c r="H1268"/>
  <c r="H1269"/>
  <c r="H1270"/>
  <c r="H1271"/>
  <c r="H1272"/>
  <c r="H1273"/>
  <c r="H1274"/>
  <c r="H1275"/>
  <c r="H1276"/>
  <c r="H1277"/>
  <c r="H1278"/>
  <c r="H1279"/>
  <c r="H1280"/>
  <c r="H1281"/>
  <c r="H1282"/>
  <c r="H1283"/>
  <c r="H1284"/>
  <c r="H1285"/>
  <c r="H1286"/>
  <c r="H1287"/>
  <c r="H1288"/>
  <c r="H1289"/>
  <c r="G1326" i="4"/>
  <c r="G1327"/>
  <c r="G1328"/>
  <c r="G1329"/>
  <c r="G1330"/>
  <c r="G1331"/>
  <c r="G1332"/>
  <c r="G1333"/>
  <c r="G1334"/>
  <c r="G1335"/>
  <c r="G1336"/>
  <c r="G1337"/>
  <c r="G1338"/>
  <c r="G1339"/>
  <c r="G1340"/>
  <c r="G1341"/>
  <c r="G1342"/>
  <c r="G1343"/>
  <c r="G1344"/>
  <c r="G1345"/>
  <c r="G1346"/>
  <c r="G1347"/>
  <c r="G1348"/>
  <c r="G1349"/>
  <c r="G1350"/>
  <c r="G1351"/>
  <c r="G1352"/>
  <c r="G1353"/>
  <c r="L14" i="21"/>
  <c r="K14"/>
  <c r="J14"/>
  <c r="J188" i="44"/>
  <c r="I188"/>
  <c r="I92" l="1"/>
  <c r="I91" s="1"/>
  <c r="I90" s="1"/>
  <c r="J206"/>
  <c r="J205" s="1"/>
  <c r="J204" s="1"/>
  <c r="K206"/>
  <c r="K205" s="1"/>
  <c r="K204" s="1"/>
  <c r="I205"/>
  <c r="I204" s="1"/>
  <c r="K193"/>
  <c r="K192" s="1"/>
  <c r="K191" s="1"/>
  <c r="J193"/>
  <c r="J192" s="1"/>
  <c r="J191" s="1"/>
  <c r="I193"/>
  <c r="I192" s="1"/>
  <c r="I191" s="1"/>
  <c r="K189"/>
  <c r="J189"/>
  <c r="I189"/>
  <c r="K187"/>
  <c r="J187"/>
  <c r="I187"/>
  <c r="K183"/>
  <c r="J183"/>
  <c r="I183"/>
  <c r="K160"/>
  <c r="K159" s="1"/>
  <c r="J160"/>
  <c r="J159" s="1"/>
  <c r="I160"/>
  <c r="I159" s="1"/>
  <c r="I158" s="1"/>
  <c r="K148"/>
  <c r="K147" s="1"/>
  <c r="J148"/>
  <c r="J147" s="1"/>
  <c r="I148"/>
  <c r="I147" s="1"/>
  <c r="K139"/>
  <c r="J139"/>
  <c r="I139"/>
  <c r="K137"/>
  <c r="J137"/>
  <c r="I137"/>
  <c r="K131"/>
  <c r="J131"/>
  <c r="I131"/>
  <c r="K129"/>
  <c r="K128" s="1"/>
  <c r="J129"/>
  <c r="J128" s="1"/>
  <c r="J127" s="1"/>
  <c r="I129"/>
  <c r="I128" s="1"/>
  <c r="K123"/>
  <c r="J123"/>
  <c r="I123"/>
  <c r="K121"/>
  <c r="J121"/>
  <c r="I121"/>
  <c r="K119"/>
  <c r="J119"/>
  <c r="I119"/>
  <c r="K117"/>
  <c r="J117"/>
  <c r="I117"/>
  <c r="K114"/>
  <c r="J114"/>
  <c r="I114"/>
  <c r="K112"/>
  <c r="J112"/>
  <c r="I112"/>
  <c r="K110"/>
  <c r="J110"/>
  <c r="I110"/>
  <c r="K108"/>
  <c r="J108"/>
  <c r="I108"/>
  <c r="K106"/>
  <c r="J106"/>
  <c r="I106"/>
  <c r="K104"/>
  <c r="J104"/>
  <c r="I104"/>
  <c r="K102"/>
  <c r="J102"/>
  <c r="I102"/>
  <c r="K100"/>
  <c r="J100"/>
  <c r="I100"/>
  <c r="K98"/>
  <c r="J98"/>
  <c r="I98"/>
  <c r="K94"/>
  <c r="K93" s="1"/>
  <c r="J94"/>
  <c r="J93" s="1"/>
  <c r="I94"/>
  <c r="I93" s="1"/>
  <c r="K91"/>
  <c r="K90" s="1"/>
  <c r="J91"/>
  <c r="J90" s="1"/>
  <c r="K87"/>
  <c r="J87"/>
  <c r="J86" s="1"/>
  <c r="J85" s="1"/>
  <c r="I87"/>
  <c r="I86" s="1"/>
  <c r="I85" s="1"/>
  <c r="K86"/>
  <c r="K85" s="1"/>
  <c r="K81"/>
  <c r="K80" s="1"/>
  <c r="K79" s="1"/>
  <c r="J81"/>
  <c r="I81"/>
  <c r="I80" s="1"/>
  <c r="I79" s="1"/>
  <c r="K75"/>
  <c r="K72" s="1"/>
  <c r="K71" s="1"/>
  <c r="J75"/>
  <c r="J72" s="1"/>
  <c r="J71" s="1"/>
  <c r="I75"/>
  <c r="I72"/>
  <c r="I71" s="1"/>
  <c r="K69"/>
  <c r="K68" s="1"/>
  <c r="J69"/>
  <c r="J68" s="1"/>
  <c r="I69"/>
  <c r="I68" s="1"/>
  <c r="K66"/>
  <c r="K65" s="1"/>
  <c r="J66"/>
  <c r="J65" s="1"/>
  <c r="I66"/>
  <c r="I65" s="1"/>
  <c r="K63"/>
  <c r="J63"/>
  <c r="I63"/>
  <c r="K60"/>
  <c r="J60"/>
  <c r="I60"/>
  <c r="K58"/>
  <c r="J58"/>
  <c r="I58"/>
  <c r="K56"/>
  <c r="J56"/>
  <c r="I56"/>
  <c r="K51"/>
  <c r="K50" s="1"/>
  <c r="J51"/>
  <c r="J50" s="1"/>
  <c r="I51"/>
  <c r="I50" s="1"/>
  <c r="K48"/>
  <c r="J48"/>
  <c r="I48"/>
  <c r="K46"/>
  <c r="J46"/>
  <c r="I46"/>
  <c r="I45" s="1"/>
  <c r="I42" s="1"/>
  <c r="K43"/>
  <c r="J43"/>
  <c r="I43"/>
  <c r="K40"/>
  <c r="J40"/>
  <c r="I40"/>
  <c r="K38"/>
  <c r="J38"/>
  <c r="I38"/>
  <c r="K36"/>
  <c r="J36"/>
  <c r="I36"/>
  <c r="K34"/>
  <c r="J34"/>
  <c r="I34"/>
  <c r="K32"/>
  <c r="J32"/>
  <c r="J31" s="1"/>
  <c r="I32"/>
  <c r="I31" s="1"/>
  <c r="K28"/>
  <c r="J28"/>
  <c r="I28"/>
  <c r="K26"/>
  <c r="J26"/>
  <c r="I26"/>
  <c r="K24"/>
  <c r="J24"/>
  <c r="I24"/>
  <c r="K22"/>
  <c r="J22"/>
  <c r="I22"/>
  <c r="K14"/>
  <c r="J14"/>
  <c r="I14"/>
  <c r="K12"/>
  <c r="J12"/>
  <c r="J11" s="1"/>
  <c r="I12"/>
  <c r="I11" s="1"/>
  <c r="K11"/>
  <c r="J116" l="1"/>
  <c r="K21"/>
  <c r="K20" s="1"/>
  <c r="K31"/>
  <c r="K30" s="1"/>
  <c r="K55"/>
  <c r="K54" s="1"/>
  <c r="I127"/>
  <c r="I55"/>
  <c r="I54" s="1"/>
  <c r="J10"/>
  <c r="I30"/>
  <c r="J45"/>
  <c r="J42" s="1"/>
  <c r="K45"/>
  <c r="K42" s="1"/>
  <c r="J78"/>
  <c r="J89"/>
  <c r="I116"/>
  <c r="K136"/>
  <c r="K10"/>
  <c r="I10"/>
  <c r="K78"/>
  <c r="I78"/>
  <c r="K116"/>
  <c r="J136"/>
  <c r="I21"/>
  <c r="I20" s="1"/>
  <c r="J21"/>
  <c r="J20" s="1"/>
  <c r="J55"/>
  <c r="J54" s="1"/>
  <c r="K89"/>
  <c r="I97"/>
  <c r="I96" s="1"/>
  <c r="J97"/>
  <c r="J96" s="1"/>
  <c r="K97"/>
  <c r="K96" s="1"/>
  <c r="K127"/>
  <c r="I136"/>
  <c r="J158"/>
  <c r="K158"/>
  <c r="I89"/>
  <c r="J30"/>
  <c r="J80"/>
  <c r="J79" s="1"/>
  <c r="I9" l="1"/>
  <c r="I126"/>
  <c r="I125" s="1"/>
  <c r="K126"/>
  <c r="K125" s="1"/>
  <c r="K9"/>
  <c r="J9"/>
  <c r="J126"/>
  <c r="J125" s="1"/>
  <c r="A3" i="26"/>
  <c r="I230" i="44" l="1"/>
  <c r="J230"/>
  <c r="D16" i="17" s="1"/>
  <c r="K230" i="44"/>
  <c r="L24" i="21"/>
  <c r="K24"/>
  <c r="J24"/>
  <c r="C8" i="17"/>
  <c r="D8"/>
  <c r="D7" s="1"/>
  <c r="E8"/>
  <c r="C10"/>
  <c r="D10"/>
  <c r="D20" s="1"/>
  <c r="E10"/>
  <c r="C20"/>
  <c r="E20"/>
  <c r="D45" i="6"/>
  <c r="C45"/>
  <c r="D26"/>
  <c r="C26"/>
  <c r="C7"/>
  <c r="D7"/>
  <c r="B8"/>
  <c r="B9"/>
  <c r="B10"/>
  <c r="B11"/>
  <c r="B12"/>
  <c r="B13"/>
  <c r="B14"/>
  <c r="B15"/>
  <c r="B16"/>
  <c r="B17"/>
  <c r="B18"/>
  <c r="B19"/>
  <c r="B20"/>
  <c r="B21"/>
  <c r="B22"/>
  <c r="B23"/>
  <c r="B24"/>
  <c r="E63" i="24"/>
  <c r="B63"/>
  <c r="E62"/>
  <c r="B62" s="1"/>
  <c r="E61"/>
  <c r="B61"/>
  <c r="E60"/>
  <c r="B60" s="1"/>
  <c r="E59"/>
  <c r="B59"/>
  <c r="E58"/>
  <c r="B58" s="1"/>
  <c r="E57"/>
  <c r="B57"/>
  <c r="E56"/>
  <c r="B56" s="1"/>
  <c r="E55"/>
  <c r="B55"/>
  <c r="E54"/>
  <c r="B54" s="1"/>
  <c r="E53"/>
  <c r="B53"/>
  <c r="E52"/>
  <c r="B52" s="1"/>
  <c r="E51"/>
  <c r="B51"/>
  <c r="E50"/>
  <c r="B50" s="1"/>
  <c r="F49"/>
  <c r="E49"/>
  <c r="B49" s="1"/>
  <c r="E48"/>
  <c r="B48" s="1"/>
  <c r="E47"/>
  <c r="E45" s="1"/>
  <c r="B45" s="1"/>
  <c r="E46"/>
  <c r="B46" s="1"/>
  <c r="F45"/>
  <c r="D45"/>
  <c r="C45"/>
  <c r="E44"/>
  <c r="B44" s="1"/>
  <c r="E43"/>
  <c r="B43"/>
  <c r="E42"/>
  <c r="B42" s="1"/>
  <c r="E41"/>
  <c r="B41"/>
  <c r="E40"/>
  <c r="B40" s="1"/>
  <c r="E39"/>
  <c r="B39"/>
  <c r="E38"/>
  <c r="B38" s="1"/>
  <c r="E37"/>
  <c r="B37"/>
  <c r="E36"/>
  <c r="B36" s="1"/>
  <c r="E35"/>
  <c r="B35"/>
  <c r="E34"/>
  <c r="B34" s="1"/>
  <c r="E33"/>
  <c r="B33"/>
  <c r="E32"/>
  <c r="B32" s="1"/>
  <c r="E31"/>
  <c r="B31"/>
  <c r="F30"/>
  <c r="F26" s="1"/>
  <c r="E30"/>
  <c r="B30" s="1"/>
  <c r="E29"/>
  <c r="B29" s="1"/>
  <c r="E28"/>
  <c r="B28" s="1"/>
  <c r="E27"/>
  <c r="B27" s="1"/>
  <c r="D26"/>
  <c r="C26"/>
  <c r="E25"/>
  <c r="B25"/>
  <c r="E24"/>
  <c r="B24" s="1"/>
  <c r="E23"/>
  <c r="B23"/>
  <c r="E22"/>
  <c r="B22" s="1"/>
  <c r="E21"/>
  <c r="B21"/>
  <c r="E20"/>
  <c r="B20" s="1"/>
  <c r="E19"/>
  <c r="B19"/>
  <c r="E18"/>
  <c r="B18" s="1"/>
  <c r="E17"/>
  <c r="B17"/>
  <c r="E16"/>
  <c r="B16" s="1"/>
  <c r="E15"/>
  <c r="B15"/>
  <c r="E14"/>
  <c r="B14" s="1"/>
  <c r="E13"/>
  <c r="B13"/>
  <c r="E12"/>
  <c r="B12" s="1"/>
  <c r="F11"/>
  <c r="E11"/>
  <c r="B11" s="1"/>
  <c r="E10"/>
  <c r="B10" s="1"/>
  <c r="E9"/>
  <c r="E7" s="1"/>
  <c r="E8"/>
  <c r="B8" s="1"/>
  <c r="F7"/>
  <c r="D7"/>
  <c r="C7"/>
  <c r="E16" i="17" l="1"/>
  <c r="C7"/>
  <c r="C16"/>
  <c r="E7"/>
  <c r="B9" i="24"/>
  <c r="B7" s="1"/>
  <c r="B47"/>
  <c r="E26"/>
  <c r="B26" s="1"/>
  <c r="A2" i="74" l="1"/>
  <c r="A1"/>
  <c r="A2" i="73"/>
  <c r="A1"/>
  <c r="B6" i="74"/>
  <c r="B6" i="73" l="1"/>
  <c r="C6" i="69" l="1"/>
  <c r="D6"/>
  <c r="G26" i="59" l="1"/>
  <c r="B6" i="68"/>
  <c r="A3" i="6" l="1"/>
  <c r="L18" i="21" l="1"/>
  <c r="K18"/>
  <c r="J18"/>
  <c r="B6" i="64" l="1"/>
  <c r="A2" l="1"/>
  <c r="A1"/>
  <c r="D6" i="72"/>
  <c r="C6"/>
  <c r="B6"/>
  <c r="D6" i="65"/>
  <c r="C6" l="1"/>
  <c r="B6"/>
  <c r="A2"/>
  <c r="A1"/>
  <c r="B6" i="63"/>
  <c r="A2"/>
  <c r="A1"/>
  <c r="B3" i="61" l="1"/>
  <c r="B2"/>
  <c r="B1"/>
  <c r="D7" i="62" l="1"/>
  <c r="C7"/>
  <c r="B7"/>
  <c r="A2" l="1"/>
  <c r="A1" l="1"/>
  <c r="E6" i="60"/>
  <c r="D6"/>
  <c r="C6"/>
  <c r="A2"/>
  <c r="A1"/>
  <c r="D6" i="58"/>
  <c r="C6"/>
  <c r="B6" l="1"/>
  <c r="A2"/>
  <c r="A1"/>
  <c r="A2" i="59" l="1"/>
  <c r="E26" l="1"/>
  <c r="F26"/>
  <c r="A1"/>
  <c r="D9" i="20"/>
  <c r="C9"/>
  <c r="B9"/>
  <c r="D6"/>
  <c r="C6" l="1"/>
  <c r="B6"/>
  <c r="A3"/>
  <c r="A2"/>
  <c r="A1"/>
  <c r="D6" i="52" l="1"/>
  <c r="C6"/>
  <c r="B6"/>
  <c r="A3"/>
  <c r="A2"/>
  <c r="A1"/>
  <c r="D6" i="12" l="1"/>
  <c r="C6"/>
  <c r="B6"/>
  <c r="A2"/>
  <c r="A1" l="1"/>
  <c r="E6" i="35" l="1"/>
  <c r="D6"/>
  <c r="C6"/>
  <c r="A2"/>
  <c r="A1"/>
  <c r="D6" i="18"/>
  <c r="C6"/>
  <c r="B6"/>
  <c r="A2"/>
  <c r="A1"/>
  <c r="B63" i="6"/>
  <c r="B62"/>
  <c r="B61"/>
  <c r="B60"/>
  <c r="B59"/>
  <c r="B58"/>
  <c r="B57"/>
  <c r="B56"/>
  <c r="B55"/>
  <c r="B54"/>
  <c r="B53"/>
  <c r="B52"/>
  <c r="B51"/>
  <c r="B50"/>
  <c r="B49"/>
  <c r="B48"/>
  <c r="B47"/>
  <c r="B46"/>
  <c r="B44"/>
  <c r="B43"/>
  <c r="B42"/>
  <c r="B41"/>
  <c r="B40"/>
  <c r="B39"/>
  <c r="B38"/>
  <c r="B37"/>
  <c r="B36"/>
  <c r="B35"/>
  <c r="B34"/>
  <c r="B33"/>
  <c r="B32"/>
  <c r="B31"/>
  <c r="B30"/>
  <c r="B29"/>
  <c r="B28"/>
  <c r="B27"/>
  <c r="B25"/>
  <c r="B7" s="1"/>
  <c r="B45" l="1"/>
  <c r="B26"/>
  <c r="A2" l="1"/>
  <c r="A1"/>
  <c r="D6" i="53" l="1"/>
  <c r="C6"/>
  <c r="B6" l="1"/>
  <c r="A2" l="1"/>
  <c r="A1"/>
  <c r="M25" i="24"/>
  <c r="M24"/>
  <c r="M23"/>
  <c r="J23"/>
  <c r="M22"/>
  <c r="I22"/>
  <c r="M21"/>
  <c r="K21" l="1"/>
  <c r="I21"/>
  <c r="M20"/>
  <c r="M19"/>
  <c r="M18"/>
  <c r="M17"/>
  <c r="M16"/>
  <c r="M15"/>
  <c r="M14"/>
  <c r="M13"/>
  <c r="M12"/>
  <c r="M11"/>
  <c r="M10"/>
  <c r="M9"/>
  <c r="M8" l="1"/>
  <c r="M7"/>
  <c r="L7"/>
  <c r="A3" l="1"/>
  <c r="A2"/>
  <c r="A1"/>
  <c r="D6" i="66" l="1"/>
  <c r="C6"/>
  <c r="B6"/>
  <c r="A2"/>
  <c r="A1"/>
  <c r="D6" i="70" l="1"/>
  <c r="C6"/>
  <c r="B6"/>
  <c r="A2"/>
  <c r="A1"/>
  <c r="D6" i="67"/>
  <c r="C6"/>
  <c r="B6"/>
  <c r="A2"/>
  <c r="A1"/>
  <c r="D6" i="68"/>
  <c r="C6"/>
  <c r="A2"/>
  <c r="A1"/>
  <c r="B6" i="69"/>
  <c r="A2"/>
  <c r="A1"/>
  <c r="F10" i="26" s="1"/>
  <c r="E10" s="1"/>
  <c r="D10" s="1"/>
  <c r="M8"/>
  <c r="L8"/>
  <c r="K8" l="1"/>
  <c r="J8"/>
  <c r="I8"/>
  <c r="H8" l="1"/>
  <c r="F8"/>
  <c r="E8"/>
  <c r="D8"/>
  <c r="M7"/>
  <c r="L7"/>
  <c r="K7"/>
  <c r="J7"/>
  <c r="I7"/>
  <c r="M6"/>
  <c r="L6"/>
  <c r="K6"/>
  <c r="H7" l="1"/>
  <c r="J6"/>
  <c r="I6"/>
  <c r="F6"/>
  <c r="E6"/>
  <c r="D6"/>
  <c r="A2"/>
  <c r="A1"/>
  <c r="A2" i="49"/>
  <c r="A1"/>
  <c r="A3" i="50"/>
  <c r="A2"/>
  <c r="A1"/>
  <c r="A3" i="48"/>
  <c r="A2"/>
  <c r="A1"/>
  <c r="A3" i="3"/>
  <c r="A2"/>
  <c r="A1"/>
  <c r="H1257" i="45"/>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H6" i="26" l="1"/>
  <c r="H1106" i="45"/>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l="1"/>
  <c r="H678"/>
  <c r="H677" l="1"/>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l="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l="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A3"/>
  <c r="A2"/>
  <c r="A1"/>
  <c r="G1325" i="4"/>
  <c r="G1324"/>
  <c r="G1323"/>
  <c r="G1322"/>
  <c r="G1321"/>
  <c r="G1320"/>
  <c r="G1319"/>
  <c r="G1318"/>
  <c r="G1317"/>
  <c r="G1316"/>
  <c r="G1315"/>
  <c r="G1314"/>
  <c r="G1313"/>
  <c r="G1312"/>
  <c r="G1311"/>
  <c r="G1310"/>
  <c r="G1309"/>
  <c r="G1308"/>
  <c r="G1307"/>
  <c r="G1306"/>
  <c r="G1305"/>
  <c r="G1304"/>
  <c r="G1303"/>
  <c r="G1302"/>
  <c r="G1301"/>
  <c r="G1300"/>
  <c r="G1299"/>
  <c r="G1298"/>
  <c r="G1297"/>
  <c r="G1296"/>
  <c r="G1295"/>
  <c r="G1294"/>
  <c r="G1293"/>
  <c r="G1292"/>
  <c r="G1291"/>
  <c r="G1290"/>
  <c r="G1289"/>
  <c r="G1288"/>
  <c r="G1287"/>
  <c r="G1286"/>
  <c r="G1285"/>
  <c r="G1284"/>
  <c r="G1283"/>
  <c r="G1282"/>
  <c r="G1281"/>
  <c r="G1280"/>
  <c r="G1279"/>
  <c r="G1278"/>
  <c r="G1277"/>
  <c r="G1276"/>
  <c r="G1275"/>
  <c r="G1274"/>
  <c r="G1273"/>
  <c r="G1272"/>
  <c r="G1271"/>
  <c r="G1270"/>
  <c r="G1269"/>
  <c r="G1268"/>
  <c r="G1267"/>
  <c r="G1266"/>
  <c r="G1265"/>
  <c r="G1264"/>
  <c r="G1263"/>
  <c r="G1262"/>
  <c r="G1261"/>
  <c r="G1260"/>
  <c r="G1259"/>
  <c r="G7" i="58" l="1"/>
  <c r="G8"/>
  <c r="G6" i="52"/>
  <c r="F6"/>
  <c r="F8" i="35"/>
  <c r="F7"/>
  <c r="G8" i="6"/>
  <c r="G9"/>
  <c r="F8"/>
  <c r="F9"/>
  <c r="F8" i="18"/>
  <c r="F7" s="1"/>
  <c r="E7" i="53"/>
  <c r="E8"/>
  <c r="G1258" i="4"/>
  <c r="G1257"/>
  <c r="G1256"/>
  <c r="G1255"/>
  <c r="G1254"/>
  <c r="G1253"/>
  <c r="G1252"/>
  <c r="G1251"/>
  <c r="G1250"/>
  <c r="G1249"/>
  <c r="G1248"/>
  <c r="G1247"/>
  <c r="G1246"/>
  <c r="G1245"/>
  <c r="G1244"/>
  <c r="G1243"/>
  <c r="G1242"/>
  <c r="G1241"/>
  <c r="G1240"/>
  <c r="G1239"/>
  <c r="G1238"/>
  <c r="G1237"/>
  <c r="G1236"/>
  <c r="G1235"/>
  <c r="G1234"/>
  <c r="G1233"/>
  <c r="G1232"/>
  <c r="G1231"/>
  <c r="G1230"/>
  <c r="G1229"/>
  <c r="G1228"/>
  <c r="G1227"/>
  <c r="G1226"/>
  <c r="G1225"/>
  <c r="G1224"/>
  <c r="G1223"/>
  <c r="G1222"/>
  <c r="G1221"/>
  <c r="G1220"/>
  <c r="G1219"/>
  <c r="G1218"/>
  <c r="G1217"/>
  <c r="G1216"/>
  <c r="G1215"/>
  <c r="G1214"/>
  <c r="G1213"/>
  <c r="G1212"/>
  <c r="G1211"/>
  <c r="G1210"/>
  <c r="G1209"/>
  <c r="G1208"/>
  <c r="G1207"/>
  <c r="G1206"/>
  <c r="G1205"/>
  <c r="G1204"/>
  <c r="G1203"/>
  <c r="G1202"/>
  <c r="G1201"/>
  <c r="G1200"/>
  <c r="G1199"/>
  <c r="G1198"/>
  <c r="G1197"/>
  <c r="G1196"/>
  <c r="G1195"/>
  <c r="G1194"/>
  <c r="G1193"/>
  <c r="G1192"/>
  <c r="G1191"/>
  <c r="G1190"/>
  <c r="G1189"/>
  <c r="G1188"/>
  <c r="G1187"/>
  <c r="G1186"/>
  <c r="G1185"/>
  <c r="G1184"/>
  <c r="G1183"/>
  <c r="G1182"/>
  <c r="G1181"/>
  <c r="G1180"/>
  <c r="G1179"/>
  <c r="G1178"/>
  <c r="G1177"/>
  <c r="G1176"/>
  <c r="G1175"/>
  <c r="G1174"/>
  <c r="G1173"/>
  <c r="G1172"/>
  <c r="G1171"/>
  <c r="G1170"/>
  <c r="G1169"/>
  <c r="G1168"/>
  <c r="G1167"/>
  <c r="G1166"/>
  <c r="G1165"/>
  <c r="G1164"/>
  <c r="G1163"/>
  <c r="G1162"/>
  <c r="G1161"/>
  <c r="G1160"/>
  <c r="G1159"/>
  <c r="G1158"/>
  <c r="G1157"/>
  <c r="G1156"/>
  <c r="G1155"/>
  <c r="G1154"/>
  <c r="G1153"/>
  <c r="G1152"/>
  <c r="G1151"/>
  <c r="G1150"/>
  <c r="G1149"/>
  <c r="G1148"/>
  <c r="G1147"/>
  <c r="G1146"/>
  <c r="G1145"/>
  <c r="G1144"/>
  <c r="G1143"/>
  <c r="G1142"/>
  <c r="G1141"/>
  <c r="G1140"/>
  <c r="G1139"/>
  <c r="G1138"/>
  <c r="G1137"/>
  <c r="G1136"/>
  <c r="G1135"/>
  <c r="G1134"/>
  <c r="G1133"/>
  <c r="G1132"/>
  <c r="G1131"/>
  <c r="G1130"/>
  <c r="G1129"/>
  <c r="G1128"/>
  <c r="G1127"/>
  <c r="G1126"/>
  <c r="G1125"/>
  <c r="G1124"/>
  <c r="G1123"/>
  <c r="G1122"/>
  <c r="G1121"/>
  <c r="G1120"/>
  <c r="G1119"/>
  <c r="G1118"/>
  <c r="G1117"/>
  <c r="G1116"/>
  <c r="G1115"/>
  <c r="G1114"/>
  <c r="G1113"/>
  <c r="G1112"/>
  <c r="G1111"/>
  <c r="G1110"/>
  <c r="G1109"/>
  <c r="G1108"/>
  <c r="G1107"/>
  <c r="G1106"/>
  <c r="G1105"/>
  <c r="G1104"/>
  <c r="G1103"/>
  <c r="G1102"/>
  <c r="G1101"/>
  <c r="G1100"/>
  <c r="G1099"/>
  <c r="G1098"/>
  <c r="G1097"/>
  <c r="G1096"/>
  <c r="G1095"/>
  <c r="G1094"/>
  <c r="G1093"/>
  <c r="G1092"/>
  <c r="G1091"/>
  <c r="G1090"/>
  <c r="G1089"/>
  <c r="G1088"/>
  <c r="G1087"/>
  <c r="G1086"/>
  <c r="G1085"/>
  <c r="G1084"/>
  <c r="G1083"/>
  <c r="G1082"/>
  <c r="G1081"/>
  <c r="G1080"/>
  <c r="G1079"/>
  <c r="G1078"/>
  <c r="G1077"/>
  <c r="G1076"/>
  <c r="G1075"/>
  <c r="G1074"/>
  <c r="G1073"/>
  <c r="G1072"/>
  <c r="G1071"/>
  <c r="G1070"/>
  <c r="G1069"/>
  <c r="G1068"/>
  <c r="G1067"/>
  <c r="G1066"/>
  <c r="G1065"/>
  <c r="G1064"/>
  <c r="G1063"/>
  <c r="G1062"/>
  <c r="G1061"/>
  <c r="G1060"/>
  <c r="G1059"/>
  <c r="G1058"/>
  <c r="G1057"/>
  <c r="G1056"/>
  <c r="G1055"/>
  <c r="G1054"/>
  <c r="G1053"/>
  <c r="G1052"/>
  <c r="G1051"/>
  <c r="G1050"/>
  <c r="G1049"/>
  <c r="G1048"/>
  <c r="G1047"/>
  <c r="G1046"/>
  <c r="G1045"/>
  <c r="G1044"/>
  <c r="G1043"/>
  <c r="G1042"/>
  <c r="G1041"/>
  <c r="G1040"/>
  <c r="G1039"/>
  <c r="G1038"/>
  <c r="G1037"/>
  <c r="G1036"/>
  <c r="G1035"/>
  <c r="G1034"/>
  <c r="G1033"/>
  <c r="G1032"/>
  <c r="G1031"/>
  <c r="G1030"/>
  <c r="G1029"/>
  <c r="G1028"/>
  <c r="G1027"/>
  <c r="G1026"/>
  <c r="G1025"/>
  <c r="G1024"/>
  <c r="G1023"/>
  <c r="G1022"/>
  <c r="G1021"/>
  <c r="G1020"/>
  <c r="G1019"/>
  <c r="G1018"/>
  <c r="G1017"/>
  <c r="G1016"/>
  <c r="G1015"/>
  <c r="G1014"/>
  <c r="G1013"/>
  <c r="G1012"/>
  <c r="G1011"/>
  <c r="G1010"/>
  <c r="G1009"/>
  <c r="G1008"/>
  <c r="G1007"/>
  <c r="G1006"/>
  <c r="G1005"/>
  <c r="G1004"/>
  <c r="G1003"/>
  <c r="G1002"/>
  <c r="G1001"/>
  <c r="G1000"/>
  <c r="G999"/>
  <c r="G998"/>
  <c r="G997"/>
  <c r="G996"/>
  <c r="G995"/>
  <c r="G994"/>
  <c r="G993"/>
  <c r="G992"/>
  <c r="G991"/>
  <c r="G990"/>
  <c r="G989"/>
  <c r="G988"/>
  <c r="G987"/>
  <c r="G986"/>
  <c r="G985"/>
  <c r="G984"/>
  <c r="G983"/>
  <c r="G982"/>
  <c r="G981"/>
  <c r="G980"/>
  <c r="G979"/>
  <c r="G978"/>
  <c r="G977"/>
  <c r="G976"/>
  <c r="G975"/>
  <c r="G974"/>
  <c r="G973"/>
  <c r="G972"/>
  <c r="G971"/>
  <c r="G970"/>
  <c r="G969"/>
  <c r="G968"/>
  <c r="G967"/>
  <c r="G966"/>
  <c r="G965"/>
  <c r="G964"/>
  <c r="G963"/>
  <c r="G962"/>
  <c r="G961"/>
  <c r="G960"/>
  <c r="G959"/>
  <c r="G958"/>
  <c r="G957"/>
  <c r="G956"/>
  <c r="G955"/>
  <c r="G954"/>
  <c r="G953"/>
  <c r="G952"/>
  <c r="G951"/>
  <c r="G950"/>
  <c r="G949"/>
  <c r="G948"/>
  <c r="G947"/>
  <c r="G946"/>
  <c r="G945"/>
  <c r="G944"/>
  <c r="G943"/>
  <c r="G942"/>
  <c r="G941"/>
  <c r="G940"/>
  <c r="G939"/>
  <c r="G938"/>
  <c r="G937"/>
  <c r="G936"/>
  <c r="G935"/>
  <c r="G934"/>
  <c r="G933"/>
  <c r="G932"/>
  <c r="G931"/>
  <c r="G930"/>
  <c r="G929"/>
  <c r="G928"/>
  <c r="G927"/>
  <c r="G926"/>
  <c r="G925"/>
  <c r="G924"/>
  <c r="G923"/>
  <c r="G922"/>
  <c r="G921"/>
  <c r="G920"/>
  <c r="G919"/>
  <c r="G918"/>
  <c r="G917"/>
  <c r="G916"/>
  <c r="G915"/>
  <c r="G914"/>
  <c r="G913"/>
  <c r="G912"/>
  <c r="G911"/>
  <c r="G910"/>
  <c r="G909"/>
  <c r="G908"/>
  <c r="G907"/>
  <c r="G906"/>
  <c r="G905"/>
  <c r="G904"/>
  <c r="G903"/>
  <c r="G902"/>
  <c r="G901"/>
  <c r="G900"/>
  <c r="G899"/>
  <c r="G898"/>
  <c r="G897"/>
  <c r="G896"/>
  <c r="G895"/>
  <c r="G894"/>
  <c r="G893"/>
  <c r="G892"/>
  <c r="G891"/>
  <c r="G890"/>
  <c r="G889"/>
  <c r="G888"/>
  <c r="G887"/>
  <c r="G886"/>
  <c r="G885"/>
  <c r="G884"/>
  <c r="G883"/>
  <c r="G882"/>
  <c r="G881"/>
  <c r="G880"/>
  <c r="G879"/>
  <c r="G878"/>
  <c r="G877"/>
  <c r="G876"/>
  <c r="G875"/>
  <c r="G874"/>
  <c r="G873"/>
  <c r="G872"/>
  <c r="G871"/>
  <c r="G870"/>
  <c r="G869"/>
  <c r="G868"/>
  <c r="G867"/>
  <c r="G866"/>
  <c r="G865"/>
  <c r="G864"/>
  <c r="G863"/>
  <c r="G862"/>
  <c r="G861"/>
  <c r="G860"/>
  <c r="G859"/>
  <c r="G858"/>
  <c r="G857"/>
  <c r="G856"/>
  <c r="G855"/>
  <c r="G854"/>
  <c r="G853"/>
  <c r="G852"/>
  <c r="G851"/>
  <c r="G850"/>
  <c r="G849"/>
  <c r="G848"/>
  <c r="G847"/>
  <c r="G846"/>
  <c r="G845"/>
  <c r="G844"/>
  <c r="G843"/>
  <c r="G842"/>
  <c r="G841"/>
  <c r="G840"/>
  <c r="G839"/>
  <c r="G838"/>
  <c r="G837"/>
  <c r="G836"/>
  <c r="G835"/>
  <c r="G834"/>
  <c r="G833"/>
  <c r="G832"/>
  <c r="G831"/>
  <c r="G830"/>
  <c r="G829"/>
  <c r="G828"/>
  <c r="G827"/>
  <c r="G826"/>
  <c r="G825"/>
  <c r="G824"/>
  <c r="G823"/>
  <c r="G822"/>
  <c r="G821"/>
  <c r="G820"/>
  <c r="G819"/>
  <c r="G818"/>
  <c r="G817"/>
  <c r="G816"/>
  <c r="G815"/>
  <c r="G814"/>
  <c r="G813"/>
  <c r="G812"/>
  <c r="G811"/>
  <c r="G810"/>
  <c r="G809"/>
  <c r="G808"/>
  <c r="G807"/>
  <c r="G806"/>
  <c r="G805"/>
  <c r="G804"/>
  <c r="G803"/>
  <c r="G802"/>
  <c r="G801"/>
  <c r="G800"/>
  <c r="G799"/>
  <c r="G798"/>
  <c r="G797"/>
  <c r="G796"/>
  <c r="G795"/>
  <c r="G794"/>
  <c r="G793"/>
  <c r="G792"/>
  <c r="G791"/>
  <c r="G790"/>
  <c r="G789"/>
  <c r="G788"/>
  <c r="G787"/>
  <c r="G786"/>
  <c r="G785"/>
  <c r="G784"/>
  <c r="G783"/>
  <c r="G782"/>
  <c r="G781"/>
  <c r="G780"/>
  <c r="G779"/>
  <c r="G778"/>
  <c r="G777"/>
  <c r="G776"/>
  <c r="G775"/>
  <c r="G774"/>
  <c r="G773"/>
  <c r="G772"/>
  <c r="G771"/>
  <c r="G770"/>
  <c r="G769"/>
  <c r="G768"/>
  <c r="G767"/>
  <c r="G766"/>
  <c r="G765"/>
  <c r="G764"/>
  <c r="G763"/>
  <c r="G762"/>
  <c r="G761"/>
  <c r="G760"/>
  <c r="G759"/>
  <c r="G758"/>
  <c r="G757"/>
  <c r="G756"/>
  <c r="G755"/>
  <c r="G754"/>
  <c r="G753"/>
  <c r="G752"/>
  <c r="G751"/>
  <c r="G750"/>
  <c r="G749"/>
  <c r="G748"/>
  <c r="G747"/>
  <c r="G746"/>
  <c r="G745"/>
  <c r="G744"/>
  <c r="G743"/>
  <c r="G742"/>
  <c r="G741"/>
  <c r="G740"/>
  <c r="G739"/>
  <c r="G738"/>
  <c r="G737"/>
  <c r="G736"/>
  <c r="G735"/>
  <c r="G734"/>
  <c r="G733"/>
  <c r="G732"/>
  <c r="G731"/>
  <c r="G730"/>
  <c r="G729"/>
  <c r="G728"/>
  <c r="G727"/>
  <c r="G726" l="1"/>
  <c r="G725"/>
  <c r="G724"/>
  <c r="G723"/>
  <c r="G722"/>
  <c r="G721"/>
  <c r="G720"/>
  <c r="G719"/>
  <c r="G718" l="1"/>
  <c r="G717"/>
  <c r="G716"/>
  <c r="G715"/>
  <c r="G714"/>
  <c r="G713"/>
  <c r="G712"/>
  <c r="G711"/>
  <c r="G710"/>
  <c r="G709"/>
  <c r="G708"/>
  <c r="G707"/>
  <c r="G706"/>
  <c r="G705"/>
  <c r="G704"/>
  <c r="G703"/>
  <c r="G702"/>
  <c r="G701"/>
  <c r="G700"/>
  <c r="G699"/>
  <c r="G698"/>
  <c r="G697"/>
  <c r="G696"/>
  <c r="G695"/>
  <c r="G694"/>
  <c r="G693"/>
  <c r="G692"/>
  <c r="G691"/>
  <c r="G690"/>
  <c r="G689"/>
  <c r="G688"/>
  <c r="G687"/>
  <c r="G686"/>
  <c r="G685"/>
  <c r="G684"/>
  <c r="G683"/>
  <c r="G682"/>
  <c r="G681"/>
  <c r="G680"/>
  <c r="G679"/>
  <c r="G678"/>
  <c r="G677"/>
  <c r="G676"/>
  <c r="G675"/>
  <c r="G674"/>
  <c r="G673"/>
  <c r="G672"/>
  <c r="G671"/>
  <c r="G670"/>
  <c r="G669"/>
  <c r="G668"/>
  <c r="G667"/>
  <c r="G666"/>
  <c r="G665"/>
  <c r="G664"/>
  <c r="G663"/>
  <c r="G662"/>
  <c r="G661"/>
  <c r="G660"/>
  <c r="G659"/>
  <c r="G658"/>
  <c r="G657"/>
  <c r="G656"/>
  <c r="G655"/>
  <c r="G654"/>
  <c r="G653"/>
  <c r="G652"/>
  <c r="G651"/>
  <c r="G650"/>
  <c r="G649"/>
  <c r="G648"/>
  <c r="G647"/>
  <c r="G646"/>
  <c r="G645"/>
  <c r="G644"/>
  <c r="G643"/>
  <c r="G642"/>
  <c r="G641"/>
  <c r="G640"/>
  <c r="G639"/>
  <c r="G638"/>
  <c r="G637"/>
  <c r="G636"/>
  <c r="G635"/>
  <c r="G634"/>
  <c r="G633"/>
  <c r="G632"/>
  <c r="G631"/>
  <c r="G630"/>
  <c r="G629"/>
  <c r="G628"/>
  <c r="G627"/>
  <c r="G626"/>
  <c r="G625"/>
  <c r="G624"/>
  <c r="G623"/>
  <c r="G622"/>
  <c r="G621"/>
  <c r="G620"/>
  <c r="G619"/>
  <c r="G618"/>
  <c r="G617"/>
  <c r="G616"/>
  <c r="G615"/>
  <c r="G614"/>
  <c r="G613"/>
  <c r="G612"/>
  <c r="G611"/>
  <c r="G610"/>
  <c r="G609"/>
  <c r="G608"/>
  <c r="G607"/>
  <c r="G606"/>
  <c r="G605"/>
  <c r="G604"/>
  <c r="G603"/>
  <c r="G602"/>
  <c r="G601"/>
  <c r="G600"/>
  <c r="G599"/>
  <c r="G598"/>
  <c r="G597"/>
  <c r="G596"/>
  <c r="G595"/>
  <c r="G594"/>
  <c r="G593"/>
  <c r="G592"/>
  <c r="G591"/>
  <c r="G590"/>
  <c r="G589"/>
  <c r="G588"/>
  <c r="G587"/>
  <c r="G586"/>
  <c r="G585"/>
  <c r="G584"/>
  <c r="G583"/>
  <c r="G582"/>
  <c r="G581"/>
  <c r="G580"/>
  <c r="G579"/>
  <c r="G578"/>
  <c r="G577"/>
  <c r="G576"/>
  <c r="G575"/>
  <c r="G574"/>
  <c r="G573"/>
  <c r="G572"/>
  <c r="G571"/>
  <c r="G570"/>
  <c r="G569"/>
  <c r="G568"/>
  <c r="G567"/>
  <c r="G566"/>
  <c r="G565"/>
  <c r="G564"/>
  <c r="G563"/>
  <c r="G562"/>
  <c r="G561"/>
  <c r="G560"/>
  <c r="G559"/>
  <c r="G558"/>
  <c r="G557"/>
  <c r="G556"/>
  <c r="G555"/>
  <c r="G554"/>
  <c r="G553"/>
  <c r="G552"/>
  <c r="G551"/>
  <c r="G550"/>
  <c r="G549"/>
  <c r="G548"/>
  <c r="G547"/>
  <c r="G546"/>
  <c r="G545"/>
  <c r="G544"/>
  <c r="G543"/>
  <c r="G542"/>
  <c r="G541"/>
  <c r="G540"/>
  <c r="G539"/>
  <c r="G538"/>
  <c r="G537"/>
  <c r="G536"/>
  <c r="G535"/>
  <c r="G534"/>
  <c r="G533"/>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2"/>
  <c r="G461"/>
  <c r="G460"/>
  <c r="G459"/>
  <c r="G458"/>
  <c r="G457"/>
  <c r="G456"/>
  <c r="G455"/>
  <c r="G454"/>
  <c r="G453"/>
  <c r="G452"/>
  <c r="G451"/>
  <c r="G450"/>
  <c r="G449"/>
  <c r="G448"/>
  <c r="G447"/>
  <c r="G446"/>
  <c r="G445"/>
  <c r="G444"/>
  <c r="G443"/>
  <c r="G442"/>
  <c r="G441"/>
  <c r="G440"/>
  <c r="G439"/>
  <c r="G438"/>
  <c r="G437"/>
  <c r="G436"/>
  <c r="G435"/>
  <c r="G434"/>
  <c r="G433"/>
  <c r="G432"/>
  <c r="G431"/>
  <c r="G430"/>
  <c r="G429"/>
  <c r="G428"/>
  <c r="G427"/>
  <c r="G426"/>
  <c r="G425"/>
  <c r="G424"/>
  <c r="G423"/>
  <c r="G422"/>
  <c r="G421"/>
  <c r="G420"/>
  <c r="G419"/>
  <c r="G418"/>
  <c r="G417"/>
  <c r="G416"/>
  <c r="G415"/>
  <c r="G414"/>
  <c r="G413"/>
  <c r="G412"/>
  <c r="G411"/>
  <c r="G410"/>
  <c r="G409"/>
  <c r="G408"/>
  <c r="G407"/>
  <c r="G406"/>
  <c r="G405"/>
  <c r="G404"/>
  <c r="G403"/>
  <c r="G402"/>
  <c r="G401"/>
  <c r="G400"/>
  <c r="G399"/>
  <c r="G398"/>
  <c r="G397"/>
  <c r="G396"/>
  <c r="G395"/>
  <c r="G394"/>
  <c r="G393"/>
  <c r="G392"/>
  <c r="G391"/>
  <c r="G390"/>
  <c r="G389"/>
  <c r="G388"/>
  <c r="G387"/>
  <c r="G386"/>
  <c r="G385"/>
  <c r="G384"/>
  <c r="G383"/>
  <c r="G382"/>
  <c r="G381"/>
  <c r="G380"/>
  <c r="G379"/>
  <c r="G378"/>
  <c r="G377"/>
  <c r="G376"/>
  <c r="G375"/>
  <c r="G374"/>
  <c r="G373"/>
  <c r="G372"/>
  <c r="G371"/>
  <c r="G370"/>
  <c r="G369"/>
  <c r="G368"/>
  <c r="G367"/>
  <c r="G366"/>
  <c r="G365"/>
  <c r="G364"/>
  <c r="G363"/>
  <c r="G362"/>
  <c r="G361"/>
  <c r="G360"/>
  <c r="G359"/>
  <c r="G358"/>
  <c r="G357"/>
  <c r="G356"/>
  <c r="G355"/>
  <c r="G354"/>
  <c r="G353"/>
  <c r="G352"/>
  <c r="G351"/>
  <c r="G350"/>
  <c r="G349"/>
  <c r="G348"/>
  <c r="G347"/>
  <c r="G346"/>
  <c r="G345"/>
  <c r="G344"/>
  <c r="G343"/>
  <c r="G342"/>
  <c r="G341"/>
  <c r="G340"/>
  <c r="G339"/>
  <c r="G338"/>
  <c r="G337"/>
  <c r="G336"/>
  <c r="G335"/>
  <c r="G334"/>
  <c r="G333"/>
  <c r="G332"/>
  <c r="G331"/>
  <c r="G330"/>
  <c r="G329"/>
  <c r="G328"/>
  <c r="G327"/>
  <c r="G326"/>
  <c r="G325"/>
  <c r="G324"/>
  <c r="G323"/>
  <c r="G322"/>
  <c r="G321"/>
  <c r="G320"/>
  <c r="G319"/>
  <c r="G318"/>
  <c r="G317"/>
  <c r="G316"/>
  <c r="G315"/>
  <c r="G314"/>
  <c r="G313"/>
  <c r="G312"/>
  <c r="G311"/>
  <c r="G310"/>
  <c r="G309"/>
  <c r="G308"/>
  <c r="G307"/>
  <c r="G306"/>
  <c r="G305"/>
  <c r="G304"/>
  <c r="G303"/>
  <c r="G302"/>
  <c r="G301"/>
  <c r="G300"/>
  <c r="G299"/>
  <c r="G298"/>
  <c r="G297"/>
  <c r="G296"/>
  <c r="G295"/>
  <c r="G294"/>
  <c r="G293"/>
  <c r="G292"/>
  <c r="G291"/>
  <c r="G290"/>
  <c r="G289"/>
  <c r="G288"/>
  <c r="G287"/>
  <c r="G286"/>
  <c r="G285"/>
  <c r="G284"/>
  <c r="G283"/>
  <c r="G282"/>
  <c r="G281"/>
  <c r="G280"/>
  <c r="G279"/>
  <c r="G278"/>
  <c r="G277"/>
  <c r="G276"/>
  <c r="G275"/>
  <c r="G274"/>
  <c r="G273"/>
  <c r="G272"/>
  <c r="G271"/>
  <c r="G270"/>
  <c r="G269"/>
  <c r="G268"/>
  <c r="G267"/>
  <c r="G266"/>
  <c r="G265"/>
  <c r="G264"/>
  <c r="G263"/>
  <c r="G262"/>
  <c r="G261"/>
  <c r="G260"/>
  <c r="G259"/>
  <c r="G258"/>
  <c r="G257"/>
  <c r="G256"/>
  <c r="G255"/>
  <c r="G254"/>
  <c r="G253"/>
  <c r="G252"/>
  <c r="G251"/>
  <c r="G250"/>
  <c r="G249"/>
  <c r="G248"/>
  <c r="G247"/>
  <c r="G246"/>
  <c r="G245"/>
  <c r="G244"/>
  <c r="G243"/>
  <c r="G242"/>
  <c r="G241"/>
  <c r="G240"/>
  <c r="G239"/>
  <c r="G238"/>
  <c r="G237"/>
  <c r="G236"/>
  <c r="G235"/>
  <c r="G234"/>
  <c r="G233"/>
  <c r="G232"/>
  <c r="G231"/>
  <c r="G230"/>
  <c r="G229"/>
  <c r="G228"/>
  <c r="G227"/>
  <c r="G226"/>
  <c r="G225"/>
  <c r="G224"/>
  <c r="G223"/>
  <c r="G222"/>
  <c r="G221"/>
  <c r="G220"/>
  <c r="G219"/>
  <c r="G218"/>
  <c r="G217"/>
  <c r="G216"/>
  <c r="G215"/>
  <c r="G214"/>
  <c r="G213"/>
  <c r="G212"/>
  <c r="G211"/>
  <c r="G210"/>
  <c r="G209"/>
  <c r="G208"/>
  <c r="G207"/>
  <c r="G206"/>
  <c r="G205"/>
  <c r="G204"/>
  <c r="G203"/>
  <c r="G202"/>
  <c r="G201"/>
  <c r="G200"/>
  <c r="G199"/>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26"/>
  <c r="G25"/>
  <c r="G24"/>
  <c r="G23"/>
  <c r="G22"/>
  <c r="G21"/>
  <c r="G20"/>
  <c r="G19"/>
  <c r="G18"/>
  <c r="G17"/>
  <c r="G16"/>
  <c r="G15"/>
  <c r="G14"/>
  <c r="G13"/>
  <c r="G12"/>
  <c r="G11"/>
  <c r="G10"/>
  <c r="G9"/>
  <c r="G8" l="1"/>
  <c r="G6" i="58" s="1"/>
  <c r="A3" i="4"/>
  <c r="A2"/>
  <c r="A1"/>
  <c r="F7" i="62" l="1"/>
  <c r="E6" i="52"/>
  <c r="F6" i="12"/>
  <c r="G7" i="6"/>
  <c r="F6" i="35"/>
  <c r="F7" i="6"/>
  <c r="F6" i="18"/>
  <c r="E6" i="53"/>
  <c r="A3" i="44" l="1"/>
  <c r="A2"/>
  <c r="A1"/>
  <c r="A3" i="56"/>
  <c r="A2" l="1"/>
  <c r="A1"/>
  <c r="A3" i="23"/>
  <c r="A2"/>
  <c r="A1"/>
  <c r="A3" i="47" l="1"/>
  <c r="A2"/>
  <c r="A1"/>
  <c r="E19" i="17" l="1"/>
  <c r="D19" l="1"/>
  <c r="D18" s="1"/>
  <c r="C19"/>
  <c r="E18" s="1"/>
  <c r="C18" l="1"/>
  <c r="D17"/>
  <c r="D15" l="1"/>
  <c r="C15"/>
  <c r="E17"/>
  <c r="C17"/>
  <c r="E15" s="1"/>
  <c r="E14" s="1"/>
  <c r="A3"/>
  <c r="A2"/>
  <c r="A1"/>
  <c r="D14" l="1"/>
  <c r="C14" s="1"/>
  <c r="E13" s="1"/>
  <c r="D13" s="1"/>
  <c r="C13" s="1"/>
  <c r="C12" s="1"/>
  <c r="E12" l="1"/>
  <c r="E6" s="1"/>
  <c r="D12"/>
  <c r="D6" s="1"/>
  <c r="C6"/>
</calcChain>
</file>

<file path=xl/sharedStrings.xml><?xml version="1.0" encoding="utf-8"?>
<sst xmlns="http://schemas.openxmlformats.org/spreadsheetml/2006/main" count="30337" uniqueCount="2175">
  <si>
    <t>Другие вопросы в области культуры, кинематографии</t>
  </si>
  <si>
    <t>430</t>
  </si>
  <si>
    <t>ШТРАФЫ, САНКЦИИ, ВОЗМЕЩЕНИЕ УЩЕРБА</t>
  </si>
  <si>
    <t>Жилищное хозяйство</t>
  </si>
  <si>
    <t>Другие вопросы в области образования</t>
  </si>
  <si>
    <t>806</t>
  </si>
  <si>
    <t xml:space="preserve">Субвенции местным бюджетам на выполнение передаваемых полномочий субъектов Российской Федерации </t>
  </si>
  <si>
    <t>Субвенции бюджетам муниципальных районов на выполнение передаваемых полномочий субъектов Российской Федерации</t>
  </si>
  <si>
    <t>9902</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</si>
  <si>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</si>
  <si>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</si>
  <si>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Публ</t>
  </si>
  <si>
    <t>Ежегодная единовременная выплата (премия) лицам, удостоенным звания «Почетный гражданин Богучанского района»</t>
  </si>
  <si>
    <t xml:space="preserve">2. </t>
  </si>
  <si>
    <t>2.1.</t>
  </si>
  <si>
    <t>Пенсия за выслугу лет  лицам, замещавшим должности муниципальной службы муниципального образования  Богучанский район</t>
  </si>
  <si>
    <t>класс</t>
  </si>
  <si>
    <t>4910100</t>
  </si>
  <si>
    <t>Охрана семьи и детства</t>
  </si>
  <si>
    <t>Единый сельскохозяйственный налог</t>
  </si>
  <si>
    <t>ГОСУДАРСТВЕННАЯ ПОШЛИНА</t>
  </si>
  <si>
    <t>Наименование</t>
  </si>
  <si>
    <t>04000</t>
  </si>
  <si>
    <t>07</t>
  </si>
  <si>
    <t>8</t>
  </si>
  <si>
    <t>ВСЕГО  ДОХОДОВ</t>
  </si>
  <si>
    <t>09</t>
  </si>
  <si>
    <t>11</t>
  </si>
  <si>
    <t>120</t>
  </si>
  <si>
    <t>05000</t>
  </si>
  <si>
    <t xml:space="preserve">- погашение                                        </t>
  </si>
  <si>
    <t>08</t>
  </si>
  <si>
    <t>03000</t>
  </si>
  <si>
    <t>НАЛОГОВЫЕ И НЕНАЛОГОВЫЕ ДОХОДЫ</t>
  </si>
  <si>
    <t>НАЛОГИ НА ПРИБЫЛЬ, ДОХОДЫ</t>
  </si>
  <si>
    <t>финансовое управление администрации Богучанского района</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</si>
  <si>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</si>
  <si>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Благоустройство</t>
  </si>
  <si>
    <t>ПБС</t>
  </si>
  <si>
    <t xml:space="preserve">ЦА301 </t>
  </si>
  <si>
    <t xml:space="preserve">ЦБ302 </t>
  </si>
  <si>
    <t xml:space="preserve">ЦВ303 </t>
  </si>
  <si>
    <t xml:space="preserve">ЦГ304 </t>
  </si>
  <si>
    <t xml:space="preserve">ЦД305 </t>
  </si>
  <si>
    <t xml:space="preserve">ЦЕ306 </t>
  </si>
  <si>
    <t xml:space="preserve">ЦЖ307 </t>
  </si>
  <si>
    <t xml:space="preserve">ЦИ308 </t>
  </si>
  <si>
    <t xml:space="preserve">ЦК309 </t>
  </si>
  <si>
    <t xml:space="preserve">ЦЛ310 </t>
  </si>
  <si>
    <t xml:space="preserve">ЦМ311 </t>
  </si>
  <si>
    <t xml:space="preserve">ЦН312 </t>
  </si>
  <si>
    <t xml:space="preserve">ЦО313 </t>
  </si>
  <si>
    <t xml:space="preserve">ЦП314 </t>
  </si>
  <si>
    <t xml:space="preserve">ЦР315 </t>
  </si>
  <si>
    <t xml:space="preserve">ЦС316 </t>
  </si>
  <si>
    <t xml:space="preserve">ЦТ317 </t>
  </si>
  <si>
    <t xml:space="preserve">ЦУ318 </t>
  </si>
  <si>
    <t>Администрация Ангарского сельсовета</t>
  </si>
  <si>
    <t>Администрация Богучанского сельсовета</t>
  </si>
  <si>
    <t>Администрация Говорковского сельсовета</t>
  </si>
  <si>
    <t>Резервные фонды</t>
  </si>
  <si>
    <t>Прочие субсидии</t>
  </si>
  <si>
    <t>Прочие субсидии бюджетам муниципальных районов</t>
  </si>
  <si>
    <t>Другие вопросы в области социальной политики</t>
  </si>
  <si>
    <t>01 05 02 01 05 0000 510</t>
  </si>
  <si>
    <t>01 05 02 01 05 0000 610</t>
  </si>
  <si>
    <t>863</t>
  </si>
  <si>
    <t>Функционирование законодательных (представительных) органов государственной власти и представительных органов муниципальных образований</t>
  </si>
  <si>
    <t>Иные межбюджетные трансферты</t>
  </si>
  <si>
    <t>(в рублях)</t>
  </si>
  <si>
    <t>ВСЕГО</t>
  </si>
  <si>
    <t>13</t>
  </si>
  <si>
    <t>130</t>
  </si>
  <si>
    <t>14</t>
  </si>
  <si>
    <t>Доходы от реализации имущества, находящегося в собственности муниципальных районов (в части реализации основных средств по указанному имуществу)</t>
  </si>
  <si>
    <t>410</t>
  </si>
  <si>
    <t>048</t>
  </si>
  <si>
    <t>Наименование поселения</t>
  </si>
  <si>
    <t>Всего межбюджетных трансфертов, перечисляемых из бюджетов поселений</t>
  </si>
  <si>
    <t>Администрация Артюгинского  сельсовета</t>
  </si>
  <si>
    <t>Администрация Манзенского  сельсовета</t>
  </si>
  <si>
    <t>Администрация Новохайского сельсовета</t>
  </si>
  <si>
    <t>Администрация Пинчугского сельсовета</t>
  </si>
  <si>
    <t>Администрация Октябрьского сельсовета</t>
  </si>
  <si>
    <t>Администрация Таежнинского сельсовета</t>
  </si>
  <si>
    <t>Администрация Такучетского  сельсовета</t>
  </si>
  <si>
    <t>Администрация Шиверского сельсовета</t>
  </si>
  <si>
    <t>БЕЗВОЗМЕЗДНЫЕ ПОСТУПЛЕНИЯ</t>
  </si>
  <si>
    <t>НАЛОГИ НА СОВОКУПНЫЙ ДОХОД</t>
  </si>
  <si>
    <t>Единый налог на вмененный доход для отдельных видов деятельности</t>
  </si>
  <si>
    <t>НАЛОГИ НА ИМУЩЕСТВО</t>
  </si>
  <si>
    <t>Земельный налог</t>
  </si>
  <si>
    <t>Государственная пошлина по делам, рассматриваемым в судах общей юрисдикции, мировыми судьями</t>
  </si>
  <si>
    <t>Увеличение остатков средств бюджетов</t>
  </si>
  <si>
    <t>Увеличение прочих остатков средств бюджетов</t>
  </si>
  <si>
    <t>Уменьшение остатков средств бюджетов</t>
  </si>
  <si>
    <t>Уменьшение прочих остатков средств бюджетов</t>
  </si>
  <si>
    <t>Пенсионное обеспечение</t>
  </si>
  <si>
    <t>Социальное обеспечение населения</t>
  </si>
  <si>
    <t>Прочие местные налоги и сборы, мобилизуемые на территориях муниципальных районов</t>
  </si>
  <si>
    <t>ДОХОДЫ ОТ ИСПОЛЬЗОВАНИЯ ИМУЩЕСТВА, НАХОДЯЩЕГОСЯ В ГОСУДАРСТВЕННОЙ И МУНИЦИПАЛЬНОЙ СОБСТВЕННОСТИ</t>
  </si>
  <si>
    <t>01 02 00 00 05 0000 810</t>
  </si>
  <si>
    <t>год</t>
  </si>
  <si>
    <t>Дефицит</t>
  </si>
  <si>
    <t>ФФП</t>
  </si>
  <si>
    <t>Молодежь Приангарья</t>
  </si>
  <si>
    <t>Сбалансированность</t>
  </si>
  <si>
    <t>ВУС</t>
  </si>
  <si>
    <t>Методика ВУС</t>
  </si>
  <si>
    <t>Полномочия поселений</t>
  </si>
  <si>
    <t>Администраторы доходов</t>
  </si>
  <si>
    <t>Администраторы источников</t>
  </si>
  <si>
    <t>Доходы</t>
  </si>
  <si>
    <t>КОД</t>
  </si>
  <si>
    <t xml:space="preserve">Наименование </t>
  </si>
  <si>
    <t>890 01 00 00 00 00 0000 000</t>
  </si>
  <si>
    <t>ИСТОЧНИКИ ВНУТРЕННЕГО ФИНАНСИРОВАНИЯ ДЕФИЦИТОВ БЮДЖЕТОВ</t>
  </si>
  <si>
    <t>Бюджетные кредиты от других бюджетов бюджетной системы Российской Федерации</t>
  </si>
  <si>
    <t>890 01 03 00 00 00 0000 700</t>
  </si>
  <si>
    <t>Получение бюджетных кредитов от других бюджетов бюджетной системы Российской Федерации в валюте Российской Федерации</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</si>
  <si>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</si>
  <si>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</si>
  <si>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</si>
  <si>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 и которые расположены в границах поселений</t>
  </si>
  <si>
    <t>16</t>
  </si>
  <si>
    <t>140</t>
  </si>
  <si>
    <t>1</t>
  </si>
  <si>
    <t>00</t>
  </si>
  <si>
    <t>00000</t>
  </si>
  <si>
    <t>0000</t>
  </si>
  <si>
    <t>182</t>
  </si>
  <si>
    <t>01</t>
  </si>
  <si>
    <t>01000</t>
  </si>
  <si>
    <t>110</t>
  </si>
  <si>
    <t>Субсидии бюджетам субъектов Российской Федерации и муниципальных образований (межбюджетные субсидии)</t>
  </si>
  <si>
    <t>Администрация Невонского сельсовета</t>
  </si>
  <si>
    <t>Администрация Нижнетерянского сельсовета</t>
  </si>
  <si>
    <t xml:space="preserve">Администрация Таежнинского сельсовета </t>
  </si>
  <si>
    <t>Администрация Хребтовского сельсовета</t>
  </si>
  <si>
    <t>Администрация Чуноярского сельсовета</t>
  </si>
  <si>
    <t>ОБРАЗОВАНИЕ</t>
  </si>
  <si>
    <t>СОЦИАЛЬНАЯ ПОЛИТИКА</t>
  </si>
  <si>
    <t>Безвозмездные поступления от других бюджетов бюджетной системы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</si>
  <si>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</si>
  <si>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автономных учреждений)</t>
  </si>
  <si>
    <t>Другие вопросы в области национальной экономики</t>
  </si>
  <si>
    <t>Коммунальное хозяйство</t>
  </si>
  <si>
    <t>Изменение остатков средств на счетах по учету средств бюджета</t>
  </si>
  <si>
    <t>890 01 05 00 00 00 0000 500</t>
  </si>
  <si>
    <t>890 01 05 02 00 00 0000 500</t>
  </si>
  <si>
    <t>890 01 05 02 01 00 0000 510</t>
  </si>
  <si>
    <t>Другие вопросы в области жилищно-коммунального хозяйства</t>
  </si>
  <si>
    <t>Дошкольное образование</t>
  </si>
  <si>
    <t>Общее образование</t>
  </si>
  <si>
    <t>Увеличение прочих остатков денежных средств бюджетов муниципальных районов</t>
  </si>
  <si>
    <t>890 01 05 00 00 00 0000 600</t>
  </si>
  <si>
    <t>890 01 05 02 00 00 0000 600</t>
  </si>
  <si>
    <t>890 01 05 02 01 00 0000 610</t>
  </si>
  <si>
    <t>Уменьшение прочих остатков денежных средств бюджетов</t>
  </si>
  <si>
    <t>890 01 05 02 01 05 0000 610</t>
  </si>
  <si>
    <t>Уменьшение прочих остатков денежных средств бюджетов муниципальных районов</t>
  </si>
  <si>
    <t>Методика комиссий</t>
  </si>
  <si>
    <t>000</t>
  </si>
  <si>
    <t>№ строки</t>
  </si>
  <si>
    <t>Администрация Белякинского сельсовета</t>
  </si>
  <si>
    <t>Администрация Осиновомысского сельсовета</t>
  </si>
  <si>
    <t>0920300</t>
  </si>
  <si>
    <t>Итого</t>
  </si>
  <si>
    <t>Код ведом-ства</t>
  </si>
  <si>
    <t>Код группы, подгруппы, статьи и вида источников</t>
  </si>
  <si>
    <t xml:space="preserve">Наименование показателя </t>
  </si>
  <si>
    <t>2</t>
  </si>
  <si>
    <t>01 02 00 00 05 0000 710</t>
  </si>
  <si>
    <t>Полученные кредитов от других бюджетов бюджетной системы Российской Федерации бюджетами муниципальных районов в валюте Российской Федерации</t>
  </si>
  <si>
    <t>890 01 03 00 00 00 0000 800</t>
  </si>
  <si>
    <t>Погашение бюджетных кредитов, полученных от других бюджетов бюджетной системы Российской Федерации в валюте Российской Федерации</t>
  </si>
  <si>
    <t>890 01 05 00 00 00 0000 000</t>
  </si>
  <si>
    <t>КБК</t>
  </si>
  <si>
    <t>801</t>
  </si>
  <si>
    <t>802</t>
  </si>
  <si>
    <t>Контрольно-счетная комиссия Богучанского района</t>
  </si>
  <si>
    <t>Администрация Богучанского района</t>
  </si>
  <si>
    <t xml:space="preserve">Внутренние заимствования (привлечение/погашение)  </t>
  </si>
  <si>
    <t>НАЦИОНАЛЬНАЯ ЭКОНОМИКА</t>
  </si>
  <si>
    <t>Сельское хозяйство и рыболовство</t>
  </si>
  <si>
    <t>Транспорт</t>
  </si>
  <si>
    <t>Управление муниципальной собственностью Богучанского района</t>
  </si>
  <si>
    <t>НАЦИОНАЛЬНАЯ ОБОРОНА</t>
  </si>
  <si>
    <t>Мобилизационная и вневойсковая подготовка</t>
  </si>
  <si>
    <t>адм комиссии</t>
  </si>
  <si>
    <t>Увеличение прочих остатков денежных средств бюджетов</t>
  </si>
  <si>
    <t>890 01 05 02 01 05 0000 510</t>
  </si>
  <si>
    <t>10</t>
  </si>
  <si>
    <t>05020</t>
  </si>
  <si>
    <t>05025</t>
  </si>
  <si>
    <t>05030</t>
  </si>
  <si>
    <t>05035</t>
  </si>
  <si>
    <t>07010</t>
  </si>
  <si>
    <t>07015</t>
  </si>
  <si>
    <t>12</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</si>
  <si>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t>
  </si>
  <si>
    <t>830</t>
  </si>
  <si>
    <t xml:space="preserve">Бюджетные кредиты от других бюджетов бюджетной системы Российской Федерации                                     </t>
  </si>
  <si>
    <t>- погашение</t>
  </si>
  <si>
    <t xml:space="preserve">Общий объем заимствований, направляемых на покрытие дефицита районного бюджета и погашение муниципальных долговых обязательств района       </t>
  </si>
  <si>
    <t>03010</t>
  </si>
  <si>
    <t>07000</t>
  </si>
  <si>
    <t>875</t>
  </si>
  <si>
    <t>890</t>
  </si>
  <si>
    <t>Культура</t>
  </si>
  <si>
    <t>Массовый спорт</t>
  </si>
  <si>
    <t>Дотации на выравнивание бюджетной обеспеченности субъектов Российской Федерации и муниципальных образований</t>
  </si>
  <si>
    <t>05010</t>
  </si>
  <si>
    <t>Доходы, получаемые в виде арендной платы за земельные участки, государственная собственность на которые не разграничена ,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</si>
  <si>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</si>
  <si>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06010</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</si>
  <si>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</si>
  <si>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</si>
  <si>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</si>
  <si>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получение                                   </t>
  </si>
  <si>
    <t xml:space="preserve">Налог на прибыль организаций, зачисляемый в бюджеты бюджетной системы Российской Федерации по соответствующим ставкам </t>
  </si>
  <si>
    <t>01010</t>
  </si>
  <si>
    <t>01012</t>
  </si>
  <si>
    <t>02</t>
  </si>
  <si>
    <t>02000</t>
  </si>
  <si>
    <t>02010</t>
  </si>
  <si>
    <t>02020</t>
  </si>
  <si>
    <t>05</t>
  </si>
  <si>
    <t>06</t>
  </si>
  <si>
    <t>06000</t>
  </si>
  <si>
    <t>856</t>
  </si>
  <si>
    <t>Администрация Красногорьевского сельсовета</t>
  </si>
  <si>
    <t>Наименование показателя</t>
  </si>
  <si>
    <t>Подраздел</t>
  </si>
  <si>
    <t>ОБЩЕГОСУДАРСТВЕННЫЕ ВОПРОСЫ</t>
  </si>
  <si>
    <t>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</si>
  <si>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</si>
  <si>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</si>
  <si>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НАЦИОНАЛЬНАЯ БЕЗОПАСНОСТЬ И ПРАВООХРАНИТЕЛЬНАЯ ДЕЯТЕЛЬНОСТЬ</t>
  </si>
  <si>
    <t>ЖИЛИЩНО-КОММУНАЛЬНОЕ ХОЗЯЙСТВО</t>
  </si>
  <si>
    <t>Налог на имущество физических лиц</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</si>
  <si>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</si>
  <si>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01030</t>
  </si>
  <si>
    <t>05013</t>
  </si>
  <si>
    <t>Прочие доходы от оказания платных услуг (работ) получателями средств  бюджетов муниципальных районов</t>
  </si>
  <si>
    <t>01995</t>
  </si>
  <si>
    <t>02053</t>
  </si>
  <si>
    <t>Заимствования</t>
  </si>
  <si>
    <t>ФИЗИЧЕСКАЯ КУЛЬТУРА И СПОРТ</t>
  </si>
  <si>
    <t>КУЛЬТУРА, КИНЕМАТОГРАФИЯ</t>
  </si>
  <si>
    <t>Прочие межбюджетные трансферты общего характера</t>
  </si>
  <si>
    <t>06013</t>
  </si>
  <si>
    <t>Дорожное хозяйство (дорожные фонды)</t>
  </si>
  <si>
    <t>Муниципальное казенное учреждение "Муниципальная служба Заказчика"</t>
  </si>
  <si>
    <t>управление образования администрации Богучанского района Красноярского края</t>
  </si>
  <si>
    <t>дата Первого решения</t>
  </si>
  <si>
    <t>№ Первого решения</t>
  </si>
  <si>
    <t>9992</t>
  </si>
  <si>
    <t>02050</t>
  </si>
  <si>
    <t>откл</t>
  </si>
  <si>
    <t>02030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</si>
  <si>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ст.227 НК РФ</t>
  </si>
  <si>
    <t>Налог на доходы физических лиц с доходов, полученных физическими лицами в соответствии со ст. 228 НК РФ</t>
  </si>
  <si>
    <t>номер</t>
  </si>
  <si>
    <t>приложение</t>
  </si>
  <si>
    <t>плановый период</t>
  </si>
  <si>
    <t>Финансовое управление администрации Богучанского района</t>
  </si>
  <si>
    <t>3</t>
  </si>
  <si>
    <t>4</t>
  </si>
  <si>
    <t>5</t>
  </si>
  <si>
    <t>6</t>
  </si>
  <si>
    <t>7</t>
  </si>
  <si>
    <t>Акцизы по подакцизным товарам (продукции), производимым на территории РФ</t>
  </si>
  <si>
    <t>100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</si>
  <si>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</si>
  <si>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</si>
  <si>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взимаемый в связи с применением патентной системы налогообложения, зачисляемый в бюджеты муниципальных районов</t>
  </si>
  <si>
    <t>04020</t>
  </si>
  <si>
    <t xml:space="preserve">  Государственная пошлина за выдачу разрешения  на установку рекламной конструкции</t>
  </si>
  <si>
    <t>01040</t>
  </si>
  <si>
    <t>№ ПП</t>
  </si>
  <si>
    <t>Код главного администратора</t>
  </si>
  <si>
    <t>Код бюджетной классификации</t>
  </si>
  <si>
    <t>Наименование кода бюджетной классификации</t>
  </si>
  <si>
    <t>Богучанский район</t>
  </si>
  <si>
    <t>1 11 05013 05 1000 120</t>
  </si>
  <si>
    <t>1 11 05013 05 2000 120</t>
  </si>
  <si>
    <t>1 11 05013 05 3000 120</t>
  </si>
  <si>
    <t>1 11 05025 05 1000 120</t>
  </si>
  <si>
    <t>1 11 05025 05 2000 120</t>
  </si>
  <si>
    <t>1 11 05025 05 3000 120</t>
  </si>
  <si>
    <t>1 11 05035 05 1000 120</t>
  </si>
  <si>
    <t>1 11 05035 05 2000 120</t>
  </si>
  <si>
    <t>1 11 05035 05 3000 120</t>
  </si>
  <si>
    <t>1 11 05035 05 9960 120</t>
  </si>
  <si>
    <t>1 11 07015 05 1000 120</t>
  </si>
  <si>
    <t>Прочие доходы от компенсации затрат государства</t>
  </si>
  <si>
    <t>1 14 02053 05 1000 410</t>
  </si>
  <si>
    <t>1 14 06013 05 1000 430</t>
  </si>
  <si>
    <t>1 17 01050 05 0000 180</t>
  </si>
  <si>
    <t>Невыясненные поступления, зачисляемые в бюджеты муниципальных районов</t>
  </si>
  <si>
    <t>1 17 05050 05 0000 180</t>
  </si>
  <si>
    <t xml:space="preserve">Прочие неналоговые доходы бюджетов муниципальных районов </t>
  </si>
  <si>
    <t>1 08 07150 01 1000 110</t>
  </si>
  <si>
    <t>1 13 01995 05 0000 130</t>
  </si>
  <si>
    <t>1 13 01995 05 9901 130</t>
  </si>
  <si>
    <t>Прочие доходы от оказания платных услуг получателями средств бюджетов муниципальных районов (платные услуги муниципальных учреждений, находящимся в ведении органов местного самоуправления муниципальных районов)</t>
  </si>
  <si>
    <t>1 17 05050 05 1000 180</t>
  </si>
  <si>
    <t>Прочие безвозмездные поступления в бюджеты муниципальных районов (гранты, премии муниципальным учреждениям, находящимся в ведении органов местного самоуправления муниципальных районов)</t>
  </si>
  <si>
    <t>Прочие безвозмездные поступления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</si>
  <si>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1 11 05035 05 0000 120</t>
  </si>
  <si>
    <t>1 13 01995 05 9902 130</t>
  </si>
  <si>
    <t>Прочие доходы от оказания платных услуг получателями средств бюджетов муниципальных районов (родительская плата в дошкольных муниципальных учреждениях, находящимся в ведении органов местного самоуправления муниципальных районов)</t>
  </si>
  <si>
    <t>1 13 01995 05 9992 130</t>
  </si>
  <si>
    <t>Прочие доходы от оказания платных услуг получателями средств бюджетов муниципальных районов (плата в общеобразовательных учреждениях, находящимся в ведении органов местного самоуправления муниципальных районов за питание в школьных столовых)</t>
  </si>
  <si>
    <t>1 13 02065 05 9991 130</t>
  </si>
  <si>
    <t>Доходы, поступающие в порядке возмещения расходов, понесенных в связи с эксплуатацией имущества муниципальных районов (возмещение коммунальных услуг)</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</si>
  <si>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</si>
  <si>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Прочие неналоговые доходы бюджетов муниципальных районов</t>
  </si>
  <si>
    <t>Дотации бюджетам муниципальных районов на выравнивание бюджетной обеспеченности</t>
  </si>
  <si>
    <t>Дотации бюджетам муниципальных районов на поддержку мер по обеспечению сбалансированности бюджетов</t>
  </si>
  <si>
    <t>Богучанский районный Совет депутатов</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</si>
  <si>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</si>
  <si>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</si>
  <si>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121</t>
  </si>
  <si>
    <t>Иные выплаты персоналу государственных (муниципальных) органов, за исключением фонда оплаты труда</t>
  </si>
  <si>
    <t>122</t>
  </si>
  <si>
    <t>0103</t>
  </si>
  <si>
    <t>Руководство и управление в сфере установленных функций в рамках непрограммных расходов органов местного самоуправления</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</si>
  <si>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</si>
  <si>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</si>
  <si>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</si>
  <si>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</si>
  <si>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0104</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</si>
  <si>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</si>
  <si>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</si>
  <si>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</si>
  <si>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0113</t>
  </si>
  <si>
    <t>Выполнение государственных полномочий в области архивного дела в рамках непрограммных расходов органов местного самоуправления</t>
  </si>
  <si>
    <t>Публичные нормативные выплаты гражданам несоциального характера</t>
  </si>
  <si>
    <t>330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</si>
  <si>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</si>
  <si>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111</t>
  </si>
  <si>
    <t>Закупка товаров, работ, услуг в целях капитального ремонта государственного (муниципального) имущества</t>
  </si>
  <si>
    <t>243</t>
  </si>
  <si>
    <t>0310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</si>
  <si>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</si>
  <si>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</si>
  <si>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</si>
  <si>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</si>
  <si>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</si>
  <si>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</si>
  <si>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0405</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</si>
  <si>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муниципальной программы "Развитие сельского хозяйства в Богучанском районе"</t>
  </si>
  <si>
    <t>810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</si>
  <si>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</si>
  <si>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0408</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</si>
  <si>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</si>
  <si>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0409</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</si>
  <si>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</si>
  <si>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0412</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</si>
  <si>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</si>
  <si>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"Устойчивое развитие сельских территорий" муниципальной программы "Развитие сельского хозяйства в Богучанском районе"</t>
  </si>
  <si>
    <t>Софинансирование за счет средств местного бюджета расходов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</si>
  <si>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0502</t>
  </si>
  <si>
    <t>0707</t>
  </si>
  <si>
    <t>Субсидии бюджетным учреждениям на иные цели</t>
  </si>
  <si>
    <t>612</t>
  </si>
  <si>
    <t>Софинансирование за счет средств местного бюджета расходов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</si>
  <si>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</si>
  <si>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</si>
  <si>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</si>
  <si>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</si>
  <si>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0909</t>
  </si>
  <si>
    <t>Организация и проведение акарицидных обработок мест массового отдыха населения в рамках непрограммных расходов администрации Богучанского района</t>
  </si>
  <si>
    <t>1001</t>
  </si>
  <si>
    <t>Иные пенсии, социальные доплаты к пенсиям</t>
  </si>
  <si>
    <t>312</t>
  </si>
  <si>
    <t>1003</t>
  </si>
  <si>
    <t>Пособия, компенсации и иные социальные выплаты гражданам, кроме публичных нормативных обязательств</t>
  </si>
  <si>
    <t>321</t>
  </si>
  <si>
    <t>1102</t>
  </si>
  <si>
    <t>Расходы на организацию и проведение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</si>
  <si>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участия в краевых спортивных мероприятиях, акциях, соревнованиях, сборах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</si>
  <si>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Расходы на организацию и проведение профилактических мероприятий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</si>
  <si>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Расходы на повышение уровня компетентности и квалификации специалистов, работающих с детьми и молодежью, и осуществляющих деятельность по профилактике наркомании и алкоголизма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</si>
  <si>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0501</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</si>
  <si>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</si>
  <si>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0503</t>
  </si>
  <si>
    <t>0505</t>
  </si>
  <si>
    <t>Обеспечение деятельности муниципального казенного учреждения "Муниципальная служба Заказчика" в рамках непрограммных расходов</t>
  </si>
  <si>
    <t>112</t>
  </si>
  <si>
    <t>0801</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</si>
  <si>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</si>
  <si>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1006</t>
  </si>
  <si>
    <t>0702</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</si>
  <si>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</si>
  <si>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</si>
  <si>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</si>
  <si>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библиотечному обслуживанию населения в рамках подпрограммы "Культурное наследие" муниципальной программы Богучанского района "Развитие культуры"</t>
  </si>
  <si>
    <t>Расходы на проведение культурно-массовых мероприятий в рамках подпрограммы "Культурное наследие" муниципальной программы Богучанского района "Развитие культуры"</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</si>
  <si>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</si>
  <si>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0804</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</si>
  <si>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</si>
  <si>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Бюджетные инвестиции на приобретение объектов недвижимого имущества в государственную (муниципальную) собственность</t>
  </si>
  <si>
    <t>412</t>
  </si>
  <si>
    <t>Софинансирование за счет средств местного бюджета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</si>
  <si>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</si>
  <si>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0701</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</si>
  <si>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</si>
  <si>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</si>
  <si>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</si>
  <si>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</si>
  <si>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</si>
  <si>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</si>
  <si>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</si>
  <si>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</si>
  <si>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</si>
  <si>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</si>
  <si>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части предоставления субсидий бюджетным учреждениям на приобретение основных средств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</si>
  <si>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0709</t>
  </si>
  <si>
    <t>Выполнение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</si>
  <si>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Выполнение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</si>
  <si>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1004</t>
  </si>
  <si>
    <t>Выполнение государственных полномочий по выплате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</si>
  <si>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</si>
  <si>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0111</t>
  </si>
  <si>
    <t>Резервные фонды местных администраций в рамках непрограммных расходов органов местного самоуправления</t>
  </si>
  <si>
    <t>Резервные средства</t>
  </si>
  <si>
    <t>870</t>
  </si>
  <si>
    <t>540</t>
  </si>
  <si>
    <t>Отдельные мероприятия в рамках непрограммных расходов органов местного самоуправления</t>
  </si>
  <si>
    <t>831</t>
  </si>
  <si>
    <t>0203</t>
  </si>
  <si>
    <t>Субвенции</t>
  </si>
  <si>
    <t>530</t>
  </si>
  <si>
    <t>Межбюджетные трансферты на реализацию мероприятий по трудовому воспитанию несовершеннолетних в рамках подпрограммы "Вовлечение молодежи Богучанского района в социальную практику" муниципальной программы "Молодежь Приангарья"</t>
  </si>
  <si>
    <t>1401</t>
  </si>
  <si>
    <t>511</t>
  </si>
  <si>
    <t>1403</t>
  </si>
  <si>
    <t>ВСЕГО РАСХОДОВ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</si>
  <si>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администрации Богучанского района</t>
  </si>
  <si>
    <t>Муниципальная программа "Развитие образования Богучанского района"</t>
  </si>
  <si>
    <t>Подпрограмма "Развитие дошкольного, общего и дополнительного образования детей"</t>
  </si>
  <si>
    <t>011</t>
  </si>
  <si>
    <t>Подпрограмма "Государственная поддержка детей-сирот, расширение практики применения семейных форм воспитания"</t>
  </si>
  <si>
    <t>013</t>
  </si>
  <si>
    <t>Подпрограмма "Обеспечение реализации муниципальной программы и прочие мероприятия"</t>
  </si>
  <si>
    <t>014</t>
  </si>
  <si>
    <t>021</t>
  </si>
  <si>
    <t>Подпрограмма "Повышение качества и доступности социальных услуг населению"</t>
  </si>
  <si>
    <t>024</t>
  </si>
  <si>
    <t>Муниципальная программа "Реформирование и модернизация жилищно-коммунального хозяйства и повышение энергетической эффективности"</t>
  </si>
  <si>
    <t>032</t>
  </si>
  <si>
    <t>Подпрограмма "Энергосбережение и повышение энергетической эффективности на территории Богучанского района"</t>
  </si>
  <si>
    <t>034</t>
  </si>
  <si>
    <t>Муниципальная программа "Защита населения и территории Богучанского района от чрезвычайных ситуаций природного и техногенного характера"</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</si>
  <si>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</si>
  <si>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t>
  </si>
  <si>
    <t>Подпрограмма "Борьба с пожарами в населенных пунктах Богучанского района"</t>
  </si>
  <si>
    <t>042</t>
  </si>
  <si>
    <t>Муниципальная программа Богучанского района "Развитие культуры"</t>
  </si>
  <si>
    <t>Подпрограмма "Культурное наследие"</t>
  </si>
  <si>
    <t>051</t>
  </si>
  <si>
    <t>052</t>
  </si>
  <si>
    <t>053</t>
  </si>
  <si>
    <t>Муниципальная программа "Молодежь Приангарья"</t>
  </si>
  <si>
    <t>Подпрограмма "Вовлечение молодежи Богучанского района в социальную практику"</t>
  </si>
  <si>
    <t>061</t>
  </si>
  <si>
    <t>Подпрограмма "Патриотическое воспитание молодежи Богучанского района"</t>
  </si>
  <si>
    <t>062</t>
  </si>
  <si>
    <t>Подпрограмма "Обеспечение жильем молодых семей в Богучанском районе"</t>
  </si>
  <si>
    <t>063</t>
  </si>
  <si>
    <t>064</t>
  </si>
  <si>
    <t>Муниципальная программа "Развитие физической культуры и спорта, в Богучанском районе"</t>
  </si>
  <si>
    <t>Подпрограмма "Развитие массовой физической культуры и спорта"</t>
  </si>
  <si>
    <t>071</t>
  </si>
  <si>
    <t>Подпрограмма "Формирование культуры здорового образа жизни"</t>
  </si>
  <si>
    <t>072</t>
  </si>
  <si>
    <t>Муниципальная программа "Развитие инвестиционной, инновационной деятельности, малого и среднего предпринимательства на территории Богучанского района"</t>
  </si>
  <si>
    <t>Подпрограмма "Развитие субъектов малого и среднего предпринимательства в Богучанском районе"</t>
  </si>
  <si>
    <t>081</t>
  </si>
  <si>
    <t>083</t>
  </si>
  <si>
    <t>Муниципальная программа "Развитие транспортной системы Богучанского района"</t>
  </si>
  <si>
    <t>Подпрограмма "Дороги Богучанского района"</t>
  </si>
  <si>
    <t>091</t>
  </si>
  <si>
    <t>Подпрограмма "Развитие транспортного комплекса Богучанского района"</t>
  </si>
  <si>
    <t>092</t>
  </si>
  <si>
    <t>Подпрограмма "Безопасность дорожного движения в Богучанском районе"</t>
  </si>
  <si>
    <t>093</t>
  </si>
  <si>
    <t>105</t>
  </si>
  <si>
    <t>Муниципальная программа "Управление муниципальными финансами"</t>
  </si>
  <si>
    <t>Подпрограмма "Обеспечение реализации муниципальной программы"</t>
  </si>
  <si>
    <t>Муниципальная программа "Развитие сельского хозяйства в Богучанском районе"</t>
  </si>
  <si>
    <t>Подпрограмма "Поддержка малых форм хозяйствования"</t>
  </si>
  <si>
    <t>Подпрограмма "Устойчивое развитие сельских территорий"</t>
  </si>
  <si>
    <t>123</t>
  </si>
  <si>
    <t>ак</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</si>
  <si>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</si>
  <si>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Проведение выборов и референдумов в рамках непрограммных расходов органов местного самоуправления</t>
  </si>
  <si>
    <t>Ежегодная единовременная выплата (премия) лицам, удостоенным звания "Почетный гражданин Богучанского района" в рамках непрограммных администрации Богучанского района</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</si>
  <si>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</si>
  <si>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Выполнение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</si>
  <si>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Пенсия за выслугу лет лицам, замещавшим должности муниципальной службы муниципального образования Богучанский район в рамках подпрограммы "Повышение качества жизни отдельных категорий граждан, в т. ч. инвалидов, степени их социальной защищенности" муниципальной программы "Система социальной защиты населения Богучанского района"</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</si>
  <si>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</si>
  <si>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Софинансирование за счет средств местного бюджета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</si>
  <si>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Мероприятия по проектированию и реконструкции, строительству и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</si>
  <si>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содержанию учреждений социального обслуживания населения в рамках подпрограммы "Повышение качества и доступности социальных услуг населению" муниципальной программы "Система социальной защиты населения Богучанского района"</t>
  </si>
  <si>
    <t>Расходы на проведение культурно-массовых мероприятий в рамках подпрограммы "Искусство и народное творчество"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</si>
  <si>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</si>
  <si>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</si>
  <si>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</si>
  <si>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</si>
  <si>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</si>
  <si>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</si>
  <si>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"Культурное наследие" муниципальной программы Богучанского района "Развитие культуры"</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</si>
  <si>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</si>
  <si>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</si>
  <si>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</si>
  <si>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</si>
  <si>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</si>
  <si>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</si>
  <si>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персональных выплат, устанавливаемых в целях повышения оплаты труда молодым специалистам, в рамках подпрограммы "Искусство и народное творчество"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</si>
  <si>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стоимости проезда в отпуск в соответствии с законодательством, в рамках подпрограммы "Искусство и народное творчество" муниципальной программы Богучанского района "Развитие культуры"</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</si>
  <si>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</si>
  <si>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</si>
  <si>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</si>
  <si>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</si>
  <si>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Отдельные мероприятия в рамках подпрограммы "Приобретение жилых помещений работникам бюджетной сферы Богучанского района" муниципальной программы "Обеспечение доступным и комфортным жильем граждан Богучанского района"</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</si>
  <si>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</si>
  <si>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</si>
  <si>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Иные выплаты населению</t>
  </si>
  <si>
    <t>360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</si>
  <si>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</si>
  <si>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</si>
  <si>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</si>
  <si>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</si>
  <si>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Межбюджетные трансферты на выполнение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</si>
  <si>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Субвенции на осуществление государственных полномочий по первичному воинскому учету на территориях, где отсутствуют военные комиссариаты,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</si>
  <si>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</si>
  <si>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</si>
  <si>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Межбюджетные трансферты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</si>
  <si>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</si>
  <si>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033</t>
  </si>
  <si>
    <t>Доходы, поступающие в порядке возмещения расходов, понесенных в связи с эксплуатацией имущества муниципальных районов</t>
  </si>
  <si>
    <t>02065</t>
  </si>
  <si>
    <t>Дотации на выравнивание бюджетной обеспеченности</t>
  </si>
  <si>
    <t>1 11 07015 05 2000 120</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</si>
  <si>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</si>
  <si>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</si>
  <si>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1 14 01050 05 0000 410</t>
  </si>
  <si>
    <t>Доходы от продажи квартир, находящихся в собственности муниципальных районов</t>
  </si>
  <si>
    <t>1 14 06025 05 1000 430</t>
  </si>
  <si>
    <t>Поступления от денежных пожертвований, предоставляемых физическими лицами получателям средств бюджетов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</si>
  <si>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 xml:space="preserve">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
</t>
  </si>
  <si>
    <t>2017 год</t>
  </si>
  <si>
    <t>311</t>
  </si>
  <si>
    <t>320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</si>
  <si>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</si>
  <si>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</si>
  <si>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</si>
  <si>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</si>
  <si>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Выполнение государственных полномочий Красноярского края по реализации мер дополнительной поддержки населения, направленных на соблюдение размера вносимой гражданами платы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</si>
  <si>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</si>
  <si>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Обеспечение бесплатного проезда детей до места нахождения детских оздоровительных лагерей и обратно в рамках подпрограммы "Социальная поддержка семей, имеющих детей" муниципальной программы "Система социальной защиты населения Богучанского района"</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</si>
  <si>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"Система социальной защиты населения Богучанского района"</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</si>
  <si>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</si>
  <si>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</si>
  <si>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</si>
  <si>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"Культурное наследие" муниципальной программы Богучанского района "Развитие культуры"</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</si>
  <si>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</si>
  <si>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Выполнение полномочий поселений по созданию условий для организации досуга и обеспечения жителей услугами организаций культуры в части оплаты ЖКУ за исключением электроэнергии, в рамках подпрограммы "Искусство и народное творчество" муниципальной программы Богучанского района "Развитие культуры"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</si>
  <si>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</si>
  <si>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</si>
  <si>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</si>
  <si>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</si>
  <si>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</si>
  <si>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</si>
  <si>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</si>
  <si>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</si>
  <si>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</si>
  <si>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</si>
  <si>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</si>
  <si>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библиотечного фонда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</si>
  <si>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</si>
  <si>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</si>
  <si>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</si>
  <si>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Муниципальная программа "Система социальной защиты населения Богучанского района"</t>
  </si>
  <si>
    <t>Подпрограмма "Повышение качества жизни отдельных категорий граждан, в т. ч. инвалидов, степени их социальной защищенности"</t>
  </si>
  <si>
    <t>Подпрограмма "Социальная поддержка семей, имеющих детей"</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</si>
  <si>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</si>
  <si>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Подпрограмма "Создание условий для безубыточной деятельности организаций жилищно-коммунального комплекса Богучанского района"</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</si>
  <si>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</si>
  <si>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Подпрограмма "Реконструкция и капитальный ремонт объектов коммунальной инфраструктуры муниципального образования Богучанский район"</t>
  </si>
  <si>
    <t>Подпрограмма "Искусство и народное творчество"</t>
  </si>
  <si>
    <t>Подпрограмма "Обеспечение условий реализации программы и прочие мероприятия"</t>
  </si>
  <si>
    <t>Муниципальная программа "Обеспечение доступным и комфортным жильем граждан Богучанского района"</t>
  </si>
  <si>
    <t>Подпрограмма "Приобретение жилых помещений работникам бюджетной сферы Богучанского района"</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</si>
  <si>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t>
  </si>
  <si>
    <t>Непрограммные расходы на обеспечение деятельности органов местного самоуправления</t>
  </si>
  <si>
    <t>Обеспечение деятельности местных администраций в рамках непрограммных расходов органов местного самоуправления</t>
  </si>
  <si>
    <t>Другие непрограммные расходы органов местного самоуправления</t>
  </si>
  <si>
    <t>322</t>
  </si>
  <si>
    <t>дата Нового решения</t>
  </si>
  <si>
    <t>№ Нового решения</t>
  </si>
  <si>
    <t>номер нового</t>
  </si>
  <si>
    <t>Софинансирование за счет средств местного бюджета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</si>
  <si>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</si>
  <si>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</si>
  <si>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</si>
  <si>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</si>
  <si>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</si>
  <si>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</si>
  <si>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</si>
  <si>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</si>
  <si>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Подпрограмма "Обеспечение реализации муниципальной программы и прочие мероприятия в области образования"</t>
  </si>
  <si>
    <t>Предоставление субсидий бюджетным учреждениям на приобретение основных средств в рамках подпрограммы "Культурное наследие" муниципальной программы Богучанского района "Развитие культуры"</t>
  </si>
  <si>
    <t>Земельный налог с организаций, обладающих земельным участком, расположенным в границах межселенных территорий</t>
  </si>
  <si>
    <t>06033</t>
  </si>
  <si>
    <t>06043</t>
  </si>
  <si>
    <t xml:space="preserve">Земельный налог с физических лиц, обладающих земельным участком, расположенным в границах межселенных территорий
</t>
  </si>
  <si>
    <t>02040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</si>
  <si>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</si>
  <si>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1.1.</t>
  </si>
  <si>
    <t>Администрация Ангарского  сельсовета</t>
  </si>
  <si>
    <t>- получение</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</si>
  <si>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</si>
  <si>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Выполнение полномочий поселений по библиотечному обслуживанию населения в части региональных выплат и выплат, обеспечивающих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"Культурное наследие" муниципальной программы Богучанского района "Развитие культуры"</t>
  </si>
  <si>
    <t>2018 год</t>
  </si>
  <si>
    <t>Налог, взимаемый в связи с применением патентной системы налогообложения</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</si>
  <si>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</si>
  <si>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09000</t>
  </si>
  <si>
    <t>Прочие поступления от использования имущества, находящегося в собственности муниципальных районов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</si>
  <si>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Плата за выбросы загрязняющих веществ в атмосферный воздух стацианарными объектами</t>
  </si>
  <si>
    <t>Плата за выбросы загрязняющих веществ в водные объекты</t>
  </si>
  <si>
    <t>Плата за размещение отходов производства и потребления</t>
  </si>
  <si>
    <t>Прочие доходы от оказания платных услуг (работ) получателями средств бюджетов муниципальных районов</t>
  </si>
  <si>
    <t>Всего расходов</t>
  </si>
  <si>
    <t>8020060000</t>
  </si>
  <si>
    <t>8020067000</t>
  </si>
  <si>
    <t>8030060000</t>
  </si>
  <si>
    <t>8030067000</t>
  </si>
  <si>
    <t>8040060000</t>
  </si>
  <si>
    <t>8040067000</t>
  </si>
  <si>
    <t>8010060000</t>
  </si>
  <si>
    <t>0420080040</t>
  </si>
  <si>
    <t>8020074670</t>
  </si>
  <si>
    <t>8020076040</t>
  </si>
  <si>
    <t>8020061000</t>
  </si>
  <si>
    <t>802006Б000</t>
  </si>
  <si>
    <t>80200Ч0010</t>
  </si>
  <si>
    <t>9040051200</t>
  </si>
  <si>
    <t>9020080000</t>
  </si>
  <si>
    <t>8020074290</t>
  </si>
  <si>
    <t>8020075190</t>
  </si>
  <si>
    <t>9060080000</t>
  </si>
  <si>
    <t>0410040010</t>
  </si>
  <si>
    <t>0410041010</t>
  </si>
  <si>
    <t>0420040010</t>
  </si>
  <si>
    <t>Оплата жилищно-коммунальных услуг за исключением электроэнергии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</si>
  <si>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</si>
  <si>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0420080020</t>
  </si>
  <si>
    <t>0420080030</t>
  </si>
  <si>
    <t>Обеспечение деятельности (оказание услуг)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</si>
  <si>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0420040090</t>
  </si>
  <si>
    <t>Оплата жилищно-коммунальных услуг за исключением электроэнергии  подведомственных учреждений за счет средств от доходов по подвозу воды населению,предприятиям, организациям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</si>
  <si>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042004Г090</t>
  </si>
  <si>
    <t>0410080010</t>
  </si>
  <si>
    <t>1210022480</t>
  </si>
  <si>
    <t>1230075170</t>
  </si>
  <si>
    <t>09200П0000</t>
  </si>
  <si>
    <t>0910080000</t>
  </si>
  <si>
    <t>0810080020</t>
  </si>
  <si>
    <t>Расходы на реализацию мероприятий,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</si>
  <si>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0810080010</t>
  </si>
  <si>
    <t>0830080030</t>
  </si>
  <si>
    <t>1220075180</t>
  </si>
  <si>
    <t>12200S5410</t>
  </si>
  <si>
    <t>0320075770</t>
  </si>
  <si>
    <t>0320075700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</si>
  <si>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</si>
  <si>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</si>
  <si>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06100S4560</t>
  </si>
  <si>
    <t>0620080000</t>
  </si>
  <si>
    <t>0640074560</t>
  </si>
  <si>
    <t>0640040000</t>
  </si>
  <si>
    <t>0640041000</t>
  </si>
  <si>
    <t>0210080010</t>
  </si>
  <si>
    <t>0710080010</t>
  </si>
  <si>
    <t>0710080020</t>
  </si>
  <si>
    <t>0720080010</t>
  </si>
  <si>
    <t>0720080020</t>
  </si>
  <si>
    <t>0720080030</t>
  </si>
  <si>
    <t>0350080000</t>
  </si>
  <si>
    <t>9050040000</t>
  </si>
  <si>
    <t>9050047000</t>
  </si>
  <si>
    <t>0110083010</t>
  </si>
  <si>
    <t>01100S5620</t>
  </si>
  <si>
    <t>0220002750</t>
  </si>
  <si>
    <t>0240001510</t>
  </si>
  <si>
    <t>0250075130</t>
  </si>
  <si>
    <t>0260075130</t>
  </si>
  <si>
    <t>0520080520</t>
  </si>
  <si>
    <t>0530040000</t>
  </si>
  <si>
    <t>0530041000</t>
  </si>
  <si>
    <t>0530045000</t>
  </si>
  <si>
    <t>0530047000</t>
  </si>
  <si>
    <t>053004Г000</t>
  </si>
  <si>
    <t>0510040000</t>
  </si>
  <si>
    <t>0510041000</t>
  </si>
  <si>
    <t>0510047000</t>
  </si>
  <si>
    <t>051004Г000</t>
  </si>
  <si>
    <t>05100S4880</t>
  </si>
  <si>
    <t>05100Ч0040</t>
  </si>
  <si>
    <t>05100Ч1040</t>
  </si>
  <si>
    <t>05100Ч7040</t>
  </si>
  <si>
    <t>05100ЧГ040</t>
  </si>
  <si>
    <t>0510080520</t>
  </si>
  <si>
    <t>0510080530</t>
  </si>
  <si>
    <t>05100Ф0000</t>
  </si>
  <si>
    <t>0520040000</t>
  </si>
  <si>
    <t>0520041000</t>
  </si>
  <si>
    <t>0520045000</t>
  </si>
  <si>
    <t>0520047000</t>
  </si>
  <si>
    <t>052004Г000</t>
  </si>
  <si>
    <t>05200Ч0030</t>
  </si>
  <si>
    <t>05200Ч1030</t>
  </si>
  <si>
    <t>05200Ч5030</t>
  </si>
  <si>
    <t>05200Ч7030</t>
  </si>
  <si>
    <t>05200ЧГ030</t>
  </si>
  <si>
    <t>05300L1440</t>
  </si>
  <si>
    <t>05300Ф0000</t>
  </si>
  <si>
    <t>05300Ц0000</t>
  </si>
  <si>
    <t>0530051440</t>
  </si>
  <si>
    <t>90900Д0000</t>
  </si>
  <si>
    <t>90900Ж0000</t>
  </si>
  <si>
    <t>1050080000</t>
  </si>
  <si>
    <t>0330080000</t>
  </si>
  <si>
    <t>06300S4580</t>
  </si>
  <si>
    <t>0110075880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</si>
  <si>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</si>
  <si>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</si>
  <si>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0110040010</t>
  </si>
  <si>
    <t>0110041010</t>
  </si>
  <si>
    <t>0110047010</t>
  </si>
  <si>
    <t>011004Г010</t>
  </si>
  <si>
    <t>011004П010</t>
  </si>
  <si>
    <t>0110075640</t>
  </si>
  <si>
    <t>Выполнение государственных полномочий по финансовому обеспечению государственных гарантий реализации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</si>
  <si>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</si>
  <si>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0110040020</t>
  </si>
  <si>
    <t>0110041020</t>
  </si>
  <si>
    <t>0110047020</t>
  </si>
  <si>
    <t>011004Г020</t>
  </si>
  <si>
    <t>0110040030</t>
  </si>
  <si>
    <t>0110041030</t>
  </si>
  <si>
    <t>0110045030</t>
  </si>
  <si>
    <t>0110043020</t>
  </si>
  <si>
    <t>011004П020</t>
  </si>
  <si>
    <t>0110047030</t>
  </si>
  <si>
    <t>011004Г030</t>
  </si>
  <si>
    <t>0110080020</t>
  </si>
  <si>
    <t>011008Ж020</t>
  </si>
  <si>
    <t>011008П020</t>
  </si>
  <si>
    <t>0110080040</t>
  </si>
  <si>
    <t>0340080000</t>
  </si>
  <si>
    <t>0930080010</t>
  </si>
  <si>
    <t>0110040040</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</si>
  <si>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</si>
  <si>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</si>
  <si>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</si>
  <si>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01100Ф0030</t>
  </si>
  <si>
    <t>01100Ц0010</t>
  </si>
  <si>
    <t>Софинансирование за счет средств местного бюджета расходов на организацию отдыха детей и их оздоровления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</si>
  <si>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</si>
  <si>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0140080000</t>
  </si>
  <si>
    <t>0110080030</t>
  </si>
  <si>
    <t>0130075520</t>
  </si>
  <si>
    <t>0140040000</t>
  </si>
  <si>
    <t>0140041000</t>
  </si>
  <si>
    <t>0140047000</t>
  </si>
  <si>
    <t>014004Г000</t>
  </si>
  <si>
    <t>0140060000</t>
  </si>
  <si>
    <t>0140067000</t>
  </si>
  <si>
    <t>0140040050</t>
  </si>
  <si>
    <t>0110075540</t>
  </si>
  <si>
    <t>0110075660</t>
  </si>
  <si>
    <t>0110075560</t>
  </si>
  <si>
    <t>1120060000</t>
  </si>
  <si>
    <t>1120061000</t>
  </si>
  <si>
    <t>1120067000</t>
  </si>
  <si>
    <t>112006Г000</t>
  </si>
  <si>
    <t>11200Ч0060</t>
  </si>
  <si>
    <t>9010080000</t>
  </si>
  <si>
    <t>1110075140</t>
  </si>
  <si>
    <t>9090080000</t>
  </si>
  <si>
    <t>1110051180</t>
  </si>
  <si>
    <t>Межбюджетные трансферты на осуществление полномочий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</si>
  <si>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09200Ч0090</t>
  </si>
  <si>
    <t>06100Ч0050</t>
  </si>
  <si>
    <t>9090075550</t>
  </si>
  <si>
    <t>1110076010</t>
  </si>
  <si>
    <t>1110080130</t>
  </si>
  <si>
    <t>1110080120</t>
  </si>
  <si>
    <t>03100S5710</t>
  </si>
  <si>
    <t>0360080000</t>
  </si>
  <si>
    <t>014008П000</t>
  </si>
  <si>
    <t>022</t>
  </si>
  <si>
    <t>026</t>
  </si>
  <si>
    <t>035</t>
  </si>
  <si>
    <t>80</t>
  </si>
  <si>
    <t>803</t>
  </si>
  <si>
    <t>804</t>
  </si>
  <si>
    <t>90</t>
  </si>
  <si>
    <t>901</t>
  </si>
  <si>
    <t>902</t>
  </si>
  <si>
    <t>904</t>
  </si>
  <si>
    <t>905</t>
  </si>
  <si>
    <t>906</t>
  </si>
  <si>
    <t>909</t>
  </si>
  <si>
    <t>Подпрограмма "Развитие и модернизация объектов коммунальной инфраструктуры на территории Богучанского района"</t>
  </si>
  <si>
    <t>031</t>
  </si>
  <si>
    <t>Подпрограмма "Обращение с отходами на территории Богучанского района"</t>
  </si>
  <si>
    <t>036</t>
  </si>
  <si>
    <t>09200L0000</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</si>
  <si>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</si>
  <si>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Расходы по строительству полигона ТБО в с. Богучаны за счет спонсорский средств, средств добровольных пожертвований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</si>
  <si>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0110026540</t>
  </si>
  <si>
    <t>На компенсацию расходов муниципальных спортивных школ, подготовивших спортсмена, ставшего членом спортивной сборной команды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</si>
  <si>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0110042220</t>
  </si>
  <si>
    <t>Софинансирование за счет средств местного бюджета частичного финансирования (возмещения)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</si>
  <si>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0110045020</t>
  </si>
  <si>
    <t>Персональные выплаты, устанавливаемые в целях повышения оплаты труда молодым специалистам,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</si>
  <si>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</si>
  <si>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</si>
  <si>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0110074410</t>
  </si>
  <si>
    <t>Финансовая поддержка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</si>
  <si>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0110074700</t>
  </si>
  <si>
    <t>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</si>
  <si>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0110075580</t>
  </si>
  <si>
    <t>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</si>
  <si>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0110075620</t>
  </si>
  <si>
    <t>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</si>
  <si>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0110075840</t>
  </si>
  <si>
    <t>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</si>
  <si>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0110075850</t>
  </si>
  <si>
    <t>Организация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</si>
  <si>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0110077460</t>
  </si>
  <si>
    <t>Средства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</si>
  <si>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</si>
  <si>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</si>
  <si>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0110080050</t>
  </si>
  <si>
    <t>Расходы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</si>
  <si>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0110082310</t>
  </si>
  <si>
    <t>0110082330</t>
  </si>
  <si>
    <t>Софинансирование за счет средств местного бюджета расходов на мероприятия государственной программы Российской Федерации «Доступная среда» на 2011 - 2015 годы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</si>
  <si>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0110082340</t>
  </si>
  <si>
    <t>Софинансирование за счет средств местного бюджета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</si>
  <si>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0110082350</t>
  </si>
  <si>
    <t>Софинансирование за счет средств местного бюджета расходов на проведение капитального ремонта спортивных залов школ, расположенных в сельской местности, для создания условий для занятий физической культурой и спортом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</si>
  <si>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01100Ц2170</t>
  </si>
  <si>
    <t>Софинансирование за счет средств местного бюджета расходов на финансовую поддержку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</si>
  <si>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027</t>
  </si>
  <si>
    <t>Подпрограмма "Доступная среда"</t>
  </si>
  <si>
    <t>0270010950</t>
  </si>
  <si>
    <t>На обеспечение беспрепятственного доступа к муниципальным учреждениям социальной инфраструктуры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</si>
  <si>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0270050270</t>
  </si>
  <si>
    <t>Мероприятия государственной программы Российской Федерации «Доступная среда» на 2011 - 2015 годы за счет средств федерального бюджета в рамках подпрограммы «Доступная среда» муниципальной программы «Система социальной защиты Богучанского района»</t>
  </si>
  <si>
    <t>0270082330</t>
  </si>
  <si>
    <t>Софинансирование за счет средств местного бюджета расходов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обустройство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другим оборудованием) в рамках подпрограммы «Доступная среда» муниципальной программы "Система социальной защиты Богучанского района"</t>
  </si>
  <si>
    <t>0310075710</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</si>
  <si>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"Развитие и модернизация объектов коммунальной инфраструктуры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</si>
  <si>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0350077450</t>
  </si>
  <si>
    <t>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</si>
  <si>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0350082360</t>
  </si>
  <si>
    <t>Софинансирование за счет средств местного бюджета расходов за содействие развитию налогового потенциала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</si>
  <si>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0360083010</t>
  </si>
  <si>
    <t>0370080000</t>
  </si>
  <si>
    <t>Отдельные мероприятия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</si>
  <si>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03700Ч0080</t>
  </si>
  <si>
    <t>Межбюджетные трансферты на реализацию отдельных мероприятий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</si>
  <si>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0420080060</t>
  </si>
  <si>
    <t>Устройство летнего противопожарного водопровода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</si>
  <si>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04200Ф0000</t>
  </si>
  <si>
    <t>Расходы на приобретение основных средств, включая предоставление субсидий бюджетным учреждениям на приобретение основных средств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</si>
  <si>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0510051440</t>
  </si>
  <si>
    <t>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</si>
  <si>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0510074880</t>
  </si>
  <si>
    <t>Комплектование книжных фондов библиотек муниципальных образований Красноярского края в рамках подпрограммы "Культурное наследие" муниципальной программы Богучанского района "Развитие культуры"</t>
  </si>
  <si>
    <t>0510082290</t>
  </si>
  <si>
    <t>Софинансирование за счет средств местного бюджета расходов на комплектование книжных фондов библиотек муниципальных образований и государственных библиотек городов Москвы и Санкт-Петербурга в рамках подпрограммы "Культурное наследие" муниципальной программы Богучанского района "Развитие культуры"</t>
  </si>
  <si>
    <t>05200Ч0070</t>
  </si>
  <si>
    <t>Межбюджетные трансферты на предоставление субсидий бюджетным учреждениям в рамках подпрограммы "Искусство и народное творчество" муниципальной программы Богучанского района "Развитие культуры"</t>
  </si>
  <si>
    <t>0530051470</t>
  </si>
  <si>
    <t>Государственная поддержка муниципальных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</si>
  <si>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0530051480</t>
  </si>
  <si>
    <t>Государственная поддержка лучших работников муниципальных учреждений культуры, находящихся на территориях сельских поселений,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</si>
  <si>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0530080020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</si>
  <si>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</si>
  <si>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0530080030</t>
  </si>
  <si>
    <t>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</si>
  <si>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0530082290</t>
  </si>
  <si>
    <t>0630050200</t>
  </si>
  <si>
    <t>Реализация мероприятий по обеспечению жильем молодых семей федеральной целевой программы "Жилище" на 2011-2015 годы в рамках подпрограммы "Обеспечение жильем молодых семей в Богучанском районе" муниципальной программы "Молодежь Приангарья"</t>
  </si>
  <si>
    <t>0630074580</t>
  </si>
  <si>
    <t>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</si>
  <si>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0640047000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</si>
  <si>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</si>
  <si>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0810076070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</si>
  <si>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</si>
  <si>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0910075080</t>
  </si>
  <si>
    <t>Межбюджетные трансферты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</si>
  <si>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0910075940</t>
  </si>
  <si>
    <t>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 городских и сельских поселений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</si>
  <si>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101</t>
  </si>
  <si>
    <t>Подпрограмма "Переселение граждан из аварийного жилищного фонда в муниципальных образованиях Богучанского района"</t>
  </si>
  <si>
    <t>1010080010</t>
  </si>
  <si>
    <t>Снос жилых домов, признанных в установленном порядке аварийными и подлежащими сносу,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</si>
  <si>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103</t>
  </si>
  <si>
    <t>Подпрограмма "Обеспечение жильем работников бюджетной сферы на территории Богучанского района"</t>
  </si>
  <si>
    <t>1030076080</t>
  </si>
  <si>
    <t>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</si>
  <si>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1030080000</t>
  </si>
  <si>
    <t>Отдельные мероприятия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</si>
  <si>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1030082120</t>
  </si>
  <si>
    <t>Софинансирование за счет средств местного бюджета расходов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"Обеспечение жильем работников бюджетной сферы на территории Богучанского района" муниципальной программы "Обеспечение доступным и комфортным жильем граждан Богучанского района"</t>
  </si>
  <si>
    <t>1110010210</t>
  </si>
  <si>
    <t>Межбюджетные трансферты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</si>
  <si>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1110010310</t>
  </si>
  <si>
    <t>Межбюджетные трансферты на персональные выплаты, устанавливаемые в целях повышения оплаты труда молодым специалистам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</si>
  <si>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1110077410</t>
  </si>
  <si>
    <t>Межбюджетные трансферты для реализации проектов по благоустройству территорий поселений, городских округов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</si>
  <si>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112006Б000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</si>
  <si>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</si>
  <si>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1210050550</t>
  </si>
  <si>
    <t>Субсидии на возмещение части процентной ставки по долгосрочным, среднесрочным и краткосрочным кредитам, взятым малыми формами хозяйствования за счет средств федерального бюджета в рамках подпрограммы "Поддержка малых форм хозяйствования" муниципальной программы "Развитие сельского хозяйства в Богучанском районе"</t>
  </si>
  <si>
    <t>1220074510</t>
  </si>
  <si>
    <t>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</si>
  <si>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80200Ч0020</t>
  </si>
  <si>
    <t>Выполнение полномочий поселений по градостроительной деятельности в рамках непрограммных расходов органов местного самоуправления</t>
  </si>
  <si>
    <t>805</t>
  </si>
  <si>
    <t>Обеспечение деятельности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</si>
  <si>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8050060000</t>
  </si>
  <si>
    <t>8050067000</t>
  </si>
  <si>
    <t>Оплата стоимости проезда в отпуск в соответствии с законодательством, главы местной администрации (исполнительно-распорядительного органа муниципального образования) в рамках непрограммных расходов органов местного самоуправления</t>
  </si>
  <si>
    <t>9090082320</t>
  </si>
  <si>
    <t>Софинансирование за счет средств местного бюджета расходов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непрограмных расходов органов местного самоуправления</t>
  </si>
  <si>
    <t>Отдельные мероприятия в рамках подпрограммы "Обращение с отходами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</si>
  <si>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0820080010</t>
  </si>
  <si>
    <t>Выполнение государственных полномочий по организации деятельности органов управления системой социальной защиты населения в рамках подпрограммы "Обеспечение реализации муниципальной программы и прочие мероприятия" муниципальной программы "Система социальной защиты населения Богучанского района"</t>
  </si>
  <si>
    <t>Расходы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инновационной деятельности на территории Богучанского района" муниципальной программы "Развитие инвестиционной, инновационной деятельности, малого и среднего предпринимательства на территории Богучанского района"</t>
  </si>
  <si>
    <t>09200Л0000</t>
  </si>
  <si>
    <t>880</t>
  </si>
  <si>
    <t>Фонд оплаты труда государственных (муниципальных) органов</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</si>
  <si>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</si>
  <si>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</si>
  <si>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</si>
  <si>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</si>
  <si>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</si>
  <si>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</si>
  <si>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</si>
  <si>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</si>
  <si>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</si>
  <si>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</si>
  <si>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</si>
  <si>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</si>
  <si>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</si>
  <si>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</si>
  <si>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</si>
  <si>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</si>
  <si>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</si>
  <si>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0100000000</t>
  </si>
  <si>
    <t>0110000000</t>
  </si>
  <si>
    <t>0130000000</t>
  </si>
  <si>
    <t>0300000000</t>
  </si>
  <si>
    <t>0320000000</t>
  </si>
  <si>
    <t>0330000000</t>
  </si>
  <si>
    <t>0350000000</t>
  </si>
  <si>
    <t>0400000000</t>
  </si>
  <si>
    <t>0410000000</t>
  </si>
  <si>
    <t>0420000000</t>
  </si>
  <si>
    <t>0500000000</t>
  </si>
  <si>
    <t>0510000000</t>
  </si>
  <si>
    <t>0520000000</t>
  </si>
  <si>
    <t>0530000000</t>
  </si>
  <si>
    <t>0600000000</t>
  </si>
  <si>
    <t>0610000000</t>
  </si>
  <si>
    <t>0640000000</t>
  </si>
  <si>
    <t>0700000000</t>
  </si>
  <si>
    <t>0710000000</t>
  </si>
  <si>
    <t>0720000000</t>
  </si>
  <si>
    <t>0800000000</t>
  </si>
  <si>
    <t>0810000000</t>
  </si>
  <si>
    <t>0900000000</t>
  </si>
  <si>
    <t>0910000000</t>
  </si>
  <si>
    <t>0920000000</t>
  </si>
  <si>
    <t>0930000000</t>
  </si>
  <si>
    <t>1000000000</t>
  </si>
  <si>
    <t>1050000000</t>
  </si>
  <si>
    <t>1100000000</t>
  </si>
  <si>
    <t>1110000000</t>
  </si>
  <si>
    <t>1120000000</t>
  </si>
  <si>
    <t>1200000000</t>
  </si>
  <si>
    <t>1210000000</t>
  </si>
  <si>
    <t>1220000000</t>
  </si>
  <si>
    <t>1230000000</t>
  </si>
  <si>
    <t>8000000000</t>
  </si>
  <si>
    <t>8010000000</t>
  </si>
  <si>
    <t>8020000000</t>
  </si>
  <si>
    <t>8030000000</t>
  </si>
  <si>
    <t>8040000000</t>
  </si>
  <si>
    <t>9000000000</t>
  </si>
  <si>
    <t>9010000000</t>
  </si>
  <si>
    <t>9050000000</t>
  </si>
  <si>
    <t>9060000000</t>
  </si>
  <si>
    <t>9090000000</t>
  </si>
  <si>
    <t>Раздел</t>
  </si>
  <si>
    <t>Нормативы</t>
  </si>
  <si>
    <t>№ п/п</t>
  </si>
  <si>
    <t>Наименование доходов</t>
  </si>
  <si>
    <t>муници-пальный район</t>
  </si>
  <si>
    <t>посе-ления</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</si>
  <si>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</si>
  <si>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Налог на прибыль организаций консолидированных групп налогоплательщиков, зачисляемый в бюджеты субъектов Российской Федерации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</si>
  <si>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</si>
  <si>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</si>
  <si>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</si>
  <si>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</si>
  <si>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</si>
  <si>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</si>
  <si>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</si>
  <si>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</si>
  <si>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Единый сельскохозяйственный налог (за налоговые периоды, истекшие до 1 января 2011 года)***</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</si>
  <si>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</si>
  <si>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</si>
  <si>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</si>
  <si>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иные виды негативного воздействия на окружающую среду</t>
  </si>
  <si>
    <t>Плата за выбросы загрязняющих веществ, образующихся при сжигании на факельных установках и (или) рассеивании попутного нефтяного газа</t>
  </si>
  <si>
    <t>(в процентах)</t>
  </si>
  <si>
    <t xml:space="preserve">Налог на имущество физических лиц, в границах  межселенной территории </t>
  </si>
  <si>
    <t>Налог на имущество физических лиц, в границах  поселений</t>
  </si>
  <si>
    <t>Государственная пошлина за совершение нотариальных действий (за исключением действий, совершаемых консульскими учреждениями РФ)</t>
  </si>
  <si>
    <t>ЗАДОЛЖЕННОСТЬ И ПЕРЕРАСЧЕТЫ ПО ОТМЕНЕННЫМ НАЛОГАМ, СБОРАМ И ИНЫМ ОБЯЗАТЕЛЬНЫМ ПЛАТЕЖАМ:</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</si>
  <si>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</si>
  <si>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Невыясненные поступления бюджетов муниципальных районов</t>
  </si>
  <si>
    <t>Невыясненные поступления бюджетов поселений</t>
  </si>
  <si>
    <t xml:space="preserve">** акцизы распределяются в централизованном порядке по дифференцированным нормативам </t>
  </si>
  <si>
    <t>и плановый период 2017-2018 годов»</t>
  </si>
  <si>
    <t xml:space="preserve">в местные бюджеты в соответствии с приложением  к  Закону края «О краевом бюджете на 2016 год </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</si>
  <si>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муниципальных районов)</t>
  </si>
  <si>
    <t>Денежные взыскания, налагаемые в возмещение ущерба, причиненного в результате незаконного или нецелевого использования бюджетных средств ( в части бюджетов поселений)</t>
  </si>
  <si>
    <t>Земельный налог с организаций, в границах межселенных территорий</t>
  </si>
  <si>
    <t>Земельный налог с физических лиц, в границиах межселенных территорий</t>
  </si>
  <si>
    <t xml:space="preserve">890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</si>
  <si>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</si>
  <si>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</si>
  <si>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119</t>
  </si>
  <si>
    <t>Уплата иных платежей</t>
  </si>
  <si>
    <t>853</t>
  </si>
  <si>
    <t>113</t>
  </si>
  <si>
    <t>Администрация Манзенского сельсовета</t>
  </si>
  <si>
    <t>ВСЕГО:</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</si>
  <si>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</si>
  <si>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</si>
  <si>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</si>
  <si>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2019 год</t>
  </si>
  <si>
    <t>15001</t>
  </si>
  <si>
    <t>20000</t>
  </si>
  <si>
    <t>29999</t>
  </si>
  <si>
    <t>88**</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</si>
  <si>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</si>
  <si>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межбюджетные трансферты на осуществление полномочий по формированию, исполнению бюджетов поселений и контролю за их исполнением</t>
  </si>
  <si>
    <t>софин</t>
  </si>
  <si>
    <t>Оплата за электроэнергию в рамках непрограммных расходов органов местного самоуправления</t>
  </si>
  <si>
    <t>802006Э000</t>
  </si>
  <si>
    <t>Молодежная политика</t>
  </si>
  <si>
    <t>9070040000</t>
  </si>
  <si>
    <t>Дополнительное образование детей</t>
  </si>
  <si>
    <t>0703</t>
  </si>
  <si>
    <t xml:space="preserve">Решение Богучанского районного  Совета депутатов от 16.06.2016г. № 8/1-56 «Об утверждении Положения о почетном звании «Почетный гражданин Богучанского района» </t>
  </si>
  <si>
    <t>в том числе:</t>
  </si>
  <si>
    <t>за счет собственных средств районного бюджета</t>
  </si>
  <si>
    <t xml:space="preserve">Налог на прибыль организаций (за исключением консолидированных групп налогоплательщиков), зачисляемый в бюджеты субъектов Российской Федерации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</si>
  <si>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227,227.1 и  228 Налогового кодекса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</si>
  <si>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гражданами,осуществляющимим трудовую деятельность по найму у физических лиц на основании патента в соответствии со статьей 227.1 Налогового кодекса РФ</t>
  </si>
  <si>
    <t>Земельный налог с организаций</t>
  </si>
  <si>
    <t>06030</t>
  </si>
  <si>
    <t>Земельный налог с физических лиц</t>
  </si>
  <si>
    <t>06040</t>
  </si>
  <si>
    <t>НАЛОГ НА ПРИБЫЛЬ ОРГАНИЗАЦИЙ</t>
  </si>
  <si>
    <t>НАЛОГ НА ДОХОДЫ ФИЗИЧЕСКИХ ЛИЦ</t>
  </si>
  <si>
    <t>НАЛОГИ НА ТОВАРЫ (РАБОТЫ, УСЛУГИ), РЕАЛИЗУЕМЫЕ НА ТЕРРИТОРИИ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</si>
  <si>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</si>
  <si>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</si>
  <si>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</si>
  <si>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</si>
  <si>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</si>
  <si>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</si>
  <si>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Плата за негативное воздействие на окружающую среду</t>
  </si>
  <si>
    <t>ДОХОДЫ ОТ ОКАЗАНИЯ ПЛАТНЫХ УСЛУГ (РАБОТ) И КОМПЕНСАЦИИ ЗАТРАТ ГОСУДАРСТВА</t>
  </si>
  <si>
    <t>Доходы от оказаниы платных услуг (работ)</t>
  </si>
  <si>
    <t>Прочие доходы от оказания платных услуг (работ)</t>
  </si>
  <si>
    <t>01990</t>
  </si>
  <si>
    <t>Доходы от компенсации затрат государства</t>
  </si>
  <si>
    <t>Доходы, поступающие в порядке возмещения расходов, понесенных в связи с эксплуатацией имущества</t>
  </si>
  <si>
    <t>02060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</si>
  <si>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</si>
  <si>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</si>
  <si>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</si>
  <si>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</si>
  <si>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</si>
  <si>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</si>
  <si>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Прочие доходы от оказания платных услуг (работ) получателями средств  бюджетов муниципальных районов </t>
  </si>
  <si>
    <t>01 03 01 00 05 0000 710</t>
  </si>
  <si>
    <t>01 03 01 00 05 0000 810</t>
  </si>
  <si>
    <t>Государственная пошлина за выдачу разрешения на установку рекламной конструкции (основной платеж)</t>
  </si>
  <si>
    <t>Прочие неналоговые доходы бюджетов муниципальных районов (по основному платежу)</t>
  </si>
  <si>
    <t>Прочие неналоговые доходы бюджетов муниципальных районов ( по основному платежу)</t>
  </si>
  <si>
    <t>Доходы бюджетов муниципальных районов от возврата бюджетными учреждениями остатков субсидий прошлых лет (по целевым средствам прошлых лет (ЦСР 5210212, 0227564, 0220075640))</t>
  </si>
  <si>
    <t>Прочие неналоговые доходы бюджетов муниципальных районов( по основному платежу)</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</si>
  <si>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</si>
  <si>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обеспечение первичных мер пожарной безопасности)</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</si>
  <si>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</si>
  <si>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</si>
  <si>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890 01 03 01 00 05 0000 710</t>
  </si>
  <si>
    <t>890 01 03 01 00 05 0000 810</t>
  </si>
  <si>
    <t>0120075520</t>
  </si>
  <si>
    <t>0130040000</t>
  </si>
  <si>
    <t>0130041000</t>
  </si>
  <si>
    <t>0130047000</t>
  </si>
  <si>
    <t>013004Г000</t>
  </si>
  <si>
    <t>0130060000</t>
  </si>
  <si>
    <t>0130067000</t>
  </si>
  <si>
    <t>0130040050</t>
  </si>
  <si>
    <t>0120000000</t>
  </si>
  <si>
    <t>0100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</si>
  <si>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</si>
  <si>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0300</t>
  </si>
  <si>
    <t>Фонд оплаты труда учреждений</t>
  </si>
  <si>
    <t>Взносы по обязательному социальному страхованию на выплаты по оплате труда работников и иные выплаты работникам учреждений</t>
  </si>
  <si>
    <t>0400</t>
  </si>
  <si>
    <t>0500</t>
  </si>
  <si>
    <t>0700</t>
  </si>
  <si>
    <t>1000</t>
  </si>
  <si>
    <t>1100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</si>
  <si>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</si>
  <si>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</si>
  <si>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Иные выплаты персоналу учреждений, за исключением фонда оплаты труда</t>
  </si>
  <si>
    <t>0800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</si>
  <si>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</si>
  <si>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</si>
  <si>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</si>
  <si>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</si>
  <si>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013004Э000</t>
  </si>
  <si>
    <t>0200</t>
  </si>
  <si>
    <t>МЕЖБЮДЖЕТНЫЕ ТРАНСФЕРТЫ ОБЩЕГО ХАРАКТЕРА БЮДЖЕТАМ БЮДЖЕТНОЙ СИСТЕМЫ РОССИЙСКОЙ ФЕДЕРАЦИИ</t>
  </si>
  <si>
    <t>1400</t>
  </si>
  <si>
    <t>7413</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</si>
  <si>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</si>
  <si>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дороги с</t>
  </si>
  <si>
    <t>дороги кап</t>
  </si>
  <si>
    <t>пожарка</t>
  </si>
  <si>
    <t>0420074120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</si>
  <si>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</si>
  <si>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Исполнение судебных актов Российской Федерации и мировых соглашений по возмещению причиненного вреда</t>
  </si>
  <si>
    <t>0430000000</t>
  </si>
  <si>
    <t>Дотации бюджетам на поддержку мер по обеспечению сбалансированности бюджетов</t>
  </si>
  <si>
    <t>15002</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</si>
  <si>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</si>
  <si>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</si>
  <si>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</si>
  <si>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Муниципальное казенное учреждение "Муниципальная пожарная часть № 1"</t>
  </si>
  <si>
    <t>государств гарантии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</si>
  <si>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</si>
  <si>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</si>
  <si>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</si>
  <si>
    <t>Расходы на проведение работ по уничтожению сорняков дикорастущей конопли в рамках подпрограммы "Устойчивое развитие сельских территорий" муниципальной программы "Развитие сельского хозяйства в Богучанском районе"</t>
  </si>
  <si>
    <t>1220080010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</si>
  <si>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</si>
  <si>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</si>
  <si>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</si>
  <si>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</si>
  <si>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</si>
  <si>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</si>
  <si>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</si>
  <si>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</si>
  <si>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</si>
  <si>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</si>
  <si>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</si>
  <si>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</si>
  <si>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</si>
  <si>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</si>
  <si>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выплаты персоналу казенных учреждений</t>
  </si>
  <si>
    <t>Судебная система</t>
  </si>
  <si>
    <t>0105</t>
  </si>
  <si>
    <t>9040000000</t>
  </si>
  <si>
    <t xml:space="preserve">межбюджетные трансферты на осуществление (возмещение расходов по осуществлению) части полномочий по обеспечению условий для развития на территории сельского поселения физической культуры, школьного спорта и массового спорта, организация проведения официальных физкультурно-оздоровительных и спортивных мероприятий </t>
  </si>
  <si>
    <t>Всего расходов:</t>
  </si>
  <si>
    <t>Иные закупки товаров, работ и услуг для обеспечения государственных (муниципальных) нужд</t>
  </si>
  <si>
    <t>240</t>
  </si>
  <si>
    <t>Субсидии бюджетным учреждениям</t>
  </si>
  <si>
    <t>610</t>
  </si>
  <si>
    <t>Социальные выплаты гражданам, кроме публичных нормативных социальных выплат</t>
  </si>
  <si>
    <t>Уплата налогов, сборов и иных платежей</t>
  </si>
  <si>
    <t>850</t>
  </si>
  <si>
    <t>Расходы на выплаты персоналу государственных (муниципальных) органов</t>
  </si>
  <si>
    <t>Публичные нормативные социальные выплаты гражданам</t>
  </si>
  <si>
    <t>310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</si>
  <si>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</si>
  <si>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</si>
  <si>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Дотации</t>
  </si>
  <si>
    <t>510</t>
  </si>
  <si>
    <t>Исполнение судебных актов</t>
  </si>
  <si>
    <t>Государственная пошлина за выдачу разрешения на установку рекламной конструкции</t>
  </si>
  <si>
    <t>07150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</si>
  <si>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</si>
  <si>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содержание автомобильных дорог общего пользования местного значения за счет средств дорожного фонда Красноярского края)</t>
  </si>
  <si>
    <t xml:space="preserve">Решение районного Совета депутатов от 16.03.2017г. № 14/1-98 «Об утверждении Порядка назначения  перерасчета размера  и выплаты  пенсии за выслугу лет  лицам замещавшим должности   муниципальной службы в муниципальном образовании Богучанский район, и порядка  введения сводного  реестра  лиц,  являющихся получателями пенсии за выслугу лет выплачиваемой  за счет средств  районного бюджета" 
</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</si>
  <si>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</si>
  <si>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</si>
  <si>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</si>
  <si>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</si>
  <si>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</si>
  <si>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</si>
  <si>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Прочие доходы от компенсации затрат бюджетов муниципальных районов</t>
  </si>
  <si>
    <t>Прочая закупка товаров, работ и услуг</t>
  </si>
  <si>
    <t>04200S4120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</si>
  <si>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</si>
  <si>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</si>
  <si>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09100S5080</t>
  </si>
  <si>
    <t>Физическая культура</t>
  </si>
  <si>
    <t>1101</t>
  </si>
  <si>
    <t xml:space="preserve">Администрация Чуноярского сельсовета </t>
  </si>
  <si>
    <t>06300L4970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</si>
  <si>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</si>
  <si>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Плата за размещение отходов производства</t>
  </si>
  <si>
    <t>01041</t>
  </si>
  <si>
    <t>Администрация Невонского  сельсовета</t>
  </si>
  <si>
    <t xml:space="preserve">Управление образования администрации Богучанского района Красноярского края </t>
  </si>
  <si>
    <t xml:space="preserve">Управление муниципальной собственностью Богучанского района </t>
  </si>
  <si>
    <t xml:space="preserve">Администрация Богучанского района </t>
  </si>
  <si>
    <t>Муниципальная программа "Развитие инвестиционной деятельности, малого и среднего предпринимательства на территории Богучанского района"</t>
  </si>
  <si>
    <t>1 13 02995 05 0000 130</t>
  </si>
  <si>
    <t>Администрация Белякинского сельского совета</t>
  </si>
  <si>
    <t>Администрация Осиновомысского  сельсовета</t>
  </si>
  <si>
    <t>Администрация Таежнинского  сельсовета</t>
  </si>
  <si>
    <t>2021 год</t>
  </si>
  <si>
    <t>150</t>
  </si>
  <si>
    <t>1 14 02053 05 1000 440</t>
  </si>
  <si>
    <t>2 18 60010 05 0000 150</t>
  </si>
  <si>
    <t>2 18 60010 05 7514 150</t>
  </si>
  <si>
    <t>2 18 60010 05 7412 150</t>
  </si>
  <si>
    <t>2 18 60010 05 7508 150</t>
  </si>
  <si>
    <t>2 18 60010 05 7509 150</t>
  </si>
  <si>
    <t>2 19 35118 05 0000 150</t>
  </si>
  <si>
    <t>2 19 60010 05 0000 150</t>
  </si>
  <si>
    <t>2 19 60010 05 9911 150</t>
  </si>
  <si>
    <t>2 02 15002 05 0000 150</t>
  </si>
  <si>
    <t xml:space="preserve"> 2 02 20299 05 0000 150</t>
  </si>
  <si>
    <t>2 02 20302 05 0000 150</t>
  </si>
  <si>
    <t>2 02 25097 05 0000 150</t>
  </si>
  <si>
    <t>2 02 25467 05 0000 150</t>
  </si>
  <si>
    <t>2 02 25497 05 0000 150</t>
  </si>
  <si>
    <t>2 02 25519 05 0000 150</t>
  </si>
  <si>
    <t>2 02 29999 05 1049 150</t>
  </si>
  <si>
    <t>2 02 29999 05 7397 150</t>
  </si>
  <si>
    <t>2 02 29999 05 7398 150</t>
  </si>
  <si>
    <t>2 02 29999 05 7412 150</t>
  </si>
  <si>
    <t>2 02 29999 05 7413 150</t>
  </si>
  <si>
    <t>2 02 29999 05 7456 150</t>
  </si>
  <si>
    <t>2 02 29999 05 7466 150</t>
  </si>
  <si>
    <t>2 02 29999 05 7492 150</t>
  </si>
  <si>
    <t>2 02 29999 05 7494 150</t>
  </si>
  <si>
    <t>2 02 29999 05 7508 150</t>
  </si>
  <si>
    <t>2 02 29999 05 7509 150</t>
  </si>
  <si>
    <t>2 02 29999 05 7555 150</t>
  </si>
  <si>
    <t>2 02 29999 05 7563 150</t>
  </si>
  <si>
    <t>2 02 29999 05 7571 150</t>
  </si>
  <si>
    <t>2 02 29999 05 7580 150</t>
  </si>
  <si>
    <t>2 02 29999 05 7607 150</t>
  </si>
  <si>
    <t>2 02 29999 05 7741 150</t>
  </si>
  <si>
    <t>2 02 29999 05 7749 150</t>
  </si>
  <si>
    <t xml:space="preserve"> 2 02 30024 05 7408 150</t>
  </si>
  <si>
    <t xml:space="preserve"> 2 02 30024 05 7409 150</t>
  </si>
  <si>
    <t>2 02 30024 05 7429 150</t>
  </si>
  <si>
    <t>2 02 30024 05 7467 150</t>
  </si>
  <si>
    <t>2 02 30024 05 7513 150</t>
  </si>
  <si>
    <t>2 02 30024 05 7514 150</t>
  </si>
  <si>
    <t>2 02 30024 05 7517 150</t>
  </si>
  <si>
    <t>2 02 30024 05 7518 150</t>
  </si>
  <si>
    <t>2 02 30024 05 7519 150</t>
  </si>
  <si>
    <t>2 02 30024 05 7552 150</t>
  </si>
  <si>
    <t>2 02 30024 05 7554 150</t>
  </si>
  <si>
    <t>2 02 30024 05 7564 150</t>
  </si>
  <si>
    <t>2 02 30024 05 7566 150</t>
  </si>
  <si>
    <t>2 02 30024 05 7570 150</t>
  </si>
  <si>
    <t>2 02 30024 05 7577 150</t>
  </si>
  <si>
    <t>2 02 30024 05 7588 150</t>
  </si>
  <si>
    <t>2 02 30024 05 7601 150</t>
  </si>
  <si>
    <t xml:space="preserve"> 2 02 30024 05 7604 150</t>
  </si>
  <si>
    <t xml:space="preserve"> 2 02 30024 05 7649 150</t>
  </si>
  <si>
    <t>2 02 30029 05 0000 150</t>
  </si>
  <si>
    <t>2 02 35120 05 0000 150</t>
  </si>
  <si>
    <t>2 02 35118 05 0000 150</t>
  </si>
  <si>
    <t>2 02 40014 05 0000 150</t>
  </si>
  <si>
    <t>2 02 49999 05 7745 150</t>
  </si>
  <si>
    <t>2 02 30024 05 2438 150</t>
  </si>
  <si>
    <t>2 02 49999 05 9009 150</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</si>
  <si>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</si>
  <si>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</si>
  <si>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Функционирование высшего должностного лица субъекта Российской Федерации и муниципального образования</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</si>
  <si>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</si>
  <si>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</si>
  <si>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</si>
  <si>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</si>
  <si>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0340000000</t>
  </si>
  <si>
    <t>Расходы на отдельные мероприятия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</si>
  <si>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0320080090</t>
  </si>
  <si>
    <t>Расходы на оплату ЖКУ за исключением электроэнергии,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</si>
  <si>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032008Г090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</si>
  <si>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</si>
  <si>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</si>
  <si>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200</t>
  </si>
  <si>
    <t>Иные бюджетные ассигнования</t>
  </si>
  <si>
    <t>800</t>
  </si>
  <si>
    <t>Социальное обеспечение и иные выплаты населению</t>
  </si>
  <si>
    <t>300</t>
  </si>
  <si>
    <t>Капитальные вложения в объекты государственной (муниципальной) собственности</t>
  </si>
  <si>
    <t>400</t>
  </si>
  <si>
    <t>Предоставление субсидий бюджетным, автономным учреждениям и иным некоммерческим организациям</t>
  </si>
  <si>
    <t>600</t>
  </si>
  <si>
    <t>Межбюджетные трансферты</t>
  </si>
  <si>
    <t>500</t>
  </si>
  <si>
    <t>Раздел Подраздел</t>
  </si>
  <si>
    <t>Код ведомства</t>
  </si>
  <si>
    <t>Целевая статья</t>
  </si>
  <si>
    <t>Вид расходов</t>
  </si>
  <si>
    <t>Наименование главных распорядителей и наименование показателей бюджетной классификации</t>
  </si>
  <si>
    <t>Наименование показателя бюджетной классификации</t>
  </si>
  <si>
    <t>Раздел подраздел</t>
  </si>
  <si>
    <t>межбюджетные трансферты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t>
  </si>
  <si>
    <t>на 2022 год всего, в том числе:</t>
  </si>
  <si>
    <t>2022 год</t>
  </si>
  <si>
    <t xml:space="preserve"> на 2022 год всего, в том числе:</t>
  </si>
  <si>
    <t xml:space="preserve"> 2021 год</t>
  </si>
  <si>
    <t xml:space="preserve"> рег вып</t>
  </si>
  <si>
    <t>04100S4130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</si>
  <si>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</si>
  <si>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</si>
  <si>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08100S6070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</si>
  <si>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</si>
  <si>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</si>
  <si>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</si>
  <si>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"Управление культуры, физической культуры, спорта и молодежной политики Богучанского района"</t>
  </si>
  <si>
    <t>06400S4560</t>
  </si>
  <si>
    <t>Софинансирование расходов 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</si>
  <si>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Муниципальная программа "Развитие физической культуры и спорта в Богучанском районе"</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</si>
  <si>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</si>
  <si>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0120075870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</si>
  <si>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</si>
  <si>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</si>
  <si>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</si>
  <si>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</si>
  <si>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</si>
  <si>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01100S5980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</si>
  <si>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</si>
  <si>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</si>
  <si>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</si>
  <si>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</si>
  <si>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</si>
  <si>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</si>
  <si>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</si>
  <si>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</si>
  <si>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</si>
  <si>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Расходы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</si>
  <si>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0320081090</t>
  </si>
  <si>
    <t>Муниципальная программа Богучанского района "Управление муниципальными финансами"</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</si>
  <si>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</si>
  <si>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</si>
  <si>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</si>
  <si>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Богучанского района" муниципальной программы "Развитие транспортной системы Богучанского района"</t>
  </si>
  <si>
    <t>09100S5090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</si>
  <si>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</si>
  <si>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1110010490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</si>
  <si>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</si>
  <si>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</si>
  <si>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01011</t>
  </si>
  <si>
    <t>Налог, взимаемый с налогоплательщиков, выбравших в качестве объекта налогообложения доходы, уменьшенные на величину расходов</t>
  </si>
  <si>
    <t>01020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</si>
  <si>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</si>
  <si>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</si>
  <si>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</si>
  <si>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01060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</si>
  <si>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</si>
  <si>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01063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</si>
  <si>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</si>
  <si>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01080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</si>
  <si>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</si>
  <si>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</si>
  <si>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10100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</si>
  <si>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t>
  </si>
  <si>
    <t>10120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</si>
  <si>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</si>
  <si>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10123</t>
  </si>
  <si>
    <t>Субсидия бюджетам муниципальных районов на поддержку отрасли культуры (комплектование книжных фондов муниципальных общедоступных библиотек)</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</si>
  <si>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</si>
  <si>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</si>
  <si>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</si>
  <si>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</si>
  <si>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</si>
  <si>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перечень субсидий</t>
  </si>
  <si>
    <t>Раздел, подраздел</t>
  </si>
  <si>
    <t>Всего</t>
  </si>
  <si>
    <t>Получение кредитов от кредитных организаций бюджетами муниципальных районов в валюте Российской Федерации</t>
  </si>
  <si>
    <t>Погашение бюджетами муниципальных районов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</si>
  <si>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бюджетами муниципальных районов в валюте Российской Федерации</t>
  </si>
  <si>
    <t>1 16 10100 05 0000 140</t>
  </si>
  <si>
    <t>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</si>
  <si>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</si>
  <si>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1 16 07010 05 0000 140</t>
  </si>
  <si>
    <t>1 16 10061 05 0000 140</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</si>
  <si>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</si>
  <si>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2  04 05099 05 9904 150</t>
  </si>
  <si>
    <t>2 07 05020 05 9904 150</t>
  </si>
  <si>
    <t>2 18 05030 05 9009 150</t>
  </si>
  <si>
    <t>2 18 05030 05 9964 150</t>
  </si>
  <si>
    <t>2 18 05030 05 9972 150</t>
  </si>
  <si>
    <t>2 18 05030 05 9967 150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</si>
  <si>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</si>
  <si>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</si>
  <si>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1 16 07090 05 0000 140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</si>
  <si>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</si>
  <si>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2 18 05030 05 9954 150</t>
  </si>
  <si>
    <t>2 18 05030 05 9955 150</t>
  </si>
  <si>
    <t>2 18 05030 05 9956 150</t>
  </si>
  <si>
    <t>2 18 05030 05 9957 150</t>
  </si>
  <si>
    <t>2 07 05030 05 9903 150</t>
  </si>
  <si>
    <t>2 07 05030 05 9904 150</t>
  </si>
  <si>
    <t>2 18 05010 05 9009 150</t>
  </si>
  <si>
    <t>2 18 05010 05 9954 150</t>
  </si>
  <si>
    <t>1 16 10100 10 0000 140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</si>
  <si>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</si>
  <si>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2 02 25228 05 0000 150</t>
  </si>
  <si>
    <t>2 02 25555 05 0000 150</t>
  </si>
  <si>
    <t>2 02 29999 05 7454 150</t>
  </si>
  <si>
    <t>2 02 29999 05 7463 150</t>
  </si>
  <si>
    <t>2 02 29999 05 7488 150</t>
  </si>
  <si>
    <t>2 02 29999 05 7553 150</t>
  </si>
  <si>
    <t>2 02 30024 05 0289 150</t>
  </si>
  <si>
    <t>2 02 30024 05 7587 150</t>
  </si>
  <si>
    <t>2 08 05000 05 0000 150</t>
  </si>
  <si>
    <t xml:space="preserve">2 18 35118 05 0000 150 </t>
  </si>
  <si>
    <t>2 02 15001 05 0000 150</t>
  </si>
  <si>
    <t>2 02 19999 05 0000 150</t>
  </si>
  <si>
    <t>Прочие дотации бюджетам муниципальных районов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</si>
  <si>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</si>
  <si>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</si>
  <si>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оснащение объектов спортивной инфраструктуры спортивно-технологическим оборудованием</t>
  </si>
  <si>
    <t>Субсидии бюджетам муниципальных районов на реализацию мероприятий по обеспечению жильем молодых семей</t>
  </si>
  <si>
    <t>Субсидии бюджетам муниципальных районов на реализацию программ формирования современной городской среды</t>
  </si>
  <si>
    <t>2 18 05010 05 9975 150</t>
  </si>
  <si>
    <t>10000</t>
  </si>
  <si>
    <t>Дотации бюджетам бюджетной системы Российской Федерации</t>
  </si>
  <si>
    <t>код главного администратора</t>
  </si>
  <si>
    <t>код группы</t>
  </si>
  <si>
    <t>код подгруппы</t>
  </si>
  <si>
    <t>код статьи и подстатьи</t>
  </si>
  <si>
    <t>код элемента</t>
  </si>
  <si>
    <t>код группы подвида</t>
  </si>
  <si>
    <t>код аналитической группы подвида</t>
  </si>
  <si>
    <t>Наименование кода классификации доходов бюджета</t>
  </si>
  <si>
    <t>Код классификации доходов бюджета</t>
  </si>
  <si>
    <t>1 13 02995 05 9906 130</t>
  </si>
  <si>
    <t>Прочие доходы от компенсации затрат бюджетов муниципальных районов (возмещение расходов на выплату страхового обеспечения)</t>
  </si>
  <si>
    <t xml:space="preserve">Администрация Шиверского сельсовета </t>
  </si>
  <si>
    <t xml:space="preserve">Администрация Октябрьского сельсовета </t>
  </si>
  <si>
    <t>2 02 29999 05 1048 150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</si>
  <si>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</si>
  <si>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</si>
  <si>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</si>
  <si>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011Е151690</t>
  </si>
  <si>
    <t>Средства на повышение размеров оплаты труда работников, относящихся к отдельным должностям (профессиям) работников (рабочих) культуры, в муниципальных образовательных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</si>
  <si>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0110040032</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</si>
  <si>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</si>
  <si>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</si>
  <si>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</si>
  <si>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</si>
  <si>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Субсидии бюджетам поселений Богучанского района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</si>
  <si>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Субсидии бюджетам поселений Богучанского района на содержание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</si>
  <si>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</si>
  <si>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Субсидии бюджетам поселений Богучанского района на организацию и проведение акарицидных обработок мест массового отдыха населения,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</si>
  <si>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11100S5550</t>
  </si>
  <si>
    <t>Субсидии бюджетам поселений Богучанского района на частичное финансирование (возмещение) расходов на региональные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</si>
  <si>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</si>
  <si>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25169</t>
  </si>
  <si>
    <t>2 02 25169 05 0000 150</t>
  </si>
  <si>
    <t>2 02 29999 05 1598 150</t>
  </si>
  <si>
    <t>116 10123 01 0000 140</t>
  </si>
  <si>
    <t>116 10061 05 0000 140</t>
  </si>
  <si>
    <t>116 10081 05 0000 140</t>
  </si>
  <si>
    <t>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</si>
  <si>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1 13 02995 05 9009 130</t>
  </si>
  <si>
    <t>2 02 25210 05 0000 150</t>
  </si>
  <si>
    <t>Субсидии бюджетам муниципальных образований на 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</si>
  <si>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2 02 29999 05 1060 150</t>
  </si>
  <si>
    <t>2 02 49999 05 7424 150</t>
  </si>
  <si>
    <t>2 02 29999 05 7459 150</t>
  </si>
  <si>
    <t>035008Ф000</t>
  </si>
  <si>
    <t>03500S5710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</si>
  <si>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</si>
  <si>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государственной программы и прочие мероприятия» муниципальной программы Богучанского района "Развитие культуры"</t>
  </si>
  <si>
    <t>05300L4670</t>
  </si>
  <si>
    <t>06200S4540</t>
  </si>
  <si>
    <t>Субсидии бюджетам поселений Богучанского района на реализацию мероприятий, направленных на повышение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</si>
  <si>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093R310601</t>
  </si>
  <si>
    <t>Субсидии бюджетам поселений Богучанского района на финансирование расходов формирования современной городской (сельской) среды в поселениях,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</si>
  <si>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11100S4590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</si>
  <si>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</si>
  <si>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</si>
  <si>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</si>
  <si>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011E452100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</si>
  <si>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</si>
  <si>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Частичное 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</si>
  <si>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</si>
  <si>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Финансирование расходов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и очистки сточных вод,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</si>
  <si>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</si>
  <si>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</si>
  <si>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</si>
  <si>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2 02 49999 05 5519 150</t>
  </si>
  <si>
    <t>2 02 29999 05 7484 150</t>
  </si>
  <si>
    <t xml:space="preserve"> 2 02 30024 05 5304 150</t>
  </si>
  <si>
    <t>2 02 45303 05 0000 150</t>
  </si>
  <si>
    <t xml:space="preserve">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</si>
  <si>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2 02 35469 05 0000 150</t>
  </si>
  <si>
    <t>Контрольно-счетная комиссия муниципального образования Богучанский район</t>
  </si>
  <si>
    <t xml:space="preserve">Муниципальное казенное учреждение "Муниципальная пожарная часть №1" </t>
  </si>
  <si>
    <t>Прочие безвозмездные поступления от негосударственных организаций в бюджеты муниципальных районов (добровольные пожертвования муниципальным учреждениям, находящимся в ведении органов местного самоуправления муниципальных районов)</t>
  </si>
  <si>
    <t>Доходы бюджетов муниципальных районов от возврата иными организациями остатков субсидий прошлых лет (за счет средств местного бюджета)</t>
  </si>
  <si>
    <t>Доходы бюджетов муниципальных районов от возврата иными организациями остатков субсидий прошлых лет (по целевым средствам прошлых лет (ЦСР 8160000, 0497578, 0497570, 0490075700, 0460075700))</t>
  </si>
  <si>
    <t>Доходы бюджетов муниципальных районов от возврата иными организациями остатков субсидий прошлых лет (по целевым средствам прошлых лет (ЦСР 8210000, 0497577, 0490075770, 0460075770))</t>
  </si>
  <si>
    <t>Доходы бюджетов муниципальных районов от возврата бюджетными учреждениями остатков субсидий прошлых лет (за счет средств местного бюджета)</t>
  </si>
  <si>
    <t>Доходы бюджетов муниципальных районов от возврата бюджетными учреждениями остатков субсидий прошлых лет (по целевым средствам из регионального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</si>
  <si>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основному платежу)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</si>
  <si>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пени)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</si>
  <si>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 (по штрафам)</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</si>
  <si>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</si>
  <si>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пени)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</si>
  <si>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</si>
  <si>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основному платежу)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</si>
  <si>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пени)</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</si>
  <si>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(по штрафам)</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</si>
  <si>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автономных учреждений) (от социального найма жилых помещений)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</si>
  <si>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основному платежу)</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</si>
  <si>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 (по пени)</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</si>
  <si>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 (по основному платежу)</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</si>
  <si>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(по основному платежу)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</si>
  <si>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(по основному платежу)</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</si>
  <si>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(по основному платежу)</t>
  </si>
  <si>
    <t>Доходы бюджетов муниципальных районов от возврата иными организациями остатков субсидий прошлых лет (выплаты по программе "Жилище")</t>
  </si>
  <si>
    <t>Доходы бюджетов муниципальных районов от возврата иными организациями остатков субсидий прошлых лет (по целевым средствам прошлых лет (ЦСР 5210212, 0227564, 0220075640))</t>
  </si>
  <si>
    <t>Доходы бюджетов муниципальных районов от возврата иными организациями остатков субсидий прошлых лет (по целевым средствам прошлых лет (ЦСР4367500, 0110075880))</t>
  </si>
  <si>
    <t>Доходы бюджетов муниципальных районов от возврата иными организациями остатков субсидий прошлых лет (по целевым средствам прошлых лет (ЦСР 0220074080))</t>
  </si>
  <si>
    <t>Доходы бюджетов муниципальных районов от возврата иными организациями остатков субсидий прошлых лет (по целевым средствам прошлых лет (ЦСР 0220074090))</t>
  </si>
  <si>
    <t>Прочие 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</si>
  <si>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</si>
  <si>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 </t>
  </si>
  <si>
    <t>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</si>
  <si>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Прочие субсидии бюджетам муниципальных районов (на проведение мероприятий, направленных на обеспечение безопасного участия детей в дорожном движении)</t>
  </si>
  <si>
    <t>Прочие субсидии бюджетам муниципальных районов (на обеспечение первичных мер пожарной безопасности)</t>
  </si>
  <si>
    <t>Прочие субсидии бюджетам муниципальных районам (на частичное финансирование (возмещение) расходов на содержание единых дежурно-диспетчерских служб муниципальных образований Красноярского края)</t>
  </si>
  <si>
    <t>Прочие субсидии бюджетам муниципальных районов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ХХI веке")</t>
  </si>
  <si>
    <t>Прочие субсидии бюджетам муниципальных районов  (на поддержку деятельности муниципальных молодежных центров в рамках подпрограммы «Вовлечение молодежи в социальную практику» государственной программы Красноярского края «Молодежь Красноярского края в XXI веке»)</t>
  </si>
  <si>
    <t>Прочие субсидии бюджетам муниципальных районов (на софинансирование муниципальных программ формирования современной городской (сельской) среды в поселениях)</t>
  </si>
  <si>
    <t>Прочие субсидии бюджетам муниципальных районов (на организацию (строительство) мест (площадок) накопления отходов потребления и приобретение контейнерного оборудования)</t>
  </si>
  <si>
    <t>Прочие субсидии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t>
  </si>
  <si>
    <t>Прочие субсидии бюджетам муниципальных районов (на создание (реконструкцию) и капитальный ремонт культурно-досуговых учреждений в сельской местности)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</si>
  <si>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</si>
  <si>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мероприятий, направленных на повышение безопасности дорожного движения)</t>
  </si>
  <si>
    <t>Прочие субсидии бюджетам муниципальных районов (на строительство (реконструкцию) объектов размещения отходов)</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</si>
  <si>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</si>
  <si>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</si>
  <si>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Прочие субсидии бюджетам муниципальных районов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t>
  </si>
  <si>
    <t>Прочие субсидии бюджетам муниципальных районах  (на организацию и проведение акарицидных обработок мест массового отдыха населения)</t>
  </si>
  <si>
    <t>Прочие субсидии бюджетам муниципальных районов (на проведение работ в общеобразовательных организациях с целью приведения зданий и сооружений в соответствие требованиям надзорных органов)</t>
  </si>
  <si>
    <t>Прочие 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</si>
  <si>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Прочие субсидии бюджетам муниципальных районов (расположенных в районах Крайнего Севера и приравненных к ним местностях с ограниченными сроками завоза грузов, на финансирование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2018 год)</t>
  </si>
  <si>
    <t>Прочие субсидии бюджетам муниципальных районов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t>
  </si>
  <si>
    <t>Прочие субсидии бюджетам муниципальных районов (на реализацию проектов по решению вопросов местного значения сельских поселений в рамках подпрограммы «Поддержка муниципальных проектов по благоустройству территорий и повышению активности населения в решении вопросов местного значения» государственной программы Красноярского края «Содействие развитию местного самоуправления»)</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</si>
  <si>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</si>
  <si>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предоставление субсидий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</si>
  <si>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Субвенции бюджетам муниципальных районов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</si>
  <si>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</si>
  <si>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</si>
  <si>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(осуществление уведомительной регистрации коллективных договоров и территориальных соглашений и контроля за их выполнением) </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</si>
  <si>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</si>
  <si>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(по организации деятельности органов управления системой социальной защиты населения в соответствии с Законом края от 20 декабря 2005 года № 17-4294)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</si>
  <si>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</si>
  <si>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 xml:space="preserve">Субвенции бюджетам муниципальных районов на выполнение передаваемых полномочий субъектов Российской Федерации (решение вопросов поддержки сельскохозяйственного производства) </t>
  </si>
  <si>
    <t>Субвенции бюджетам муниципальных районов на выполнение передаваемых полномочий субъектов Российской Федерации (по организации проведения мероприятий по отлову и содержанию безнадзорных животных)</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</si>
  <si>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</si>
  <si>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</si>
  <si>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</si>
  <si>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</si>
  <si>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</si>
  <si>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</si>
  <si>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</si>
  <si>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</si>
  <si>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</si>
  <si>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поселениям, входящим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</si>
  <si>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</si>
  <si>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(по обеспечению отдыха и оздоровления детей)</t>
  </si>
  <si>
    <t>Прочие межбюджетные трансферты, передаваемые бюджетам муниципальных районов (из бюджетов поселений за счет собственных средств)</t>
  </si>
  <si>
    <t>Прочие межбюджетные трансферты, передаваемые бюджетам муниципальных районов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</si>
  <si>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Прочие межбюджетные трансферты, передаваемые бюджетам муниципальных районов (на государственную поддержку отрасли культуры (поддержка лучших сельских учреждений культуры))</t>
  </si>
  <si>
    <t>Прочие межбюджетные трансферты, передаваемые бюджетам муниципальных районов (за содействие развитию налогового потенциала)</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</si>
  <si>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выполнение государственных полномочий по созданию и обеспечению деятельности административных комиссий)</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</si>
  <si>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капитальный ремонт и ремонт автомобильных дорог общего пользования местного значения за счет средств дорожного фонда Красноярского края)</t>
  </si>
  <si>
    <t>2 02 29999 05 7482 150</t>
  </si>
  <si>
    <t>Прочие субсидии бюджетам муниципальных районов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t>
  </si>
  <si>
    <t>2 02 45519 05 0000 150</t>
  </si>
  <si>
    <t>Межбюджетные трансферты, передаваемые бюджетам муниципальных районов на поддержку отрасли культуры (поддержка лучших сельских учреждений культуры)</t>
  </si>
  <si>
    <t>Субвенции бюджетам муниципальных районов и городских округов на проведение Всероссийской переписи населения 2020 года</t>
  </si>
  <si>
    <t>благоустройство</t>
  </si>
  <si>
    <t>благоустр   малое</t>
  </si>
  <si>
    <t>Администрация Артюгинского сельсовета</t>
  </si>
  <si>
    <t>Администрация Таежинского сельсовета</t>
  </si>
  <si>
    <t xml:space="preserve">налог п </t>
  </si>
  <si>
    <t>иные мбт</t>
  </si>
  <si>
    <t>мол пр</t>
  </si>
  <si>
    <t>итого</t>
  </si>
  <si>
    <t>субвенции</t>
  </si>
  <si>
    <t>адм</t>
  </si>
  <si>
    <t>вус</t>
  </si>
  <si>
    <t>№ прил</t>
  </si>
  <si>
    <t>участки УДС</t>
  </si>
  <si>
    <t>2 02 29999 05 7427 150</t>
  </si>
  <si>
    <t>Прочие субсидии бюджетам муниципальных районов (на обустройство участков улично-дорожной сети вблизи образовательных организаций для обеспечения безопасности дорожного движения)</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</si>
  <si>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</si>
  <si>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</si>
  <si>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</si>
  <si>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</si>
  <si>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</si>
  <si>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</si>
  <si>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</si>
  <si>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</si>
  <si>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</si>
  <si>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053A174840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</si>
  <si>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</si>
  <si>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</si>
  <si>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011E151690</t>
  </si>
  <si>
    <t>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</si>
  <si>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093R374270</t>
  </si>
  <si>
    <t>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</si>
  <si>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11100S7410</t>
  </si>
  <si>
    <t>11100S7490</t>
  </si>
  <si>
    <t xml:space="preserve">  </t>
  </si>
  <si>
    <t>ОХРАНА ОКРУЖАЮЩЕЙ СРЕДЫ</t>
  </si>
  <si>
    <t>0600</t>
  </si>
  <si>
    <t>Другие вопросы в области охраны окружающей среды</t>
  </si>
  <si>
    <t>0605</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</si>
  <si>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</si>
  <si>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25304</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</si>
  <si>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</si>
  <si>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</si>
  <si>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2 02 29999 05 7840 150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</si>
  <si>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</si>
  <si>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2 02 49999 05 7402 150</t>
  </si>
  <si>
    <t>Прочие межбюджетные трансферты, передаваемые бюджетам муниципальных районов (на финансовое обеспечение расходных обязательств муниципальных образований Красноярского края, связанных с возмещением юридическим лицам (за исключением государственных и муниципальных учреждений) и индивидуальным предпринимателям, осуществляющим регулярные перевозки пассажиров автомобильным и городским наземным электрическим транспортом по муниципальным маршрутам, части фактически понесенных затрат на топливо и (или) электроэнергию на движение,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 вызванной 2019 nCoV)</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</si>
  <si>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</si>
  <si>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2 02 30024 05 7446 150</t>
  </si>
  <si>
    <t>Субвенции бюджетам муниципальных районов на выполнение передаваемых полномочий субъектов Российской Федерации (для реализации отдельных государственных полномочий по осуществлению мониторинга состояния и развития лесной промышленности )</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</si>
  <si>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</si>
  <si>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</si>
  <si>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</si>
  <si>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</si>
  <si>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01100S8400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</si>
  <si>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</si>
  <si>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</si>
  <si>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Субсидии бюджетам поселений Богучанского района на частичное финансирование (возмещение)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</si>
  <si>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1110010350</t>
  </si>
  <si>
    <t xml:space="preserve">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t>
  </si>
  <si>
    <t>02080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</si>
  <si>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</si>
  <si>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01050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</si>
  <si>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</si>
  <si>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01053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</si>
  <si>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</si>
  <si>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01070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</si>
  <si>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</si>
  <si>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01073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</si>
  <si>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</si>
  <si>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01140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</si>
  <si>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</si>
  <si>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01143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</si>
  <si>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</si>
  <si>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01190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</si>
  <si>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</si>
  <si>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01193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</si>
  <si>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</si>
  <si>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01200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</si>
  <si>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</si>
  <si>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01203</t>
  </si>
  <si>
    <t>Платежи в целях возмещения причиненного ущерба (убытков)</t>
  </si>
  <si>
    <t>Платежи, уплачиваемые в целях возмещения вреда</t>
  </si>
  <si>
    <t>11000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</si>
  <si>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</si>
  <si>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11050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</si>
  <si>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</si>
  <si>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</si>
  <si>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Закупка энергетических ресурсов</t>
  </si>
  <si>
    <t>247</t>
  </si>
  <si>
    <t>043008Ф000</t>
  </si>
  <si>
    <t>Расходы на приобретение основных средств в части обеспечения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</si>
  <si>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041004Ф010</t>
  </si>
  <si>
    <t>0410080000</t>
  </si>
  <si>
    <t>Защита населения и территории от чрезвычайных ситуаций природного и техногенного характера, пожарная безопасность</t>
  </si>
  <si>
    <t>Отдельные мероприятия в рамках подпрограммы "Поддержка малых форм хозяйствования" муниципальной программы "Развитие сельского хозяйства в Богучанском районе"</t>
  </si>
  <si>
    <t>1210080000</t>
  </si>
  <si>
    <t>Муниципальная программа Богучанского района "Охрана окружающей среды"</t>
  </si>
  <si>
    <t>0200000000</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</si>
  <si>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</si>
  <si>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</si>
  <si>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</si>
  <si>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</si>
  <si>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</si>
  <si>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</si>
  <si>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</si>
  <si>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</si>
  <si>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</si>
  <si>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</si>
  <si>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</si>
  <si>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</si>
  <si>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</si>
  <si>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</si>
  <si>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</si>
  <si>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630</t>
  </si>
  <si>
    <t>Субсидии (гранты в форме субсидий), не подлежащие казначейскому сопровождению</t>
  </si>
  <si>
    <t>633</t>
  </si>
  <si>
    <t>На строительство (реконструкцию) объектов размещения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</si>
  <si>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02100S4940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</si>
  <si>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</si>
  <si>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</si>
  <si>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</si>
  <si>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</si>
  <si>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0930080000</t>
  </si>
  <si>
    <t>0130080030</t>
  </si>
  <si>
    <t>013008П030</t>
  </si>
  <si>
    <t>Расходы на оплату стоимости проезда в отпуск в соответствии с законодательством, за счет средств от доходов по подвозу воды населению,предприятиям, организациям,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</si>
  <si>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0320087090</t>
  </si>
  <si>
    <t>Субсидии бюджетам поселений Богучанского района на обеспечение мероприятий по переселению граждан из аварийного жилищного фонда за счет средств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</si>
  <si>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101F367483</t>
  </si>
  <si>
    <t>Субсидии бюджетам поселений Богучанского района на обеспечение мероприятий по переселению граждан из аварийного жилищного фонда в рамках подпрограммы "Переселение граждан из аварийного жилищного фонда в муниципальных образованиях Богучанского района" муниципальной программы "Обеспечение доступным и комфортным жильем граждан Богучанского района"</t>
  </si>
  <si>
    <t>101F367484</t>
  </si>
  <si>
    <t>2023 год</t>
  </si>
  <si>
    <t xml:space="preserve"> 2022 год</t>
  </si>
  <si>
    <t>на 2023 год всего, в том числе:</t>
  </si>
  <si>
    <t xml:space="preserve"> на 2023 год всего, в том числе:</t>
  </si>
  <si>
    <t xml:space="preserve">Перечень субсидий бюджетам поселений Богучанского района, предоставляемых из районного бюджета в целях софинансирования расходных обязательств, возникающих при выполнении полномочий органов местного самоуправления по решению вопросов местного значения, на 2021 год и плановый период 2022 - 2023 годов </t>
  </si>
  <si>
    <t xml:space="preserve">          2021 год</t>
  </si>
  <si>
    <t xml:space="preserve">     2022 год</t>
  </si>
  <si>
    <t xml:space="preserve">         2023 год</t>
  </si>
  <si>
    <t>Субсидии бюджетам поселений Богучанского района на капитальный ремонт и ремонт автомобильных дорог общего пользования местного значения за счет средств дорожного фонда Красноярского края  на 2021 год и плановый период  2022-2023 годов</t>
  </si>
  <si>
    <t xml:space="preserve">Иные межбюджетные трансферты бюджетам поселений Богучанского района за содействие развитию налогового потенциала   на 2021 год </t>
  </si>
  <si>
    <t xml:space="preserve">Субсидии бюджетам поселений Богучанского района на обустройство участков улично-дорожной сети вблизи образовательных организаций для обеспечения безопасности дорожного движения,  на 2021 год </t>
  </si>
  <si>
    <t>БДД</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</si>
  <si>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</si>
  <si>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Условно-утвержденные расходы</t>
  </si>
  <si>
    <t>Субсидии бюджетам поселений Богучанского района  на  реализацию мероприятий направленных на повышение  безопасности дорожного движения, за счет  средств дорожного фонда Красноярского края  на 2021 год  и плановый период 2022-2023 годов</t>
  </si>
  <si>
    <t>межбюджетные трансферты на осуществление полномочий по: 
утверждение технических заданий на разработку  и согласование инвестиционных программ;
контролю за готовностью теплоснабжающих организаций, теплосетевых организаций к отопительному периоду;
разработке и утверждению подпрограммы  по энергосбережению и повышению энергетической эффективности ;
организации обеспечения надежного теплоснабжения потребителей, водоснабжения населения;
согласование вывода источников тепловой энергии, топловых сетей, объектов централизованных систем горячего водоснабжения, холодного водоотведения в ремонт и из эксплуатации;
разработке и утверждению  краткосрочных планов капитального ремонта общего имущества многоквартирных домов; 
распределение средств субсидий на финансирование затрат теплоснаюжающих и энергосбытовых организаций;</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</si>
  <si>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</si>
  <si>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Подпрограмма "Профилактика терроризма, а так же минимизации и ликвидации последствий его проявлений"</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</si>
  <si>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</si>
  <si>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2 18 60010 05 7745 150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</si>
  <si>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(за содействие развитию налогового потенциала)</t>
  </si>
  <si>
    <t>2 02 25243 05 0000 150</t>
  </si>
  <si>
    <t xml:space="preserve">Субсидии бюджетам муниципальных районов на строительство и реконструкцию (модернизацию) объектов питьевого водоснабжения </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</si>
  <si>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</si>
  <si>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</si>
  <si>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02231</t>
  </si>
  <si>
    <t>02241</t>
  </si>
  <si>
    <t>02251</t>
  </si>
  <si>
    <t>02261</t>
  </si>
  <si>
    <t>2 02 19999 05 2724 150</t>
  </si>
  <si>
    <t>Прочие субсидии бюджетам муниципальных районов (для поощрения муниципальных образований - победителей конкурса лучших проектов создания комфортной городской среды)</t>
  </si>
  <si>
    <t>2 02 29999 05 7451 150</t>
  </si>
  <si>
    <t>2 02 35082 05 0000 150</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</si>
  <si>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t>
  </si>
  <si>
    <t>Расходы на осуществление дорожной деятельности в целях решения задач социально-экономического развития территорий в рамках подпрограммы "Дороги Богучанского района" муниципальной программы "Развитие транспортной системы Богучанского района"</t>
  </si>
  <si>
    <t>09100S3950</t>
  </si>
  <si>
    <t>Средства на приобретение основных средств по отдельным мероприятиям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</si>
  <si>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035F552430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</si>
  <si>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</si>
  <si>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</si>
  <si>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111F274510</t>
  </si>
  <si>
    <t>Прочие доходы от компенсации затрат бюджетов муниципальных районов (возмещение судебных расходов)</t>
  </si>
  <si>
    <t>1 13 02995 05 9910 130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</si>
  <si>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t>
  </si>
  <si>
    <t xml:space="preserve">за счет  средств субвенции на реализацию государственных  полномочий по расчету и предоставлению дотаций на выравнивание  бюджетной  обеспеченности поселениям, входящим в состав  муниципального района края </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</si>
  <si>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</si>
  <si>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</si>
  <si>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</si>
  <si>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</si>
  <si>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</si>
  <si>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</si>
  <si>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</si>
  <si>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</si>
  <si>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</si>
  <si>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</si>
  <si>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</si>
  <si>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</si>
  <si>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</si>
  <si>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Гранты в форме субсидии бюджетным учреждениям</t>
  </si>
  <si>
    <t>613</t>
  </si>
  <si>
    <t>2 02 29999 05 2650 150</t>
  </si>
  <si>
    <t xml:space="preserve">Прочие субсидии бюджетам муниципальных районов (на выполнение требований федеральных стандартов спортивной подготовки) </t>
  </si>
  <si>
    <t xml:space="preserve"> 07100S6500</t>
  </si>
  <si>
    <t xml:space="preserve">
Субсидии бюджетам поселений Богучанского района  на финансирование расходов  формирования современной городской (сельской) среды в поселениях на 2021 год </t>
  </si>
  <si>
    <t>Возврат остатков субсидий на оснащение объектов спортивной инфраструктуры спортивно-технологическим оборудованием из бюджетов муниципальных районов</t>
  </si>
  <si>
    <t>2 18 05030 05 5228 150</t>
  </si>
  <si>
    <t>Доходы бюджетов муниципальных районов от возврата иными организациями остатков субсидий прошлых лет (по оснащению объектов спортивной инфраструктуры спортивно-технологическим оборудованием)</t>
  </si>
  <si>
    <t>1 13 02995 05 5228 130</t>
  </si>
  <si>
    <t>Прочие доходы от компенсации затрат бюджетов муниципальных районов (по оснащению объектов спортивной инфраструктуры спортивно-технологическим оборудованием)</t>
  </si>
  <si>
    <t>Прочие 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за счет средств краевого бюджета)</t>
  </si>
  <si>
    <t xml:space="preserve">Субсидии бюджетам поселений Богучанского района на реализацию проектов по благоустройству территорий сельских населенных пунктов и городских поселений с численностью населения не более 10000 человек, инициированных гражданами соответствующего населенного пункта, поселения,   на 2021 год </t>
  </si>
  <si>
    <t>Администрация Такучетского сельсовета</t>
  </si>
  <si>
    <t xml:space="preserve">Субсидии бюджетам поселений Богучанского района для реализации проектов по решению вопросов местного значения, осуществляемых непосредственно населением на территории населенного пункта,  на 2021 год </t>
  </si>
  <si>
    <t>02100S4630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</si>
  <si>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</si>
  <si>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 xml:space="preserve"> 052А274820</t>
  </si>
  <si>
    <t>093R373980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</si>
  <si>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</si>
  <si>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На 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t>
  </si>
  <si>
    <t>Средства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в рамках подпрограммы "Искусство и народное творчество" муниципальной программы Богучанского района "Развитие культуры"</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</si>
  <si>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</si>
  <si>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</si>
  <si>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Стипендии</t>
  </si>
  <si>
    <t>340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</si>
  <si>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</si>
  <si>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Субсидии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</si>
  <si>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переселение граждан</t>
  </si>
  <si>
    <t>Субсидии бюджетам поселений Богучанского района на обеспечение мероприятий по переселению граждан из аварийного жилищного фонда на  2021 год и плановый период 2022-2023 годов</t>
  </si>
  <si>
    <t>2 02 29999 05 7395 150</t>
  </si>
  <si>
    <t>Прочие субсидии бюджетам муниципальных районов (на осуществление дорожной деятельности в целях решения задач социально-экономического развития территорий за счет средств дорожного фонда Красноярского края)</t>
  </si>
  <si>
    <t>2 02 49999 05 1011 150</t>
  </si>
  <si>
    <t>Прочие межбюджетные трансферты, передаваемые бюджетам муниципальных районов (Резервный фонд Правительства Красноярского края в рамках непрограммных расходов отдельных органов исполнительной власти)</t>
  </si>
  <si>
    <t>2 19 25228 05 0000 150</t>
  </si>
  <si>
    <t>Субсидии бюджетам поселений Богучанского района для поощрения поселений - победителей конкурса лучших проектов создания комфортной городской среды  на 2021 год</t>
  </si>
  <si>
    <t>гор среда 10</t>
  </si>
  <si>
    <t xml:space="preserve">гор среда </t>
  </si>
  <si>
    <t>дороги 50</t>
  </si>
  <si>
    <t>Субсидии бюджетам поселений Богучанского района на осуществление  дорожной деятельности  в целях  решения  задач социально-экономического развития  территорий  за счет дорожного фонда Красноярского края на 2021 год</t>
  </si>
  <si>
    <t>дороги</t>
  </si>
  <si>
    <t xml:space="preserve"> 01100S5530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</si>
  <si>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</si>
  <si>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</si>
  <si>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</si>
  <si>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</si>
  <si>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</si>
  <si>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</si>
  <si>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</si>
  <si>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1 13 01995 05 9995 130</t>
  </si>
  <si>
    <t>Прочие доходы от оказания платных услуг получателями средств бюджетов муниципальных районов (на предоставление информационных услуг в системе ГИС ОГД)</t>
  </si>
  <si>
    <t>Прочие доходы от компенсации затрат бюджетов муниципальных районов (возврат дебиторской задолженнсти в бюджет муниципального района)</t>
  </si>
  <si>
    <t>2023-2024</t>
  </si>
  <si>
    <t xml:space="preserve"> 2023 год</t>
  </si>
  <si>
    <t>2024 год</t>
  </si>
  <si>
    <t>на 2024 год всего, в том числе:</t>
  </si>
  <si>
    <t xml:space="preserve"> на 2024 год всего, в том числе:</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</si>
  <si>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</si>
  <si>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</si>
  <si>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Другие вопросы в области национальной безопасности и правоохранительной деятельности</t>
  </si>
  <si>
    <t>0314</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</si>
  <si>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</si>
  <si>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</si>
  <si>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Расходы на капитальный ремонт и ремонт автомобильных дорог общего пользования местного значения в рамках подпрограммы "Дороги Богучанского района" муниципальной программы "Развитие транспортной системы Богучанского района"</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</si>
  <si>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</si>
  <si>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</si>
  <si>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Приобретение транспортных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</si>
  <si>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071008Д000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</si>
  <si>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</si>
  <si>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</si>
  <si>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</si>
  <si>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</si>
  <si>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</si>
  <si>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013004М000</t>
  </si>
  <si>
    <t>Оплата за электроэнергию руководства и управления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</si>
  <si>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013006Э000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</si>
  <si>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</si>
  <si>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</si>
  <si>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09100Ч0030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</si>
  <si>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на 2022 год  и плановый период 2023-2024 годов</t>
  </si>
  <si>
    <t>Налог на доходы физических лиц в отношении доходов физических лиц, превышающих 5,0 млн рублей, в части, установленной для уплаты в федеральный бюджет</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</si>
  <si>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</si>
  <si>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</si>
  <si>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за размещение твердых коммунальных отходов</t>
  </si>
  <si>
    <t>Прочие доходы от оказания платных услуг получателями средств бюджетов муниципальных районов и компенсации затрат бюджетов муниципальных районов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</si>
  <si>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</si>
  <si>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</si>
  <si>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</si>
  <si>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</si>
  <si>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</si>
  <si>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Дотации бюджетам субъектов Российской Федерации и муниципальных образований</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</si>
  <si>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</si>
  <si>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</si>
  <si>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</si>
  <si>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01021</t>
  </si>
  <si>
    <t>09080</t>
  </si>
  <si>
    <t>01042</t>
  </si>
  <si>
    <t>01150</t>
  </si>
  <si>
    <t>01153</t>
  </si>
  <si>
    <t>01170</t>
  </si>
  <si>
    <t>01173</t>
  </si>
  <si>
    <t>10030</t>
  </si>
  <si>
    <t>10032</t>
  </si>
  <si>
    <t>01083</t>
  </si>
  <si>
    <t>дотации</t>
  </si>
  <si>
    <t>сбалансир</t>
  </si>
  <si>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2023-2024 годов</t>
  </si>
  <si>
    <t xml:space="preserve"> </t>
  </si>
  <si>
    <t>02230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</si>
  <si>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</si>
  <si>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02240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</si>
  <si>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</si>
  <si>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</si>
  <si>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</si>
  <si>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</si>
  <si>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</si>
  <si>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02260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</si>
  <si>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</si>
  <si>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</si>
  <si>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05070</t>
  </si>
  <si>
    <t>Доходы от сдачи в аренду имущества, составляющего казну муниципальных районов (за исключением земельных участков)</t>
  </si>
  <si>
    <t>05075</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</si>
  <si>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</si>
  <si>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</si>
  <si>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1060</t>
  </si>
  <si>
    <t>1598</t>
  </si>
  <si>
    <t>7397</t>
  </si>
  <si>
    <t>7456</t>
  </si>
  <si>
    <t>7488</t>
  </si>
  <si>
    <t>7509</t>
  </si>
  <si>
    <t>7563</t>
  </si>
  <si>
    <t>7607</t>
  </si>
  <si>
    <t>30000</t>
  </si>
  <si>
    <t>30024</t>
  </si>
  <si>
    <t>0289</t>
  </si>
  <si>
    <t>7408</t>
  </si>
  <si>
    <t>7409</t>
  </si>
  <si>
    <t>7429</t>
  </si>
  <si>
    <t>7446</t>
  </si>
  <si>
    <t>7467</t>
  </si>
  <si>
    <t>7514</t>
  </si>
  <si>
    <t>7517</t>
  </si>
  <si>
    <t>7518</t>
  </si>
  <si>
    <t>7519</t>
  </si>
  <si>
    <t>7552</t>
  </si>
  <si>
    <t>7554</t>
  </si>
  <si>
    <t>7564</t>
  </si>
  <si>
    <t>7566</t>
  </si>
  <si>
    <t>7570</t>
  </si>
  <si>
    <t>7577</t>
  </si>
  <si>
    <t>7587</t>
  </si>
  <si>
    <t>7588</t>
  </si>
  <si>
    <t>7601</t>
  </si>
  <si>
    <t>7604</t>
  </si>
  <si>
    <t>7649</t>
  </si>
  <si>
    <t>7846</t>
  </si>
  <si>
    <t>30029</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</si>
  <si>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</si>
  <si>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35118</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</si>
  <si>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</si>
  <si>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35120</t>
  </si>
  <si>
    <t>40000</t>
  </si>
  <si>
    <t>40014</t>
  </si>
  <si>
    <t>05099</t>
  </si>
  <si>
    <t>9904</t>
  </si>
  <si>
    <t>50</t>
  </si>
  <si>
    <t>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 где отсутствуют военные комиссариаты  на 2022  и плановый период 2023- 2024 годов</t>
  </si>
  <si>
    <t>Иные выплаты государственных (муниципальных) органов привлекаемым лицам</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</si>
  <si>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</si>
  <si>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</si>
  <si>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</si>
  <si>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</si>
  <si>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</si>
  <si>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Подпрограмма ""Чистая вода" на территории муниципального образования Богучанский район"</t>
  </si>
  <si>
    <t>0370000000</t>
  </si>
  <si>
    <t>Бюджетные инвестиции в объекты капитального строительства государственной (муниципальной) собственности</t>
  </si>
  <si>
    <t>414</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</si>
  <si>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</si>
  <si>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</si>
  <si>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0620000000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</si>
  <si>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</si>
  <si>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</si>
  <si>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</si>
  <si>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</si>
  <si>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</si>
  <si>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</si>
  <si>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</si>
  <si>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</si>
  <si>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Иные выплаты учреждений привлекаемым лицам</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</si>
  <si>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</si>
  <si>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ОБСЛУЖИВАНИЕ ГОСУДАРСТВЕННОГО И МУНИЦИПАЛЬНОГО ДОЛГА</t>
  </si>
  <si>
    <t>1300</t>
  </si>
  <si>
    <t>Обслуживание государственного внутреннего и муниципального долга</t>
  </si>
  <si>
    <t>1301</t>
  </si>
  <si>
    <t>Обслуживание государственного (муниципального) долга</t>
  </si>
  <si>
    <t>700</t>
  </si>
  <si>
    <t>Обслуживание муниципального долга</t>
  </si>
  <si>
    <t>730</t>
  </si>
  <si>
    <t>18/1-133</t>
  </si>
  <si>
    <t>22.12.2021</t>
  </si>
  <si>
    <t>Прочие межбюджетные трансферты, передаваемые бюджетам</t>
  </si>
  <si>
    <t>49999</t>
  </si>
  <si>
    <t>Прочие межбюджетные трансферты, передаваемые бюджетам муниципальных районов</t>
  </si>
  <si>
    <t xml:space="preserve">Прочие межбюджетные трансферты, передаваемые бюджетам муниципальных районов (на обеспечение первичных мер пожарной безопасности)  </t>
  </si>
  <si>
    <t>7412</t>
  </si>
  <si>
    <t>Прочие дотации</t>
  </si>
  <si>
    <t>19999</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</si>
  <si>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t>
  </si>
  <si>
    <t>2724</t>
  </si>
  <si>
    <t>Субсидия бюджетам на развитие отрасли культуры</t>
  </si>
  <si>
    <t>25519</t>
  </si>
  <si>
    <t>Субсидии бюджетам муниципальных районов на поддержку отрасли культуры</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</si>
  <si>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</si>
  <si>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45303</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</si>
  <si>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</si>
  <si>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на 2022 год</t>
  </si>
  <si>
    <t>На устройство плоскостных спортивных сооружений в сельской местности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</si>
  <si>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07100S8450</t>
  </si>
  <si>
    <t>зп с 01.01.22+ рег</t>
  </si>
  <si>
    <t>иные</t>
  </si>
  <si>
    <t>зп+рег</t>
  </si>
  <si>
    <t>Ведомственная 22 год</t>
  </si>
  <si>
    <t>Ведомственная 23-24 год</t>
  </si>
  <si>
    <t>Функц разрез 22 год</t>
  </si>
  <si>
    <t>Функц разрез 23-24 год</t>
  </si>
  <si>
    <t>ЦСР 22 год</t>
  </si>
  <si>
    <t>ЦСР 23-24 год</t>
  </si>
  <si>
    <t xml:space="preserve">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Богучанского района  на 2022 год и плановый период 2023-2024 годов </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</si>
  <si>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на 2022 год  и плановый период 2023-2024 годов</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</si>
  <si>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</si>
  <si>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7418</t>
  </si>
  <si>
    <t>Субсидии бюджетам на реализацию мероприятий по обеспечению жильем молодых семей</t>
  </si>
  <si>
    <t>25497</t>
  </si>
  <si>
    <t>Прочие межбюджетные трансферты, передаваемые бюджетам муниципальных районов (на устройство плоскостных спортивных сооружений в сельской местности)</t>
  </si>
  <si>
    <t>7845</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</si>
  <si>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</si>
  <si>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25467</t>
  </si>
  <si>
    <t>45519</t>
  </si>
  <si>
    <t>Межбюджетные трансферты, передаваемые бюджетам на поддержку отрасли культуры</t>
  </si>
  <si>
    <t>Доходы бюджетов бюджетной системы Российской Федерации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</si>
  <si>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</si>
  <si>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</si>
  <si>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9009</t>
  </si>
  <si>
    <t>Доходы бюджетов муниципальных районов от возврата иными организациями остатков субсидий прошлых лет</t>
  </si>
  <si>
    <t>9964</t>
  </si>
  <si>
    <t>9972</t>
  </si>
  <si>
    <t>Доходы бюджетов муниципальных районов от возврата иными организациями остатков субсидий прошлых лет (по целевым средствам прошлых лет на реализацию отдельных мер по обеспечению ограничения платы граждан за коммунальные услуги)</t>
  </si>
  <si>
    <t>Доходы бюджетов муниципальных районов от возврата иными организациями остатков субсидий прошлых лет (по целевым средствам прошлых лет на компенсацию выпадающих доходов энергоснабжающих организаций)</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</si>
  <si>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t>
  </si>
  <si>
    <t>18</t>
  </si>
  <si>
    <t>7459</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</si>
  <si>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(на софинансирование муниципальных программ формирования современной городской (сельской) среды в поселениях)</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</si>
  <si>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</si>
  <si>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</si>
  <si>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19</t>
  </si>
  <si>
    <t>60010</t>
  </si>
  <si>
    <t>Возврат остатков субсидий на строительство и реконструкцию (модернизацию) объектов питьевого водоснабжения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</si>
  <si>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</si>
  <si>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25243</t>
  </si>
  <si>
    <t>7484</t>
  </si>
  <si>
    <t xml:space="preserve">Прочие межбюджетные трансферты, передаваемые бюджетам муниципальных районов  (на создание (реконструкцию) и капитальный ремонт культурно-досуговых учреждений в сельской местности) </t>
  </si>
  <si>
    <t>35082</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</si>
  <si>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</si>
  <si>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</si>
  <si>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</si>
  <si>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</si>
  <si>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8020027242</t>
  </si>
  <si>
    <t>Расходы на приобретение основных средств в рамках непрограммных расходов органов местного самоуправления</t>
  </si>
  <si>
    <t>802006Ф000</t>
  </si>
  <si>
    <t>Исполнение судебных решений в рамках непрограммных расходов органов местного самоуправления</t>
  </si>
  <si>
    <t>9090080010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</si>
  <si>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</si>
  <si>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</si>
  <si>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</si>
  <si>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</si>
  <si>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Средства на создание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</si>
  <si>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0410080090</t>
  </si>
  <si>
    <t>Мероприятия по содержанию мест (площадок) накопление твердых коммунальных отходов и прилегающий к ним территории, ремонт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</si>
  <si>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0210080030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</si>
  <si>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t>
  </si>
  <si>
    <t>9070027242</t>
  </si>
  <si>
    <t>1030000000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</si>
  <si>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</si>
  <si>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</si>
  <si>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</si>
  <si>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</si>
  <si>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</si>
  <si>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</si>
  <si>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</si>
  <si>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</si>
  <si>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</si>
  <si>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</si>
  <si>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муниципальной программы "Молодежь Приангарья"</t>
  </si>
  <si>
    <t>0640027241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</si>
  <si>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</si>
  <si>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</si>
  <si>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</si>
  <si>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</si>
  <si>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</si>
  <si>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</si>
  <si>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Финансирование расходов на поддержку отрасли культуры (комплектование книжных фондов муниципальных общедоступных библиотек) в рамках подпрограммы "Культурное наследие" муниципальной программы Богучанского района "Развитие культуры"</t>
  </si>
  <si>
    <t>05100L5191</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</si>
  <si>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</si>
  <si>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</si>
  <si>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</si>
  <si>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</si>
  <si>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0530080000</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</si>
  <si>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</si>
  <si>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Государственная поддержка отрасли культуры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</si>
  <si>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</si>
  <si>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Государственная поддержка отрасли культуры (поддержка лучших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</si>
  <si>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053A255196</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</si>
  <si>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</si>
  <si>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</si>
  <si>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</si>
  <si>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</si>
  <si>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Приобретение транспортных средст для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</si>
  <si>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011004Д020</t>
  </si>
  <si>
    <t>0630000000</t>
  </si>
  <si>
    <t>Субсидии гражданам на приобретение жилья</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</si>
  <si>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</si>
  <si>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01200R0820</t>
  </si>
  <si>
    <t>НЕ УКАЗАНО</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</si>
  <si>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</si>
  <si>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</si>
  <si>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</si>
  <si>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</si>
  <si>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</si>
  <si>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</si>
  <si>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</si>
  <si>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</si>
  <si>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Уплата прочих налогов, сборов</t>
  </si>
  <si>
    <t>852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</si>
  <si>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</si>
  <si>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</si>
  <si>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Расходы на приобретение основных средств для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</si>
  <si>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011008Ф020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</si>
  <si>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</si>
  <si>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</si>
  <si>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</si>
  <si>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</si>
  <si>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</si>
  <si>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</si>
  <si>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</si>
  <si>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</si>
  <si>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</si>
  <si>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0320027241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</si>
  <si>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</si>
  <si>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</si>
  <si>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</si>
  <si>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</si>
  <si>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9090027242</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</si>
  <si>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</si>
  <si>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</si>
  <si>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Иные межбюджетные трансферты бюджетам поселений Богучанского района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</si>
  <si>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</si>
  <si>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</si>
  <si>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</si>
  <si>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Иные межбюджетные трансферты   бюджетам поселений Богучанского района из районного бюджета на обеспечение первичных мер пожарной безопасности на  2022 год и плановый период 2023-2024 годов</t>
  </si>
  <si>
    <t>невонке спорт</t>
  </si>
  <si>
    <t>21/1-158</t>
  </si>
  <si>
    <t>11.03.2022</t>
  </si>
  <si>
    <t>Приложение № 12 к решению
Богучанского районного Совета депутатов
от 11.03.2022 года № 21/1-158</t>
  </si>
  <si>
    <t>Приложение 22  к решению
Богучанского районного Совета депутатов
от 22.12. 2021  года № 18/1-133</t>
  </si>
</sst>
</file>

<file path=xl/styles.xml><?xml version="1.0" encoding="utf-8"?>
<styleSheet xmlns="http://schemas.openxmlformats.org/spreadsheetml/2006/main">
  <numFmts count="14">
    <numFmt numFmtId="43" formatCode="_-* #,##0.00\ _₽_-;\-* #,##0.00\ _₽_-;_-* &quot;-&quot;??\ _₽_-;_-@_-"/>
    <numFmt numFmtId="164" formatCode="_-* #,##0_р_._-;\-* #,##0_р_._-;_-* &quot;-&quot;_р_._-;_-@_-"/>
    <numFmt numFmtId="165" formatCode="_-* #,##0.00_р_._-;\-* #,##0.00_р_._-;_-* &quot;-&quot;??_р_._-;_-@_-"/>
    <numFmt numFmtId="166" formatCode="#,##0;[Red]\-#,##0;&quot;-&quot;"/>
    <numFmt numFmtId="167" formatCode="#,##0.00;[Red]\-#,##0.00;&quot;-&quot;"/>
    <numFmt numFmtId="168" formatCode="#,##0.0"/>
    <numFmt numFmtId="169" formatCode="#,##0.00_ ;[Red]\-#,##0.00\ "/>
    <numFmt numFmtId="170" formatCode="\О\б\щ\и\й"/>
    <numFmt numFmtId="171" formatCode="#,##0.00_ ;\-#,##0.00\ "/>
    <numFmt numFmtId="172" formatCode="?"/>
    <numFmt numFmtId="173" formatCode="000000"/>
    <numFmt numFmtId="174" formatCode="#,##0_ ;[Red]\-#,##0\ "/>
    <numFmt numFmtId="175" formatCode="_-* #,##0.00_$_-;\-* #,##0.00_$_-;_-* &quot;-&quot;??_$_-;_-@_-"/>
    <numFmt numFmtId="176" formatCode="0.0"/>
  </numFmts>
  <fonts count="64">
    <font>
      <sz val="10"/>
      <name val="Arial Cyr"/>
      <charset val="204"/>
    </font>
    <font>
      <sz val="10"/>
      <name val="Arial Cyr"/>
      <charset val="204"/>
    </font>
    <font>
      <sz val="10"/>
      <name val="Arial Cyr"/>
      <charset val="204"/>
    </font>
    <font>
      <sz val="8"/>
      <name val="Arial Cyr"/>
      <charset val="204"/>
    </font>
    <font>
      <u/>
      <sz val="10"/>
      <name val="Arial Cyr"/>
      <charset val="204"/>
    </font>
    <font>
      <sz val="10"/>
      <name val="Arial"/>
      <family val="2"/>
      <charset val="204"/>
    </font>
    <font>
      <sz val="9"/>
      <name val="Arial"/>
      <family val="2"/>
      <charset val="204"/>
    </font>
    <font>
      <sz val="11"/>
      <color indexed="8"/>
      <name val="Arial"/>
      <family val="2"/>
      <charset val="204"/>
    </font>
    <font>
      <b/>
      <sz val="10"/>
      <name val="Arial"/>
      <family val="2"/>
      <charset val="204"/>
    </font>
    <font>
      <b/>
      <sz val="11"/>
      <name val="Arial"/>
      <family val="2"/>
      <charset val="204"/>
    </font>
    <font>
      <sz val="11"/>
      <name val="Arial"/>
      <family val="2"/>
      <charset val="204"/>
    </font>
    <font>
      <sz val="10"/>
      <color indexed="10"/>
      <name val="Arial"/>
      <family val="2"/>
      <charset val="204"/>
    </font>
    <font>
      <sz val="14"/>
      <name val="Arial"/>
      <family val="2"/>
      <charset val="204"/>
    </font>
    <font>
      <sz val="12"/>
      <name val="Arial"/>
      <family val="2"/>
      <charset val="204"/>
    </font>
    <font>
      <b/>
      <sz val="12"/>
      <name val="Arial"/>
      <family val="2"/>
      <charset val="204"/>
    </font>
    <font>
      <b/>
      <sz val="16"/>
      <name val="Arial"/>
      <family val="2"/>
      <charset val="204"/>
    </font>
    <font>
      <sz val="16"/>
      <name val="Arial"/>
      <family val="2"/>
      <charset val="204"/>
    </font>
    <font>
      <sz val="11"/>
      <color theme="1"/>
      <name val="Calibri"/>
      <family val="2"/>
    </font>
    <font>
      <sz val="8"/>
      <color theme="1"/>
      <name val="Calibri"/>
      <family val="2"/>
    </font>
    <font>
      <sz val="11"/>
      <color theme="1"/>
      <name val="Arial"/>
      <family val="2"/>
      <charset val="204"/>
    </font>
    <font>
      <sz val="10"/>
      <color theme="8" tint="0.39997558519241921"/>
      <name val="Arial"/>
      <family val="2"/>
      <charset val="204"/>
    </font>
    <font>
      <sz val="10"/>
      <color rgb="FFFF0000"/>
      <name val="Arial"/>
      <family val="2"/>
      <charset val="204"/>
    </font>
    <font>
      <sz val="11"/>
      <color rgb="FFFF0000"/>
      <name val="Arial"/>
      <family val="2"/>
      <charset val="204"/>
    </font>
    <font>
      <sz val="10"/>
      <color indexed="8"/>
      <name val="Arial"/>
      <family val="2"/>
      <charset val="204"/>
    </font>
    <font>
      <sz val="9"/>
      <color indexed="8"/>
      <name val="Arial"/>
      <family val="2"/>
      <charset val="204"/>
    </font>
    <font>
      <sz val="10"/>
      <name val="Times New Roman"/>
      <family val="1"/>
      <charset val="204"/>
    </font>
    <font>
      <b/>
      <sz val="11"/>
      <name val="Times New Roman"/>
      <family val="1"/>
      <charset val="204"/>
    </font>
    <font>
      <sz val="11"/>
      <color theme="1"/>
      <name val="Times New Roman"/>
      <family val="1"/>
      <charset val="204"/>
    </font>
    <font>
      <sz val="11"/>
      <name val="Times New Roman"/>
      <family val="1"/>
      <charset val="204"/>
    </font>
    <font>
      <sz val="11"/>
      <name val="Calibri"/>
      <family val="2"/>
      <charset val="204"/>
      <scheme val="minor"/>
    </font>
    <font>
      <sz val="10"/>
      <name val="Helv"/>
      <charset val="204"/>
    </font>
    <font>
      <b/>
      <i/>
      <sz val="8"/>
      <name val="Arial"/>
      <family val="2"/>
      <charset val="204"/>
    </font>
    <font>
      <sz val="8"/>
      <name val="Arial"/>
      <family val="2"/>
      <charset val="204"/>
    </font>
    <font>
      <sz val="10"/>
      <color theme="1"/>
      <name val="Arial"/>
      <family val="2"/>
      <charset val="204"/>
    </font>
    <font>
      <sz val="12"/>
      <color rgb="FF000000"/>
      <name val="Arial"/>
      <family val="2"/>
      <charset val="204"/>
    </font>
    <font>
      <sz val="10"/>
      <color rgb="FF000000"/>
      <name val="Arial"/>
      <family val="2"/>
      <charset val="204"/>
    </font>
    <font>
      <sz val="11"/>
      <name val="Arial Cyr"/>
      <charset val="204"/>
    </font>
    <font>
      <sz val="9.5"/>
      <name val="Times New Roman"/>
      <family val="1"/>
      <charset val="204"/>
    </font>
    <font>
      <b/>
      <sz val="12"/>
      <color rgb="FF000000"/>
      <name val="Times New Roman"/>
      <family val="1"/>
      <charset val="204"/>
    </font>
    <font>
      <sz val="11"/>
      <color rgb="FF000000"/>
      <name val="Times New Roman"/>
      <family val="1"/>
      <charset val="204"/>
    </font>
    <font>
      <b/>
      <sz val="10"/>
      <name val="Arial Cyr"/>
      <charset val="204"/>
    </font>
    <font>
      <sz val="10"/>
      <name val="Arial"/>
      <family val="2"/>
      <charset val="204"/>
    </font>
    <font>
      <sz val="10"/>
      <name val="Arial"/>
      <family val="2"/>
      <charset val="204"/>
    </font>
    <font>
      <sz val="10"/>
      <name val="Arial"/>
      <family val="2"/>
      <charset val="204"/>
    </font>
    <font>
      <sz val="10"/>
      <name val="Arial"/>
      <family val="2"/>
    </font>
    <font>
      <sz val="11"/>
      <color indexed="8"/>
      <name val="Calibri"/>
      <family val="2"/>
      <charset val="204"/>
    </font>
    <font>
      <sz val="11"/>
      <color indexed="9"/>
      <name val="Calibri"/>
      <family val="2"/>
      <charset val="204"/>
    </font>
    <font>
      <b/>
      <sz val="11"/>
      <color indexed="8"/>
      <name val="Calibri"/>
      <family val="2"/>
      <charset val="204"/>
    </font>
    <font>
      <b/>
      <sz val="11"/>
      <color indexed="9"/>
      <name val="Calibri"/>
      <family val="2"/>
      <charset val="204"/>
    </font>
    <font>
      <sz val="11"/>
      <color indexed="10"/>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sz val="18"/>
      <color theme="3"/>
      <name val="Calibri Light"/>
      <family val="2"/>
      <charset val="204"/>
    </font>
    <font>
      <sz val="11"/>
      <color rgb="FF9C6500"/>
      <name val="Calibri"/>
      <family val="2"/>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rgb="FF006100"/>
      <name val="Calibri"/>
      <family val="2"/>
      <charset val="204"/>
    </font>
    <font>
      <sz val="12"/>
      <color rgb="FFFF0000"/>
      <name val="Arial"/>
      <family val="2"/>
      <charset val="204"/>
    </font>
    <font>
      <sz val="11"/>
      <color rgb="FF000000"/>
      <name val="Arial"/>
      <family val="2"/>
      <charset val="204"/>
    </font>
  </fonts>
  <fills count="3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399975585192419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indexed="26"/>
        <bgColor indexed="64"/>
      </patternFill>
    </fill>
    <fill>
      <patternFill patternType="solid">
        <fgColor indexed="47"/>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8"/>
      </left>
      <right style="thin">
        <color indexed="8"/>
      </right>
      <top/>
      <bottom style="thin">
        <color indexed="8"/>
      </bottom>
      <diagonal/>
    </border>
    <border>
      <left style="thin">
        <color rgb="FF000000"/>
      </left>
      <right/>
      <top style="thin">
        <color rgb="FF000000"/>
      </top>
      <bottom style="thin">
        <color rgb="FF000000"/>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5422223578601"/>
      </bottom>
      <diagonal/>
    </border>
    <border>
      <left style="thin">
        <color indexed="64"/>
      </left>
      <right/>
      <top/>
      <bottom/>
      <diagonal/>
    </border>
  </borders>
  <cellStyleXfs count="71">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0" borderId="0"/>
    <xf numFmtId="0" fontId="18" fillId="0" borderId="0"/>
    <xf numFmtId="0" fontId="18" fillId="0" borderId="0"/>
    <xf numFmtId="0" fontId="18" fillId="0" borderId="0"/>
    <xf numFmtId="0" fontId="18" fillId="0" borderId="0"/>
    <xf numFmtId="0" fontId="18" fillId="0" borderId="0"/>
    <xf numFmtId="164"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0" fontId="1" fillId="0" borderId="0"/>
    <xf numFmtId="0" fontId="30" fillId="0" borderId="0"/>
    <xf numFmtId="0" fontId="5" fillId="0" borderId="0"/>
    <xf numFmtId="0" fontId="41" fillId="0" borderId="0"/>
    <xf numFmtId="0" fontId="42" fillId="0" borderId="0"/>
    <xf numFmtId="0" fontId="43" fillId="0" borderId="0"/>
    <xf numFmtId="0" fontId="44" fillId="0" borderId="0">
      <alignment vertical="center"/>
    </xf>
    <xf numFmtId="0" fontId="45" fillId="10" borderId="0" applyNumberFormat="0" applyBorder="0" applyAlignment="0" applyProtection="0"/>
    <xf numFmtId="0" fontId="45" fillId="11"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1" borderId="0" applyNumberFormat="0" applyBorder="0" applyAlignment="0" applyProtection="0"/>
    <xf numFmtId="0" fontId="46" fillId="4" borderId="0" applyNumberFormat="0" applyBorder="0" applyAlignment="0" applyProtection="0"/>
    <xf numFmtId="0" fontId="46" fillId="22" borderId="0" applyNumberFormat="0" applyBorder="0" applyAlignment="0" applyProtection="0"/>
    <xf numFmtId="0" fontId="46" fillId="23"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6" borderId="0" applyNumberFormat="0" applyBorder="0" applyAlignment="0" applyProtection="0"/>
    <xf numFmtId="0" fontId="46" fillId="26"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31" borderId="0" applyNumberFormat="0" applyBorder="0" applyAlignment="0" applyProtection="0"/>
    <xf numFmtId="0" fontId="50" fillId="9" borderId="16" applyNumberFormat="0" applyAlignment="0" applyProtection="0"/>
    <xf numFmtId="0" fontId="51" fillId="32" borderId="17" applyNumberFormat="0" applyAlignment="0" applyProtection="0"/>
    <xf numFmtId="0" fontId="52" fillId="32" borderId="16" applyNumberFormat="0" applyAlignment="0" applyProtection="0"/>
    <xf numFmtId="0" fontId="53" fillId="0" borderId="14" applyNumberFormat="0" applyFill="0" applyAlignment="0" applyProtection="0"/>
    <xf numFmtId="0" fontId="54" fillId="0" borderId="22" applyNumberFormat="0" applyFill="0" applyAlignment="0" applyProtection="0"/>
    <xf numFmtId="0" fontId="55" fillId="0" borderId="15" applyNumberFormat="0" applyFill="0" applyAlignment="0" applyProtection="0"/>
    <xf numFmtId="0" fontId="55" fillId="0" borderId="0" applyNumberFormat="0" applyFill="0" applyBorder="0" applyAlignment="0" applyProtection="0"/>
    <xf numFmtId="0" fontId="47" fillId="0" borderId="21" applyNumberFormat="0" applyFill="0" applyAlignment="0" applyProtection="0"/>
    <xf numFmtId="0" fontId="48" fillId="33" borderId="19" applyNumberFormat="0" applyAlignment="0" applyProtection="0"/>
    <xf numFmtId="0" fontId="56" fillId="0" borderId="0" applyNumberFormat="0" applyFill="0" applyBorder="0" applyAlignment="0" applyProtection="0"/>
    <xf numFmtId="0" fontId="57" fillId="34" borderId="0" applyNumberFormat="0" applyBorder="0" applyAlignment="0" applyProtection="0"/>
    <xf numFmtId="0" fontId="58" fillId="35" borderId="0" applyNumberFormat="0" applyBorder="0" applyAlignment="0" applyProtection="0"/>
    <xf numFmtId="0" fontId="59" fillId="0" borderId="0" applyNumberFormat="0" applyFill="0" applyBorder="0" applyAlignment="0" applyProtection="0"/>
    <xf numFmtId="0" fontId="44" fillId="8" borderId="20" applyNumberFormat="0" applyFont="0" applyAlignment="0" applyProtection="0"/>
    <xf numFmtId="0" fontId="60" fillId="0" borderId="18" applyNumberFormat="0" applyFill="0" applyAlignment="0" applyProtection="0"/>
    <xf numFmtId="0" fontId="49" fillId="0" borderId="0" applyNumberFormat="0" applyFill="0" applyBorder="0" applyAlignment="0" applyProtection="0"/>
    <xf numFmtId="0" fontId="61" fillId="36" borderId="0" applyNumberFormat="0" applyBorder="0" applyAlignment="0" applyProtection="0"/>
    <xf numFmtId="0" fontId="5" fillId="0" borderId="0"/>
    <xf numFmtId="0" fontId="5" fillId="0" borderId="0"/>
  </cellStyleXfs>
  <cellXfs count="510">
    <xf numFmtId="0" fontId="0" fillId="0" borderId="0" xfId="0"/>
    <xf numFmtId="0" fontId="0" fillId="0" borderId="0" xfId="0" applyAlignment="1">
      <alignment horizontal="right"/>
    </xf>
    <xf numFmtId="49" fontId="0" fillId="0" borderId="0" xfId="0" applyNumberFormat="1" applyAlignment="1">
      <alignment horizontal="right"/>
    </xf>
    <xf numFmtId="0" fontId="5" fillId="0" borderId="0" xfId="0" applyFont="1"/>
    <xf numFmtId="0" fontId="5" fillId="0" borderId="0" xfId="0" applyFont="1" applyAlignment="1">
      <alignment horizontal="right"/>
    </xf>
    <xf numFmtId="0" fontId="5" fillId="0" borderId="1" xfId="0" applyFont="1" applyBorder="1"/>
    <xf numFmtId="0" fontId="5" fillId="0" borderId="1" xfId="0" applyFont="1" applyFill="1" applyBorder="1"/>
    <xf numFmtId="0" fontId="5" fillId="0" borderId="1" xfId="0" applyFont="1" applyFill="1" applyBorder="1" applyAlignment="1">
      <alignment wrapText="1"/>
    </xf>
    <xf numFmtId="49" fontId="5" fillId="0" borderId="0" xfId="0" applyNumberFormat="1" applyFont="1" applyAlignment="1">
      <alignment horizontal="right" vertical="center"/>
    </xf>
    <xf numFmtId="4" fontId="5" fillId="0" borderId="0" xfId="0" applyNumberFormat="1" applyFont="1"/>
    <xf numFmtId="0" fontId="19" fillId="0" borderId="2" xfId="2" applyFont="1" applyFill="1" applyBorder="1" applyAlignment="1">
      <alignment horizontal="left" wrapText="1"/>
    </xf>
    <xf numFmtId="0" fontId="8" fillId="0" borderId="0" xfId="0" applyFont="1"/>
    <xf numFmtId="0" fontId="10" fillId="0" borderId="2" xfId="2" applyFont="1" applyFill="1" applyBorder="1" applyAlignment="1">
      <alignment horizontal="left" wrapText="1"/>
    </xf>
    <xf numFmtId="0" fontId="12" fillId="0" borderId="0" xfId="0" applyFont="1" applyAlignment="1">
      <alignment horizontal="right"/>
    </xf>
    <xf numFmtId="0" fontId="10" fillId="0" borderId="1" xfId="0" applyFont="1" applyBorder="1" applyAlignment="1">
      <alignment horizontal="center" vertical="top" wrapText="1"/>
    </xf>
    <xf numFmtId="0" fontId="5" fillId="0" borderId="0" xfId="0" applyFont="1" applyAlignment="1">
      <alignment horizontal="center"/>
    </xf>
    <xf numFmtId="0" fontId="10" fillId="0" borderId="1" xfId="0" applyFont="1" applyBorder="1" applyAlignment="1">
      <alignment vertical="top" wrapText="1"/>
    </xf>
    <xf numFmtId="4" fontId="10" fillId="0" borderId="1" xfId="0" applyNumberFormat="1" applyFont="1" applyBorder="1" applyAlignment="1">
      <alignment horizontal="right" vertical="top" wrapText="1"/>
    </xf>
    <xf numFmtId="0" fontId="13" fillId="0" borderId="0" xfId="0" applyFont="1"/>
    <xf numFmtId="165" fontId="5" fillId="0" borderId="0" xfId="17" applyFont="1"/>
    <xf numFmtId="49" fontId="10" fillId="0" borderId="0" xfId="0" applyNumberFormat="1" applyFont="1" applyBorder="1" applyAlignment="1">
      <alignment horizontal="center" vertical="top" wrapText="1"/>
    </xf>
    <xf numFmtId="49" fontId="9" fillId="0" borderId="0" xfId="0" applyNumberFormat="1" applyFont="1" applyAlignment="1">
      <alignment horizontal="left" vertical="top"/>
    </xf>
    <xf numFmtId="49" fontId="10" fillId="0" borderId="1" xfId="0" applyNumberFormat="1" applyFont="1" applyBorder="1" applyAlignment="1">
      <alignment horizontal="center" vertical="center" wrapText="1"/>
    </xf>
    <xf numFmtId="49" fontId="10" fillId="0" borderId="0" xfId="0" applyNumberFormat="1" applyFont="1" applyAlignment="1">
      <alignment horizontal="center" vertical="center" wrapText="1"/>
    </xf>
    <xf numFmtId="0" fontId="19" fillId="0" borderId="2" xfId="7" applyFont="1" applyFill="1" applyBorder="1" applyAlignment="1">
      <alignment horizontal="left" wrapText="1"/>
    </xf>
    <xf numFmtId="167" fontId="19" fillId="0" borderId="2" xfId="3" applyNumberFormat="1" applyFont="1" applyFill="1" applyBorder="1"/>
    <xf numFmtId="49" fontId="10" fillId="0" borderId="0" xfId="0" applyNumberFormat="1" applyFont="1" applyAlignment="1">
      <alignment horizontal="right" vertical="top"/>
    </xf>
    <xf numFmtId="170" fontId="9" fillId="0" borderId="1" xfId="0" applyNumberFormat="1" applyFont="1" applyBorder="1" applyAlignment="1">
      <alignment horizontal="left" wrapText="1"/>
    </xf>
    <xf numFmtId="4" fontId="9" fillId="0" borderId="1" xfId="0" applyNumberFormat="1" applyFont="1" applyBorder="1" applyAlignment="1">
      <alignment horizontal="right"/>
    </xf>
    <xf numFmtId="49" fontId="9" fillId="0" borderId="0" xfId="0" applyNumberFormat="1" applyFont="1" applyAlignment="1">
      <alignment horizontal="right"/>
    </xf>
    <xf numFmtId="170" fontId="10" fillId="0" borderId="0" xfId="0" applyNumberFormat="1" applyFont="1" applyAlignment="1">
      <alignment horizontal="left" vertical="top" wrapText="1"/>
    </xf>
    <xf numFmtId="4" fontId="10" fillId="0" borderId="0" xfId="0" applyNumberFormat="1" applyFont="1" applyAlignment="1">
      <alignment horizontal="right" vertical="top"/>
    </xf>
    <xf numFmtId="49" fontId="5" fillId="0" borderId="1" xfId="0" applyNumberFormat="1" applyFont="1" applyBorder="1" applyAlignment="1">
      <alignment horizontal="center" vertical="center" wrapText="1"/>
    </xf>
    <xf numFmtId="0" fontId="5" fillId="0" borderId="0" xfId="17" applyNumberFormat="1" applyFont="1"/>
    <xf numFmtId="49" fontId="9" fillId="0" borderId="1" xfId="0" applyNumberFormat="1" applyFont="1" applyBorder="1" applyAlignment="1">
      <alignment horizontal="center" vertical="center"/>
    </xf>
    <xf numFmtId="167" fontId="9" fillId="0" borderId="1" xfId="19" applyNumberFormat="1" applyFont="1" applyBorder="1" applyAlignment="1">
      <alignment horizontal="right" vertical="center"/>
    </xf>
    <xf numFmtId="0" fontId="19" fillId="0" borderId="2" xfId="6" applyFont="1" applyFill="1" applyBorder="1" applyAlignment="1">
      <alignment horizontal="left" wrapText="1"/>
    </xf>
    <xf numFmtId="171" fontId="11" fillId="0" borderId="0" xfId="17" applyNumberFormat="1" applyFont="1"/>
    <xf numFmtId="2" fontId="11" fillId="0" borderId="0" xfId="0" applyNumberFormat="1" applyFont="1"/>
    <xf numFmtId="49" fontId="5" fillId="0" borderId="0" xfId="0" applyNumberFormat="1" applyFont="1"/>
    <xf numFmtId="0" fontId="7" fillId="0" borderId="2" xfId="7" applyFont="1" applyFill="1" applyBorder="1" applyAlignment="1">
      <alignment horizontal="left" wrapText="1"/>
    </xf>
    <xf numFmtId="0" fontId="10" fillId="0" borderId="1" xfId="0" applyFont="1" applyBorder="1" applyAlignment="1">
      <alignment horizontal="left" vertical="center" wrapText="1"/>
    </xf>
    <xf numFmtId="0" fontId="10" fillId="0" borderId="1" xfId="0" applyFont="1" applyBorder="1"/>
    <xf numFmtId="0" fontId="10" fillId="0" borderId="1" xfId="2" applyFont="1" applyFill="1" applyBorder="1" applyAlignment="1">
      <alignment horizontal="left" wrapText="1"/>
    </xf>
    <xf numFmtId="0" fontId="7" fillId="0" borderId="2" xfId="2" applyFont="1" applyFill="1" applyBorder="1" applyAlignment="1">
      <alignment horizontal="left" wrapText="1"/>
    </xf>
    <xf numFmtId="0" fontId="10" fillId="0" borderId="1" xfId="0" applyFont="1" applyBorder="1" applyAlignment="1">
      <alignment horizontal="justify" vertical="top" wrapText="1"/>
    </xf>
    <xf numFmtId="0" fontId="10" fillId="0" borderId="1" xfId="0" applyFont="1" applyBorder="1" applyAlignment="1">
      <alignment horizontal="left" vertical="top" wrapText="1"/>
    </xf>
    <xf numFmtId="49" fontId="7" fillId="0" borderId="1" xfId="1" applyNumberFormat="1" applyFont="1" applyFill="1" applyBorder="1" applyAlignment="1">
      <alignment vertical="center"/>
    </xf>
    <xf numFmtId="167" fontId="19" fillId="0" borderId="1" xfId="3" applyNumberFormat="1" applyFont="1" applyFill="1" applyBorder="1"/>
    <xf numFmtId="49" fontId="19" fillId="0" borderId="1" xfId="1" applyNumberFormat="1" applyFont="1" applyFill="1" applyBorder="1" applyAlignment="1">
      <alignment vertical="center"/>
    </xf>
    <xf numFmtId="49" fontId="9" fillId="0" borderId="1" xfId="0" applyNumberFormat="1" applyFont="1" applyBorder="1" applyAlignment="1">
      <alignment horizontal="right"/>
    </xf>
    <xf numFmtId="0" fontId="5" fillId="0" borderId="1" xfId="0" applyNumberFormat="1" applyFont="1" applyFill="1" applyBorder="1" applyAlignment="1">
      <alignment horizontal="left" vertical="top" wrapText="1"/>
    </xf>
    <xf numFmtId="0" fontId="5" fillId="0" borderId="1" xfId="0" applyFont="1" applyBorder="1" applyAlignment="1">
      <alignment wrapText="1"/>
    </xf>
    <xf numFmtId="0" fontId="5" fillId="0" borderId="0" xfId="0" applyFont="1" applyAlignment="1">
      <alignment wrapText="1"/>
    </xf>
    <xf numFmtId="168" fontId="15" fillId="0" borderId="0" xfId="0" applyNumberFormat="1" applyFont="1" applyFill="1" applyAlignment="1">
      <alignment horizontal="center" wrapText="1"/>
    </xf>
    <xf numFmtId="168" fontId="15" fillId="0" borderId="0" xfId="0" applyNumberFormat="1" applyFont="1" applyFill="1" applyAlignment="1">
      <alignment horizontal="center" vertical="top" wrapText="1"/>
    </xf>
    <xf numFmtId="0" fontId="16" fillId="0" borderId="0" xfId="0" applyFont="1" applyFill="1" applyAlignment="1">
      <alignment wrapText="1"/>
    </xf>
    <xf numFmtId="0" fontId="13" fillId="0" borderId="0" xfId="0" applyFont="1" applyFill="1" applyAlignment="1">
      <alignment horizontal="center" vertical="top" wrapText="1" shrinkToFit="1"/>
    </xf>
    <xf numFmtId="49" fontId="14" fillId="0" borderId="0" xfId="0" applyNumberFormat="1" applyFont="1" applyFill="1" applyBorder="1" applyAlignment="1">
      <alignment horizontal="center" wrapText="1" shrinkToFit="1"/>
    </xf>
    <xf numFmtId="49" fontId="14" fillId="0" borderId="0" xfId="0" applyNumberFormat="1" applyFont="1" applyFill="1" applyBorder="1" applyAlignment="1">
      <alignment horizontal="center" vertical="top" wrapText="1" shrinkToFit="1"/>
    </xf>
    <xf numFmtId="0" fontId="13" fillId="0" borderId="0" xfId="0" applyFont="1" applyFill="1" applyAlignment="1">
      <alignment horizontal="center" wrapText="1" shrinkToFit="1"/>
    </xf>
    <xf numFmtId="0" fontId="10" fillId="0" borderId="1" xfId="0" applyFont="1" applyFill="1" applyBorder="1" applyAlignment="1">
      <alignment horizontal="center" vertical="center" wrapText="1" shrinkToFit="1"/>
    </xf>
    <xf numFmtId="0" fontId="5" fillId="0" borderId="0" xfId="0" applyFont="1" applyFill="1" applyAlignment="1">
      <alignment horizontal="center" vertical="center" wrapText="1" shrinkToFit="1"/>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shrinkToFit="1"/>
    </xf>
    <xf numFmtId="49" fontId="9" fillId="0" borderId="1" xfId="0" applyNumberFormat="1" applyFont="1" applyFill="1" applyBorder="1" applyAlignment="1">
      <alignment horizontal="left" vertical="top" wrapText="1" shrinkToFit="1"/>
    </xf>
    <xf numFmtId="0" fontId="10" fillId="0"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49" fontId="10" fillId="0" borderId="1" xfId="0" applyNumberFormat="1" applyFont="1" applyFill="1" applyBorder="1" applyAlignment="1">
      <alignment vertical="top"/>
    </xf>
    <xf numFmtId="0" fontId="10" fillId="0" borderId="1" xfId="0" applyNumberFormat="1" applyFont="1" applyBorder="1" applyAlignment="1">
      <alignment vertical="top" wrapText="1"/>
    </xf>
    <xf numFmtId="49" fontId="10" fillId="0" borderId="0" xfId="0" applyNumberFormat="1" applyFont="1" applyAlignment="1">
      <alignment vertical="top"/>
    </xf>
    <xf numFmtId="49" fontId="10" fillId="0" borderId="1" xfId="0" applyNumberFormat="1" applyFont="1" applyBorder="1" applyAlignment="1">
      <alignment vertical="top"/>
    </xf>
    <xf numFmtId="0" fontId="13" fillId="0" borderId="0" xfId="0" applyFont="1" applyFill="1" applyAlignment="1">
      <alignment horizontal="center" vertical="top" wrapText="1"/>
    </xf>
    <xf numFmtId="0" fontId="13" fillId="0" borderId="0" xfId="0" applyFont="1" applyFill="1" applyAlignment="1">
      <alignment vertical="top" wrapText="1"/>
    </xf>
    <xf numFmtId="0" fontId="13" fillId="0" borderId="0" xfId="0" applyFont="1" applyFill="1" applyAlignment="1">
      <alignment wrapText="1"/>
    </xf>
    <xf numFmtId="0" fontId="13" fillId="0" borderId="0" xfId="0" applyFont="1" applyFill="1" applyAlignment="1">
      <alignment horizontal="center" wrapText="1"/>
    </xf>
    <xf numFmtId="165" fontId="10" fillId="0" borderId="1" xfId="18" applyFont="1" applyBorder="1" applyAlignment="1">
      <alignment horizontal="center" vertical="center" wrapText="1"/>
    </xf>
    <xf numFmtId="4" fontId="10" fillId="0" borderId="1" xfId="0" applyNumberFormat="1" applyFont="1" applyBorder="1" applyAlignment="1">
      <alignment horizontal="right"/>
    </xf>
    <xf numFmtId="4" fontId="10" fillId="0" borderId="1" xfId="0" applyNumberFormat="1" applyFont="1" applyFill="1" applyBorder="1" applyAlignment="1">
      <alignment horizontal="right"/>
    </xf>
    <xf numFmtId="4" fontId="10" fillId="0" borderId="1" xfId="0" applyNumberFormat="1" applyFont="1" applyBorder="1" applyAlignment="1"/>
    <xf numFmtId="0" fontId="13" fillId="0" borderId="1" xfId="0" applyFont="1" applyFill="1" applyBorder="1" applyAlignment="1">
      <alignment wrapText="1"/>
    </xf>
    <xf numFmtId="2" fontId="8" fillId="0" borderId="0" xfId="0" applyNumberFormat="1" applyFont="1"/>
    <xf numFmtId="49" fontId="20" fillId="0" borderId="0" xfId="0" applyNumberFormat="1" applyFont="1"/>
    <xf numFmtId="49" fontId="9" fillId="0" borderId="0" xfId="0" applyNumberFormat="1" applyFont="1" applyAlignment="1">
      <alignment horizontal="left" vertical="center"/>
    </xf>
    <xf numFmtId="0" fontId="16" fillId="0" borderId="0" xfId="0" applyFont="1" applyAlignment="1">
      <alignment vertical="center" wrapText="1"/>
    </xf>
    <xf numFmtId="0" fontId="16" fillId="0" borderId="0" xfId="0" applyFont="1"/>
    <xf numFmtId="0" fontId="5" fillId="0" borderId="0" xfId="0" applyFont="1" applyAlignment="1">
      <alignment horizontal="center" vertical="center"/>
    </xf>
    <xf numFmtId="0" fontId="14" fillId="0" borderId="0" xfId="0" applyFont="1"/>
    <xf numFmtId="0" fontId="9" fillId="0" borderId="1" xfId="0" applyFont="1" applyBorder="1" applyAlignment="1">
      <alignment horizontal="left" wrapText="1"/>
    </xf>
    <xf numFmtId="0" fontId="16" fillId="0" borderId="0" xfId="0" applyFont="1" applyBorder="1" applyAlignment="1">
      <alignment horizontal="center" vertical="center" wrapText="1"/>
    </xf>
    <xf numFmtId="0" fontId="5" fillId="0" borderId="0" xfId="0" applyFont="1" applyAlignment="1">
      <alignment horizontal="right" wrapText="1"/>
    </xf>
    <xf numFmtId="167" fontId="19" fillId="0" borderId="0" xfId="3" applyNumberFormat="1" applyFont="1" applyFill="1" applyBorder="1"/>
    <xf numFmtId="4" fontId="9" fillId="0" borderId="0" xfId="0" applyNumberFormat="1" applyFont="1" applyBorder="1" applyAlignment="1">
      <alignment horizontal="right"/>
    </xf>
    <xf numFmtId="49" fontId="5" fillId="0" borderId="0" xfId="0" applyNumberFormat="1" applyFont="1" applyBorder="1" applyAlignment="1">
      <alignment horizontal="center" vertical="center" wrapText="1"/>
    </xf>
    <xf numFmtId="49" fontId="5" fillId="0" borderId="0" xfId="0" applyNumberFormat="1" applyFont="1" applyAlignment="1">
      <alignment horizontal="center" vertical="center" wrapText="1"/>
    </xf>
    <xf numFmtId="166" fontId="5" fillId="0" borderId="0" xfId="3" applyNumberFormat="1" applyFont="1" applyFill="1" applyBorder="1"/>
    <xf numFmtId="49" fontId="22" fillId="0" borderId="0" xfId="0" applyNumberFormat="1" applyFont="1" applyAlignment="1">
      <alignment horizontal="center" vertical="center" wrapText="1"/>
    </xf>
    <xf numFmtId="4" fontId="22" fillId="0" borderId="0" xfId="0" applyNumberFormat="1" applyFont="1" applyAlignment="1">
      <alignment horizontal="center" vertical="center" wrapText="1"/>
    </xf>
    <xf numFmtId="49" fontId="9" fillId="0" borderId="1" xfId="0" applyNumberFormat="1" applyFont="1" applyBorder="1" applyAlignment="1">
      <alignment horizontal="left" vertical="center"/>
    </xf>
    <xf numFmtId="0" fontId="21" fillId="0" borderId="0" xfId="0" applyFont="1" applyAlignment="1">
      <alignment horizontal="right"/>
    </xf>
    <xf numFmtId="2" fontId="21" fillId="0" borderId="0" xfId="17" applyNumberFormat="1" applyFont="1"/>
    <xf numFmtId="2" fontId="21" fillId="0" borderId="0" xfId="0" applyNumberFormat="1" applyFont="1"/>
    <xf numFmtId="169" fontId="21" fillId="0" borderId="0" xfId="0" applyNumberFormat="1" applyFont="1"/>
    <xf numFmtId="49" fontId="5" fillId="0" borderId="7" xfId="0" applyNumberFormat="1" applyFont="1" applyBorder="1" applyAlignment="1">
      <alignment horizontal="center" vertical="center" wrapText="1"/>
    </xf>
    <xf numFmtId="49" fontId="19" fillId="0" borderId="3" xfId="5" applyNumberFormat="1" applyFont="1" applyFill="1" applyBorder="1" applyAlignment="1">
      <alignment vertical="center"/>
    </xf>
    <xf numFmtId="49" fontId="19" fillId="0" borderId="3" xfId="8" applyNumberFormat="1" applyFont="1" applyFill="1" applyBorder="1" applyAlignment="1">
      <alignment vertical="center"/>
    </xf>
    <xf numFmtId="0" fontId="14" fillId="0" borderId="8" xfId="0" applyFont="1" applyBorder="1" applyAlignment="1"/>
    <xf numFmtId="0" fontId="5" fillId="0" borderId="0" xfId="0" applyFont="1" applyFill="1"/>
    <xf numFmtId="49" fontId="5" fillId="0" borderId="0" xfId="0" applyNumberFormat="1" applyFont="1" applyFill="1" applyAlignment="1">
      <alignment horizontal="right" vertical="center"/>
    </xf>
    <xf numFmtId="167" fontId="6" fillId="0" borderId="0" xfId="0" applyNumberFormat="1" applyFont="1" applyFill="1" applyBorder="1" applyAlignment="1">
      <alignment horizontal="left" wrapText="1"/>
    </xf>
    <xf numFmtId="4" fontId="11" fillId="0" borderId="0" xfId="0" applyNumberFormat="1" applyFont="1" applyFill="1" applyAlignment="1">
      <alignment horizontal="left"/>
    </xf>
    <xf numFmtId="4" fontId="5" fillId="0" borderId="0" xfId="0" applyNumberFormat="1" applyFont="1" applyFill="1"/>
    <xf numFmtId="0" fontId="13" fillId="0" borderId="0" xfId="0" applyFont="1" applyAlignment="1">
      <alignment horizontal="right" wrapText="1"/>
    </xf>
    <xf numFmtId="0" fontId="13" fillId="0" borderId="0" xfId="0" applyFont="1" applyFill="1"/>
    <xf numFmtId="0" fontId="13" fillId="0" borderId="0" xfId="0" applyFont="1" applyBorder="1" applyAlignment="1">
      <alignment vertical="center" wrapText="1"/>
    </xf>
    <xf numFmtId="0" fontId="14" fillId="0" borderId="0" xfId="0" applyFont="1" applyFill="1"/>
    <xf numFmtId="0" fontId="5" fillId="0" borderId="1"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10" fillId="0" borderId="1" xfId="0" applyFont="1" applyFill="1" applyBorder="1" applyAlignment="1">
      <alignment horizontal="left" vertical="top" wrapText="1"/>
    </xf>
    <xf numFmtId="0" fontId="5" fillId="0" borderId="0" xfId="0" applyFont="1" applyAlignment="1">
      <alignment horizontal="left"/>
    </xf>
    <xf numFmtId="49" fontId="5" fillId="0" borderId="1" xfId="0" applyNumberFormat="1" applyFont="1" applyFill="1" applyBorder="1" applyAlignment="1">
      <alignment horizontal="left" vertical="center" wrapText="1"/>
    </xf>
    <xf numFmtId="0" fontId="20" fillId="0" borderId="0" xfId="0" applyNumberFormat="1" applyFont="1"/>
    <xf numFmtId="0" fontId="5" fillId="0" borderId="0" xfId="0" applyNumberFormat="1" applyFont="1"/>
    <xf numFmtId="0" fontId="5" fillId="0" borderId="0" xfId="0" applyNumberFormat="1" applyFont="1" applyFill="1"/>
    <xf numFmtId="2" fontId="5" fillId="0" borderId="0" xfId="0" applyNumberFormat="1" applyFont="1"/>
    <xf numFmtId="174" fontId="0" fillId="0" borderId="0" xfId="0" applyNumberFormat="1"/>
    <xf numFmtId="0" fontId="5" fillId="0" borderId="0" xfId="0" applyNumberFormat="1" applyFont="1" applyAlignment="1">
      <alignment horizontal="left"/>
    </xf>
    <xf numFmtId="49"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vertical="top" wrapText="1"/>
    </xf>
    <xf numFmtId="11" fontId="13" fillId="0" borderId="1" xfId="0" applyNumberFormat="1" applyFont="1" applyFill="1" applyBorder="1" applyAlignment="1">
      <alignment horizontal="left" vertical="center" wrapText="1"/>
    </xf>
    <xf numFmtId="0" fontId="13" fillId="0" borderId="1" xfId="0" applyFont="1" applyBorder="1" applyAlignment="1">
      <alignment horizontal="left" vertical="center" wrapText="1"/>
    </xf>
    <xf numFmtId="2" fontId="13" fillId="0" borderId="1" xfId="0" applyNumberFormat="1" applyFont="1" applyFill="1" applyBorder="1" applyAlignment="1">
      <alignment horizontal="left" vertical="center" wrapText="1"/>
    </xf>
    <xf numFmtId="173" fontId="13" fillId="0" borderId="1" xfId="0" applyNumberFormat="1" applyFont="1" applyFill="1" applyBorder="1" applyAlignment="1">
      <alignment horizontal="left" vertical="center" wrapText="1"/>
    </xf>
    <xf numFmtId="4" fontId="5" fillId="0" borderId="1" xfId="0" applyNumberFormat="1" applyFont="1" applyFill="1" applyBorder="1" applyAlignment="1">
      <alignment horizontal="right"/>
    </xf>
    <xf numFmtId="4" fontId="5" fillId="0" borderId="1" xfId="0" applyNumberFormat="1" applyFont="1" applyBorder="1" applyAlignment="1">
      <alignment horizontal="right"/>
    </xf>
    <xf numFmtId="0" fontId="8" fillId="0" borderId="1" xfId="0" applyFont="1" applyFill="1" applyBorder="1" applyAlignment="1">
      <alignment horizontal="center" vertical="top" wrapText="1"/>
    </xf>
    <xf numFmtId="0" fontId="8" fillId="0" borderId="1" xfId="0" applyFont="1" applyBorder="1" applyAlignment="1">
      <alignment horizontal="left" vertical="top" wrapText="1"/>
    </xf>
    <xf numFmtId="49" fontId="13" fillId="0" borderId="7" xfId="0" applyNumberFormat="1" applyFont="1" applyFill="1" applyBorder="1" applyAlignment="1">
      <alignment horizontal="center" vertical="center" wrapText="1"/>
    </xf>
    <xf numFmtId="0" fontId="2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49" fontId="6"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wrapText="1"/>
    </xf>
    <xf numFmtId="172" fontId="5" fillId="0" borderId="1" xfId="0" applyNumberFormat="1" applyFont="1" applyFill="1" applyBorder="1" applyAlignment="1">
      <alignment horizontal="left" vertical="center" wrapText="1"/>
    </xf>
    <xf numFmtId="49" fontId="5" fillId="0" borderId="1" xfId="0" applyNumberFormat="1" applyFont="1" applyBorder="1" applyAlignment="1">
      <alignment wrapText="1"/>
    </xf>
    <xf numFmtId="0" fontId="5" fillId="0" borderId="1" xfId="0" applyFont="1" applyFill="1" applyBorder="1" applyAlignment="1">
      <alignment horizontal="left" wrapText="1"/>
    </xf>
    <xf numFmtId="2" fontId="5" fillId="0" borderId="1" xfId="0" applyNumberFormat="1" applyFont="1" applyBorder="1" applyAlignment="1">
      <alignment horizontal="justify" vertical="top" wrapText="1"/>
    </xf>
    <xf numFmtId="4" fontId="8" fillId="0" borderId="0" xfId="0" applyNumberFormat="1" applyFont="1"/>
    <xf numFmtId="0" fontId="25" fillId="0" borderId="0" xfId="0" applyFont="1"/>
    <xf numFmtId="49" fontId="25" fillId="0" borderId="0" xfId="0" applyNumberFormat="1" applyFont="1" applyAlignment="1">
      <alignment horizontal="right" vertical="center"/>
    </xf>
    <xf numFmtId="49" fontId="26" fillId="0" borderId="1" xfId="0" applyNumberFormat="1" applyFont="1" applyBorder="1" applyAlignment="1">
      <alignment horizontal="center" vertical="center"/>
    </xf>
    <xf numFmtId="166" fontId="27" fillId="0" borderId="1" xfId="3" applyNumberFormat="1" applyFont="1" applyFill="1" applyBorder="1"/>
    <xf numFmtId="49" fontId="5" fillId="0" borderId="1" xfId="0" applyNumberFormat="1" applyFont="1" applyBorder="1" applyAlignment="1">
      <alignment horizontal="center"/>
    </xf>
    <xf numFmtId="49" fontId="5" fillId="0" borderId="1" xfId="0" applyNumberFormat="1" applyFont="1" applyBorder="1"/>
    <xf numFmtId="49" fontId="5" fillId="0" borderId="1" xfId="0" applyNumberFormat="1" applyFont="1" applyFill="1" applyBorder="1" applyAlignment="1">
      <alignment horizontal="center"/>
    </xf>
    <xf numFmtId="49" fontId="5" fillId="0" borderId="1" xfId="0" applyNumberFormat="1" applyFont="1" applyFill="1" applyBorder="1" applyAlignment="1"/>
    <xf numFmtId="0" fontId="5" fillId="0" borderId="1" xfId="22" applyNumberFormat="1" applyFont="1" applyFill="1" applyBorder="1" applyAlignment="1">
      <alignment horizontal="left" vertical="top" wrapText="1"/>
    </xf>
    <xf numFmtId="49" fontId="23" fillId="0" borderId="1" xfId="0" applyNumberFormat="1" applyFont="1" applyFill="1" applyBorder="1" applyAlignment="1"/>
    <xf numFmtId="0" fontId="13" fillId="0" borderId="1" xfId="22" applyNumberFormat="1" applyFont="1" applyFill="1" applyBorder="1" applyAlignment="1">
      <alignment horizontal="left" vertical="top" wrapText="1"/>
    </xf>
    <xf numFmtId="4" fontId="5" fillId="0" borderId="1" xfId="0" applyNumberFormat="1" applyFont="1" applyBorder="1"/>
    <xf numFmtId="4" fontId="5" fillId="0" borderId="1" xfId="17" applyNumberFormat="1" applyFont="1" applyBorder="1"/>
    <xf numFmtId="0" fontId="5" fillId="0" borderId="0" xfId="0" applyFont="1" applyAlignment="1">
      <alignment horizontal="right" wrapText="1"/>
    </xf>
    <xf numFmtId="4" fontId="5" fillId="0" borderId="0" xfId="0" applyNumberFormat="1" applyFont="1" applyAlignment="1">
      <alignment horizontal="right"/>
    </xf>
    <xf numFmtId="49" fontId="28" fillId="0" borderId="1" xfId="0" applyNumberFormat="1" applyFont="1" applyBorder="1" applyAlignment="1">
      <alignment horizontal="center" vertical="center" wrapText="1"/>
    </xf>
    <xf numFmtId="49" fontId="31" fillId="0" borderId="1" xfId="0" applyNumberFormat="1" applyFont="1" applyFill="1" applyBorder="1" applyAlignment="1">
      <alignment horizontal="center" vertical="top" wrapText="1"/>
    </xf>
    <xf numFmtId="49" fontId="31" fillId="0" borderId="1" xfId="0" applyNumberFormat="1" applyFont="1" applyFill="1" applyBorder="1" applyAlignment="1">
      <alignment horizontal="left" vertical="top" wrapText="1"/>
    </xf>
    <xf numFmtId="49" fontId="32" fillId="0" borderId="10" xfId="0" applyNumberFormat="1" applyFont="1" applyFill="1" applyBorder="1" applyAlignment="1">
      <alignment horizontal="center" vertical="top" wrapText="1"/>
    </xf>
    <xf numFmtId="172" fontId="32" fillId="0" borderId="10" xfId="0" applyNumberFormat="1" applyFont="1" applyFill="1" applyBorder="1" applyAlignment="1">
      <alignment horizontal="left" vertical="top" wrapText="1"/>
    </xf>
    <xf numFmtId="49" fontId="32" fillId="0" borderId="10" xfId="0" applyNumberFormat="1" applyFont="1" applyFill="1" applyBorder="1" applyAlignment="1">
      <alignment horizontal="left" vertical="top" wrapText="1"/>
    </xf>
    <xf numFmtId="172" fontId="31" fillId="0" borderId="1" xfId="0" applyNumberFormat="1" applyFont="1" applyFill="1" applyBorder="1" applyAlignment="1">
      <alignment horizontal="left" vertical="top" wrapText="1"/>
    </xf>
    <xf numFmtId="49" fontId="32" fillId="0" borderId="11" xfId="0" applyNumberFormat="1" applyFont="1" applyFill="1" applyBorder="1" applyAlignment="1">
      <alignment horizontal="center" vertical="top" wrapText="1"/>
    </xf>
    <xf numFmtId="172" fontId="32" fillId="0" borderId="11" xfId="0" applyNumberFormat="1" applyFont="1" applyFill="1" applyBorder="1" applyAlignment="1">
      <alignment horizontal="left" vertical="top" wrapText="1"/>
    </xf>
    <xf numFmtId="49" fontId="0" fillId="0" borderId="1" xfId="0" applyNumberFormat="1" applyBorder="1" applyAlignment="1">
      <alignment horizontal="right"/>
    </xf>
    <xf numFmtId="0" fontId="0" fillId="0" borderId="1" xfId="0" applyFont="1" applyBorder="1" applyAlignment="1">
      <alignment wrapText="1"/>
    </xf>
    <xf numFmtId="0" fontId="0" fillId="0" borderId="1" xfId="0" applyNumberFormat="1" applyBorder="1" applyAlignment="1">
      <alignment wrapText="1"/>
    </xf>
    <xf numFmtId="49" fontId="0" fillId="0" borderId="1" xfId="0" applyNumberFormat="1" applyBorder="1"/>
    <xf numFmtId="0" fontId="29" fillId="0" borderId="1" xfId="0" applyFont="1" applyBorder="1" applyAlignment="1">
      <alignment wrapText="1"/>
    </xf>
    <xf numFmtId="0" fontId="29" fillId="0" borderId="1" xfId="0" applyNumberFormat="1" applyFont="1" applyBorder="1" applyAlignment="1">
      <alignment wrapText="1"/>
    </xf>
    <xf numFmtId="49" fontId="0" fillId="0" borderId="0" xfId="0" applyNumberFormat="1"/>
    <xf numFmtId="0" fontId="29" fillId="0" borderId="0" xfId="0" applyFont="1" applyAlignment="1">
      <alignment wrapText="1"/>
    </xf>
    <xf numFmtId="0" fontId="29" fillId="0" borderId="0" xfId="0" applyFont="1" applyFill="1" applyBorder="1" applyAlignment="1">
      <alignment wrapText="1"/>
    </xf>
    <xf numFmtId="3" fontId="13" fillId="0" borderId="0" xfId="0" applyNumberFormat="1" applyFont="1"/>
    <xf numFmtId="49" fontId="5" fillId="0" borderId="1" xfId="0" applyNumberFormat="1" applyFont="1" applyFill="1" applyBorder="1" applyAlignment="1">
      <alignment horizontal="center" vertical="center" wrapText="1"/>
    </xf>
    <xf numFmtId="0" fontId="25" fillId="0" borderId="1" xfId="0" applyFont="1" applyBorder="1" applyAlignment="1">
      <alignment horizontal="center" vertical="top" wrapText="1"/>
    </xf>
    <xf numFmtId="0" fontId="25" fillId="0" borderId="1" xfId="0" applyFont="1" applyFill="1" applyBorder="1" applyAlignment="1">
      <alignment horizontal="center" vertical="top" wrapText="1"/>
    </xf>
    <xf numFmtId="0" fontId="25" fillId="0" borderId="1" xfId="0" quotePrefix="1" applyFont="1" applyBorder="1" applyAlignment="1">
      <alignment horizontal="left" vertical="top" wrapText="1"/>
    </xf>
    <xf numFmtId="0" fontId="25" fillId="0" borderId="1" xfId="0" applyFont="1" applyBorder="1" applyAlignment="1">
      <alignment vertical="top" wrapText="1"/>
    </xf>
    <xf numFmtId="0" fontId="25" fillId="0" borderId="1" xfId="0" applyFont="1" applyBorder="1" applyAlignment="1">
      <alignment horizontal="center" vertical="top"/>
    </xf>
    <xf numFmtId="0" fontId="25" fillId="0" borderId="4" xfId="0" applyNumberFormat="1" applyFont="1" applyFill="1" applyBorder="1" applyAlignment="1">
      <alignment horizontal="center" vertical="center" wrapText="1"/>
    </xf>
    <xf numFmtId="0" fontId="16" fillId="0" borderId="8" xfId="0" applyFont="1" applyBorder="1" applyAlignment="1">
      <alignment horizontal="center" wrapText="1"/>
    </xf>
    <xf numFmtId="0" fontId="10" fillId="0" borderId="8" xfId="0" applyFont="1" applyBorder="1" applyAlignment="1">
      <alignment horizontal="center"/>
    </xf>
    <xf numFmtId="0" fontId="25" fillId="0" borderId="1" xfId="0" applyFont="1" applyFill="1" applyBorder="1" applyAlignment="1">
      <alignment wrapText="1"/>
    </xf>
    <xf numFmtId="0" fontId="25" fillId="0" borderId="1" xfId="0" applyFont="1" applyFill="1" applyBorder="1" applyAlignment="1">
      <alignment horizontal="left" wrapText="1"/>
    </xf>
    <xf numFmtId="0" fontId="0" fillId="0" borderId="1" xfId="0" applyBorder="1"/>
    <xf numFmtId="0" fontId="25" fillId="0" borderId="1" xfId="0" applyFont="1" applyFill="1" applyBorder="1" applyAlignment="1">
      <alignment horizontal="center" vertical="top"/>
    </xf>
    <xf numFmtId="0" fontId="25" fillId="0" borderId="1" xfId="0" applyFont="1" applyFill="1" applyBorder="1" applyAlignment="1">
      <alignment vertical="top" wrapText="1"/>
    </xf>
    <xf numFmtId="0" fontId="25" fillId="0" borderId="4" xfId="0" applyNumberFormat="1" applyFont="1" applyFill="1" applyBorder="1" applyAlignment="1">
      <alignment vertical="center" wrapText="1"/>
    </xf>
    <xf numFmtId="0" fontId="25" fillId="0" borderId="1" xfId="0" applyFont="1" applyBorder="1"/>
    <xf numFmtId="0" fontId="25" fillId="0" borderId="0" xfId="0" applyNumberFormat="1" applyFont="1" applyFill="1" applyAlignment="1">
      <alignment wrapText="1"/>
    </xf>
    <xf numFmtId="0" fontId="25" fillId="0" borderId="1" xfId="0" quotePrefix="1" applyFont="1" applyBorder="1" applyAlignment="1">
      <alignment horizontal="center" wrapText="1"/>
    </xf>
    <xf numFmtId="49" fontId="4" fillId="0" borderId="0" xfId="0" applyNumberFormat="1" applyFont="1" applyAlignment="1">
      <alignment horizontal="right"/>
    </xf>
    <xf numFmtId="0" fontId="5" fillId="0" borderId="1" xfId="0" applyNumberFormat="1" applyFont="1" applyFill="1" applyBorder="1" applyAlignment="1">
      <alignment horizontal="left" wrapText="1"/>
    </xf>
    <xf numFmtId="0" fontId="16" fillId="0" borderId="0" xfId="0" applyFont="1" applyBorder="1" applyAlignment="1">
      <alignment horizontal="center" vertical="center" wrapText="1"/>
    </xf>
    <xf numFmtId="0" fontId="5" fillId="0" borderId="1" xfId="0" applyNumberFormat="1" applyFont="1" applyFill="1" applyBorder="1"/>
    <xf numFmtId="0" fontId="28" fillId="0" borderId="1" xfId="0" applyFont="1" applyBorder="1" applyAlignment="1">
      <alignment horizontal="center" vertical="center"/>
    </xf>
    <xf numFmtId="0" fontId="26" fillId="0" borderId="1" xfId="0" applyFont="1" applyBorder="1" applyAlignment="1">
      <alignment horizontal="right"/>
    </xf>
    <xf numFmtId="0" fontId="9" fillId="0" borderId="1" xfId="0" applyFont="1" applyBorder="1" applyAlignment="1">
      <alignment horizontal="right"/>
    </xf>
    <xf numFmtId="165" fontId="9" fillId="0" borderId="1" xfId="17" applyFont="1" applyBorder="1" applyAlignment="1">
      <alignment vertical="center"/>
    </xf>
    <xf numFmtId="0" fontId="16" fillId="0" borderId="0" xfId="0" applyFont="1" applyBorder="1" applyAlignment="1">
      <alignment horizontal="center" vertical="center" wrapText="1"/>
    </xf>
    <xf numFmtId="0" fontId="16" fillId="0" borderId="0" xfId="0" applyFont="1" applyBorder="1" applyAlignment="1">
      <alignment horizontal="center" vertical="center" wrapText="1"/>
    </xf>
    <xf numFmtId="0" fontId="13" fillId="0" borderId="1" xfId="0" applyFont="1" applyFill="1" applyBorder="1" applyAlignment="1">
      <alignment horizontal="center"/>
    </xf>
    <xf numFmtId="2" fontId="5" fillId="0" borderId="1" xfId="0" applyNumberFormat="1" applyFont="1" applyBorder="1"/>
    <xf numFmtId="4" fontId="9" fillId="0" borderId="1" xfId="0" applyNumberFormat="1" applyFont="1" applyBorder="1" applyAlignment="1">
      <alignment wrapText="1"/>
    </xf>
    <xf numFmtId="4" fontId="9" fillId="0" borderId="1" xfId="17" applyNumberFormat="1" applyFont="1" applyBorder="1" applyAlignment="1">
      <alignment horizontal="right" wrapText="1"/>
    </xf>
    <xf numFmtId="4" fontId="10" fillId="0" borderId="1" xfId="0" applyNumberFormat="1" applyFont="1" applyBorder="1" applyAlignment="1">
      <alignment horizontal="right" vertical="center" wrapText="1"/>
    </xf>
    <xf numFmtId="4" fontId="10" fillId="0" borderId="1" xfId="0" applyNumberFormat="1" applyFont="1" applyBorder="1"/>
    <xf numFmtId="4" fontId="10" fillId="0" borderId="1" xfId="17" applyNumberFormat="1" applyFont="1" applyBorder="1" applyAlignment="1">
      <alignment horizontal="right"/>
    </xf>
    <xf numFmtId="4" fontId="9" fillId="0" borderId="1" xfId="0" applyNumberFormat="1" applyFont="1" applyBorder="1" applyAlignment="1">
      <alignment horizontal="right" vertical="center" wrapText="1"/>
    </xf>
    <xf numFmtId="169" fontId="9" fillId="0" borderId="1" xfId="19" applyNumberFormat="1" applyFont="1" applyBorder="1" applyAlignment="1">
      <alignment horizontal="right" vertical="center"/>
    </xf>
    <xf numFmtId="169" fontId="7" fillId="0" borderId="2" xfId="1" applyNumberFormat="1" applyFont="1" applyFill="1" applyBorder="1" applyAlignment="1">
      <alignment vertical="center"/>
    </xf>
    <xf numFmtId="169" fontId="19" fillId="0" borderId="2" xfId="3" applyNumberFormat="1" applyFont="1" applyFill="1" applyBorder="1"/>
    <xf numFmtId="169" fontId="19" fillId="0" borderId="1" xfId="3" applyNumberFormat="1" applyFont="1" applyFill="1" applyBorder="1"/>
    <xf numFmtId="0" fontId="5" fillId="0" borderId="1" xfId="0" applyNumberFormat="1" applyFont="1" applyBorder="1" applyAlignment="1">
      <alignment horizontal="left"/>
    </xf>
    <xf numFmtId="0" fontId="19" fillId="0" borderId="12" xfId="2" applyFont="1" applyFill="1" applyBorder="1" applyAlignment="1">
      <alignment horizontal="left" wrapText="1"/>
    </xf>
    <xf numFmtId="169" fontId="7" fillId="0" borderId="12" xfId="1" applyNumberFormat="1" applyFont="1" applyFill="1" applyBorder="1" applyAlignment="1">
      <alignment vertical="center"/>
    </xf>
    <xf numFmtId="169" fontId="19" fillId="0" borderId="12" xfId="3" applyNumberFormat="1" applyFont="1" applyFill="1" applyBorder="1"/>
    <xf numFmtId="0" fontId="7" fillId="0" borderId="1" xfId="2" applyFont="1" applyFill="1" applyBorder="1" applyAlignment="1">
      <alignment horizontal="left" wrapText="1"/>
    </xf>
    <xf numFmtId="169" fontId="7" fillId="0" borderId="1" xfId="1" applyNumberFormat="1" applyFont="1" applyFill="1" applyBorder="1" applyAlignment="1">
      <alignment vertical="center"/>
    </xf>
    <xf numFmtId="0" fontId="19" fillId="0" borderId="1" xfId="2" applyFont="1" applyFill="1" applyBorder="1" applyAlignment="1">
      <alignment horizontal="left" wrapText="1"/>
    </xf>
    <xf numFmtId="11"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top" wrapText="1"/>
    </xf>
    <xf numFmtId="0" fontId="10" fillId="0" borderId="1" xfId="0" applyFont="1" applyBorder="1" applyAlignment="1">
      <alignment horizontal="center" vertical="center" wrapText="1"/>
    </xf>
    <xf numFmtId="0" fontId="10" fillId="0" borderId="0" xfId="0" applyFont="1"/>
    <xf numFmtId="167" fontId="10" fillId="0" borderId="1" xfId="0" applyNumberFormat="1" applyFont="1" applyFill="1" applyBorder="1" applyAlignment="1">
      <alignment horizontal="right" vertical="center" wrapText="1"/>
    </xf>
    <xf numFmtId="0" fontId="10" fillId="0" borderId="8" xfId="0" applyFont="1" applyBorder="1" applyAlignment="1">
      <alignment horizontal="right"/>
    </xf>
    <xf numFmtId="49" fontId="9" fillId="0" borderId="1" xfId="0" applyNumberFormat="1" applyFont="1" applyBorder="1" applyAlignment="1">
      <alignment horizontal="center" vertical="center"/>
    </xf>
    <xf numFmtId="0" fontId="5" fillId="0" borderId="1" xfId="0" applyFont="1" applyFill="1" applyBorder="1" applyAlignment="1">
      <alignment horizontal="right"/>
    </xf>
    <xf numFmtId="0" fontId="16" fillId="0" borderId="0" xfId="0" applyFont="1" applyBorder="1" applyAlignment="1">
      <alignment vertical="center" wrapText="1"/>
    </xf>
    <xf numFmtId="172" fontId="5" fillId="0" borderId="1" xfId="0" applyNumberFormat="1" applyFont="1" applyFill="1" applyBorder="1" applyAlignment="1" applyProtection="1">
      <alignment horizontal="left" vertical="center" wrapText="1"/>
    </xf>
    <xf numFmtId="0" fontId="32" fillId="0" borderId="1" xfId="0" applyFont="1" applyBorder="1" applyAlignment="1">
      <alignment horizontal="center" vertical="center" wrapText="1"/>
    </xf>
    <xf numFmtId="49" fontId="5" fillId="0" borderId="1" xfId="0" applyNumberFormat="1" applyFont="1" applyFill="1" applyBorder="1" applyAlignment="1">
      <alignment horizontal="center" vertical="center" wrapText="1"/>
    </xf>
    <xf numFmtId="4" fontId="5" fillId="0" borderId="1" xfId="0" applyNumberFormat="1" applyFont="1" applyFill="1" applyBorder="1"/>
    <xf numFmtId="0"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vertical="top" wrapText="1"/>
    </xf>
    <xf numFmtId="4" fontId="23" fillId="2" borderId="1" xfId="0" applyNumberFormat="1" applyFont="1" applyFill="1" applyBorder="1" applyAlignment="1">
      <alignment horizontal="right" vertical="top" wrapText="1"/>
    </xf>
    <xf numFmtId="49" fontId="9" fillId="0" borderId="1" xfId="0" applyNumberFormat="1" applyFont="1" applyBorder="1" applyAlignment="1">
      <alignment horizontal="center" vertical="center"/>
    </xf>
    <xf numFmtId="165" fontId="19" fillId="0" borderId="1" xfId="17" applyFont="1" applyFill="1" applyBorder="1"/>
    <xf numFmtId="165" fontId="10" fillId="0" borderId="1" xfId="17" applyFont="1" applyBorder="1"/>
    <xf numFmtId="169" fontId="9" fillId="0" borderId="1" xfId="20" applyNumberFormat="1" applyFont="1" applyBorder="1" applyAlignment="1">
      <alignment horizontal="right" vertical="center"/>
    </xf>
    <xf numFmtId="49" fontId="9" fillId="0" borderId="1" xfId="0" applyNumberFormat="1" applyFont="1" applyBorder="1" applyAlignment="1">
      <alignment horizontal="center" vertical="center"/>
    </xf>
    <xf numFmtId="0" fontId="10" fillId="0" borderId="1" xfId="0" applyFont="1" applyFill="1" applyBorder="1" applyAlignment="1">
      <alignment horizontal="left" vertical="center" wrapText="1"/>
    </xf>
    <xf numFmtId="175" fontId="10" fillId="0" borderId="1" xfId="17" applyNumberFormat="1" applyFont="1" applyBorder="1"/>
    <xf numFmtId="49" fontId="5" fillId="0" borderId="1" xfId="0" applyNumberFormat="1" applyFont="1" applyFill="1" applyBorder="1" applyAlignment="1">
      <alignment horizontal="center" vertical="center" wrapText="1"/>
    </xf>
    <xf numFmtId="0" fontId="16" fillId="0" borderId="0" xfId="0" applyFont="1" applyBorder="1" applyAlignment="1">
      <alignment horizontal="center" vertical="center" wrapText="1"/>
    </xf>
    <xf numFmtId="176" fontId="5" fillId="0" borderId="0" xfId="0" applyNumberFormat="1" applyFont="1"/>
    <xf numFmtId="165" fontId="33" fillId="3" borderId="1" xfId="17" applyFont="1" applyFill="1" applyBorder="1"/>
    <xf numFmtId="165" fontId="19" fillId="0" borderId="2" xfId="17" applyFont="1" applyFill="1" applyBorder="1" applyAlignment="1">
      <alignment horizontal="right"/>
    </xf>
    <xf numFmtId="167" fontId="10" fillId="0" borderId="7" xfId="0" applyNumberFormat="1" applyFont="1" applyFill="1" applyBorder="1" applyAlignment="1">
      <alignment horizontal="right" vertical="center" wrapText="1"/>
    </xf>
    <xf numFmtId="167" fontId="26" fillId="0" borderId="1" xfId="0" applyNumberFormat="1" applyFont="1" applyBorder="1" applyAlignment="1">
      <alignment horizontal="right"/>
    </xf>
    <xf numFmtId="0" fontId="5" fillId="0" borderId="1" xfId="0" applyNumberFormat="1" applyFont="1" applyFill="1" applyBorder="1" applyAlignment="1">
      <alignment wrapText="1"/>
    </xf>
    <xf numFmtId="0" fontId="14" fillId="0" borderId="0" xfId="0" applyFont="1" applyFill="1" applyAlignment="1">
      <alignment horizontal="center" vertical="top"/>
    </xf>
    <xf numFmtId="0" fontId="14" fillId="0" borderId="0" xfId="0" applyFont="1" applyFill="1" applyAlignment="1">
      <alignment horizontal="center"/>
    </xf>
    <xf numFmtId="49" fontId="13" fillId="0" borderId="0" xfId="0" applyNumberFormat="1" applyFont="1" applyFill="1" applyAlignment="1">
      <alignment horizontal="center" vertical="top"/>
    </xf>
    <xf numFmtId="0" fontId="13" fillId="0" borderId="0" xfId="0" applyNumberFormat="1" applyFont="1" applyFill="1"/>
    <xf numFmtId="49" fontId="13" fillId="0" borderId="0" xfId="0" applyNumberFormat="1" applyFont="1" applyFill="1" applyAlignment="1">
      <alignment horizontal="center"/>
    </xf>
    <xf numFmtId="0" fontId="13" fillId="0" borderId="0" xfId="0" applyFont="1" applyFill="1" applyAlignment="1">
      <alignment horizontal="right"/>
    </xf>
    <xf numFmtId="0" fontId="13"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wrapText="1"/>
    </xf>
    <xf numFmtId="0" fontId="0" fillId="0" borderId="0" xfId="0" applyFill="1"/>
    <xf numFmtId="0" fontId="34" fillId="0" borderId="13" xfId="0" applyNumberFormat="1" applyFont="1" applyFill="1" applyBorder="1" applyAlignment="1">
      <alignment horizontal="center" vertical="top" wrapText="1"/>
    </xf>
    <xf numFmtId="0" fontId="35" fillId="0" borderId="1" xfId="0" quotePrefix="1" applyNumberFormat="1" applyFont="1" applyFill="1" applyBorder="1" applyAlignment="1">
      <alignment horizontal="center" vertical="top" wrapText="1"/>
    </xf>
    <xf numFmtId="165" fontId="5" fillId="0" borderId="1" xfId="17" applyFont="1" applyFill="1" applyBorder="1" applyAlignment="1">
      <alignment horizontal="left"/>
    </xf>
    <xf numFmtId="4" fontId="5" fillId="0" borderId="1" xfId="0" applyNumberFormat="1" applyFont="1" applyFill="1" applyBorder="1" applyAlignment="1">
      <alignment horizontal="left"/>
    </xf>
    <xf numFmtId="49"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4" fontId="36" fillId="0" borderId="1" xfId="0" applyNumberFormat="1" applyFont="1" applyBorder="1"/>
    <xf numFmtId="0" fontId="25" fillId="0" borderId="1" xfId="0" applyNumberFormat="1" applyFont="1" applyFill="1" applyBorder="1" applyAlignment="1">
      <alignment horizontal="center" vertical="center" textRotation="90" wrapText="1"/>
    </xf>
    <xf numFmtId="0" fontId="9" fillId="0" borderId="1" xfId="0" applyFont="1" applyBorder="1"/>
    <xf numFmtId="49" fontId="9" fillId="0" borderId="1" xfId="0" applyNumberFormat="1" applyFont="1" applyBorder="1" applyAlignment="1">
      <alignment horizontal="center" vertical="center"/>
    </xf>
    <xf numFmtId="0" fontId="19" fillId="0" borderId="1" xfId="6" applyFont="1" applyFill="1" applyBorder="1" applyAlignment="1">
      <alignment horizontal="left" wrapText="1"/>
    </xf>
    <xf numFmtId="0" fontId="19" fillId="0" borderId="1" xfId="7" applyFont="1" applyFill="1" applyBorder="1" applyAlignment="1">
      <alignment horizontal="left" wrapText="1"/>
    </xf>
    <xf numFmtId="165" fontId="5" fillId="0" borderId="0" xfId="17" applyFont="1" applyFill="1" applyAlignment="1">
      <alignment horizontal="right" vertical="center"/>
    </xf>
    <xf numFmtId="165" fontId="5" fillId="0" borderId="0" xfId="17" applyFont="1" applyFill="1" applyAlignment="1">
      <alignment horizontal="right"/>
    </xf>
    <xf numFmtId="0" fontId="13" fillId="0" borderId="1" xfId="0" applyNumberFormat="1" applyFont="1" applyFill="1" applyBorder="1" applyAlignment="1">
      <alignment vertical="top" wrapText="1"/>
    </xf>
    <xf numFmtId="4" fontId="5" fillId="0" borderId="1" xfId="0" applyNumberFormat="1" applyFont="1" applyFill="1" applyBorder="1" applyAlignment="1"/>
    <xf numFmtId="0" fontId="5" fillId="0" borderId="0" xfId="0" applyFont="1" applyFill="1" applyAlignment="1">
      <alignment horizontal="center"/>
    </xf>
    <xf numFmtId="165" fontId="19" fillId="0" borderId="2" xfId="17" applyFont="1" applyFill="1" applyBorder="1"/>
    <xf numFmtId="0" fontId="10" fillId="0" borderId="6" xfId="0" applyFont="1" applyBorder="1" applyAlignment="1">
      <alignment horizontal="left" vertical="center" wrapText="1"/>
    </xf>
    <xf numFmtId="165" fontId="10" fillId="0" borderId="6" xfId="17" applyFont="1" applyBorder="1"/>
    <xf numFmtId="165" fontId="36" fillId="0" borderId="1" xfId="17" applyFont="1" applyBorder="1"/>
    <xf numFmtId="165" fontId="5" fillId="0" borderId="1" xfId="17" applyFont="1" applyFill="1" applyBorder="1" applyAlignment="1">
      <alignment horizontal="distributed" vertical="top"/>
    </xf>
    <xf numFmtId="0" fontId="10" fillId="0" borderId="1" xfId="0" applyFont="1" applyFill="1" applyBorder="1" applyAlignment="1">
      <alignment vertical="center" wrapText="1"/>
    </xf>
    <xf numFmtId="49" fontId="5" fillId="0" borderId="1" xfId="0" applyNumberFormat="1" applyFont="1" applyFill="1" applyBorder="1"/>
    <xf numFmtId="165" fontId="5" fillId="0" borderId="1" xfId="17" applyFont="1" applyFill="1" applyBorder="1" applyAlignment="1">
      <alignment horizontal="distributed"/>
    </xf>
    <xf numFmtId="49" fontId="28" fillId="0" borderId="1" xfId="23" applyNumberFormat="1" applyFont="1" applyBorder="1" applyAlignment="1" applyProtection="1">
      <alignment horizontal="left" vertical="center" wrapText="1"/>
    </xf>
    <xf numFmtId="4" fontId="28" fillId="0" borderId="1" xfId="23" applyNumberFormat="1" applyFont="1" applyFill="1" applyBorder="1" applyAlignment="1" applyProtection="1">
      <alignment horizontal="right" vertical="center" wrapText="1"/>
    </xf>
    <xf numFmtId="167" fontId="28" fillId="0" borderId="1" xfId="0" applyNumberFormat="1" applyFont="1" applyFill="1" applyBorder="1" applyAlignment="1">
      <alignment horizontal="right" vertical="center" wrapText="1"/>
    </xf>
    <xf numFmtId="0" fontId="39" fillId="0" borderId="1" xfId="0" applyNumberFormat="1" applyFont="1" applyBorder="1" applyAlignment="1"/>
    <xf numFmtId="165" fontId="0" fillId="0" borderId="0" xfId="17" applyFont="1"/>
    <xf numFmtId="0" fontId="0" fillId="0" borderId="1" xfId="0" applyFill="1" applyBorder="1"/>
    <xf numFmtId="165" fontId="0" fillId="0" borderId="1" xfId="17" applyFont="1" applyFill="1" applyBorder="1"/>
    <xf numFmtId="0" fontId="0" fillId="0" borderId="0" xfId="0" applyAlignment="1">
      <alignment horizontal="left"/>
    </xf>
    <xf numFmtId="167" fontId="25" fillId="0" borderId="1" xfId="0" applyNumberFormat="1" applyFont="1" applyFill="1" applyBorder="1" applyAlignment="1">
      <alignment horizontal="right" vertical="top"/>
    </xf>
    <xf numFmtId="0" fontId="16" fillId="0" borderId="0"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43" fontId="8" fillId="0" borderId="1" xfId="0" applyNumberFormat="1" applyFont="1" applyFill="1" applyBorder="1" applyAlignment="1">
      <alignment horizontal="left"/>
    </xf>
    <xf numFmtId="4" fontId="5" fillId="0" borderId="0" xfId="0" applyNumberFormat="1" applyFont="1" applyAlignment="1">
      <alignment horizontal="center" vertical="center"/>
    </xf>
    <xf numFmtId="0" fontId="5" fillId="0" borderId="1" xfId="0" applyFont="1" applyBorder="1" applyAlignment="1">
      <alignment horizontal="center"/>
    </xf>
    <xf numFmtId="167" fontId="10" fillId="0" borderId="1" xfId="0" applyNumberFormat="1" applyFont="1" applyFill="1" applyBorder="1" applyAlignment="1">
      <alignment horizontal="right" wrapText="1"/>
    </xf>
    <xf numFmtId="0" fontId="0" fillId="0" borderId="0" xfId="0" applyFill="1" applyAlignment="1">
      <alignment horizontal="left"/>
    </xf>
    <xf numFmtId="49" fontId="9" fillId="0" borderId="1" xfId="0" applyNumberFormat="1" applyFont="1" applyBorder="1" applyAlignment="1">
      <alignment horizontal="center" vertical="center"/>
    </xf>
    <xf numFmtId="0" fontId="5" fillId="0" borderId="1" xfId="0" applyFont="1" applyFill="1" applyBorder="1" applyAlignment="1">
      <alignment horizontal="justify" vertical="top" wrapText="1"/>
    </xf>
    <xf numFmtId="165" fontId="19" fillId="0" borderId="1" xfId="17" applyFont="1" applyFill="1" applyBorder="1" applyAlignment="1">
      <alignment horizontal="right"/>
    </xf>
    <xf numFmtId="0" fontId="7" fillId="0" borderId="1" xfId="6" applyFont="1" applyFill="1" applyBorder="1" applyAlignment="1">
      <alignment horizontal="left" wrapText="1"/>
    </xf>
    <xf numFmtId="0" fontId="0" fillId="0" borderId="0" xfId="0" applyFill="1" applyBorder="1"/>
    <xf numFmtId="0" fontId="6" fillId="0" borderId="1" xfId="0" applyFont="1" applyFill="1" applyBorder="1" applyAlignment="1">
      <alignment horizontal="left" wrapText="1"/>
    </xf>
    <xf numFmtId="4" fontId="23" fillId="2" borderId="1" xfId="0" applyNumberFormat="1" applyFont="1" applyFill="1" applyBorder="1" applyAlignment="1">
      <alignment horizontal="right" wrapText="1"/>
    </xf>
    <xf numFmtId="167" fontId="36" fillId="0" borderId="1" xfId="0" applyNumberFormat="1" applyFont="1" applyBorder="1"/>
    <xf numFmtId="167" fontId="10" fillId="0" borderId="1" xfId="17" applyNumberFormat="1" applyFont="1" applyBorder="1"/>
    <xf numFmtId="167" fontId="19" fillId="0" borderId="1" xfId="17" applyNumberFormat="1" applyFont="1" applyFill="1" applyBorder="1"/>
    <xf numFmtId="2" fontId="23" fillId="2" borderId="1" xfId="0" applyNumberFormat="1" applyFont="1" applyFill="1" applyBorder="1" applyAlignment="1">
      <alignment horizontal="left" vertical="top" wrapText="1"/>
    </xf>
    <xf numFmtId="49" fontId="23" fillId="2" borderId="1" xfId="0" applyNumberFormat="1" applyFont="1" applyFill="1" applyBorder="1" applyAlignment="1">
      <alignment horizontal="center" wrapText="1"/>
    </xf>
    <xf numFmtId="0" fontId="23" fillId="2" borderId="1" xfId="0" applyNumberFormat="1" applyFont="1" applyFill="1" applyBorder="1" applyAlignment="1">
      <alignment horizontal="left" vertical="center" wrapText="1"/>
    </xf>
    <xf numFmtId="49" fontId="23" fillId="2" borderId="1" xfId="0" applyNumberFormat="1" applyFont="1" applyFill="1" applyBorder="1" applyAlignment="1">
      <alignment horizontal="center" vertical="center" wrapText="1"/>
    </xf>
    <xf numFmtId="4" fontId="23" fillId="2" borderId="1" xfId="0" applyNumberFormat="1" applyFont="1" applyFill="1" applyBorder="1" applyAlignment="1">
      <alignment horizontal="right" vertical="center" wrapText="1"/>
    </xf>
    <xf numFmtId="0" fontId="5" fillId="0" borderId="1" xfId="0" applyNumberFormat="1" applyFont="1" applyFill="1" applyBorder="1" applyAlignment="1"/>
    <xf numFmtId="11" fontId="5" fillId="0" borderId="1" xfId="0" applyNumberFormat="1" applyFont="1" applyFill="1" applyBorder="1" applyAlignment="1">
      <alignment wrapText="1"/>
    </xf>
    <xf numFmtId="0" fontId="5" fillId="0" borderId="1" xfId="0" applyNumberFormat="1" applyFont="1" applyFill="1" applyBorder="1" applyAlignment="1">
      <alignment horizontal="distributed"/>
    </xf>
    <xf numFmtId="0" fontId="5" fillId="0" borderId="1" xfId="0" applyFont="1" applyFill="1" applyBorder="1" applyAlignment="1">
      <alignment horizontal="distributed" wrapText="1"/>
    </xf>
    <xf numFmtId="0" fontId="23" fillId="0" borderId="1" xfId="0" applyNumberFormat="1" applyFont="1" applyFill="1" applyBorder="1" applyAlignment="1">
      <alignment horizontal="left" vertical="top" wrapText="1"/>
    </xf>
    <xf numFmtId="49" fontId="23" fillId="0" borderId="1" xfId="0" applyNumberFormat="1" applyFont="1" applyFill="1" applyBorder="1" applyAlignment="1">
      <alignment horizontal="center" wrapText="1"/>
    </xf>
    <xf numFmtId="4" fontId="23" fillId="0" borderId="1" xfId="0" applyNumberFormat="1" applyFont="1" applyFill="1" applyBorder="1" applyAlignment="1">
      <alignment horizontal="right" wrapText="1"/>
    </xf>
    <xf numFmtId="49" fontId="9" fillId="0" borderId="1" xfId="0" applyNumberFormat="1" applyFont="1" applyFill="1" applyBorder="1" applyAlignment="1">
      <alignment horizontal="center" vertical="center"/>
    </xf>
    <xf numFmtId="49" fontId="7" fillId="0" borderId="1" xfId="0" applyNumberFormat="1" applyFont="1" applyFill="1" applyBorder="1" applyAlignment="1">
      <alignment horizontal="right" vertical="center" wrapText="1"/>
    </xf>
    <xf numFmtId="0" fontId="10" fillId="0" borderId="1" xfId="0" applyNumberFormat="1" applyFont="1" applyFill="1" applyBorder="1" applyAlignment="1">
      <alignment horizontal="right" vertical="center"/>
    </xf>
    <xf numFmtId="0" fontId="10" fillId="0" borderId="1" xfId="0" applyFont="1" applyFill="1" applyBorder="1" applyAlignment="1">
      <alignment horizontal="right" vertical="center"/>
    </xf>
    <xf numFmtId="49" fontId="10" fillId="0" borderId="1" xfId="24" applyNumberFormat="1" applyFont="1" applyFill="1" applyBorder="1" applyAlignment="1" applyProtection="1">
      <alignment horizontal="right" vertical="center" wrapText="1"/>
    </xf>
    <xf numFmtId="49" fontId="10" fillId="0" borderId="1" xfId="25" applyNumberFormat="1" applyFont="1" applyFill="1" applyBorder="1" applyAlignment="1" applyProtection="1">
      <alignment horizontal="right" vertical="center" wrapText="1"/>
    </xf>
    <xf numFmtId="43" fontId="0" fillId="0" borderId="0" xfId="0" applyNumberFormat="1"/>
    <xf numFmtId="165" fontId="0" fillId="0" borderId="0" xfId="17" applyFont="1" applyFill="1"/>
    <xf numFmtId="165" fontId="9" fillId="0" borderId="0" xfId="17" applyFont="1" applyBorder="1" applyAlignment="1">
      <alignment horizontal="center" vertical="center"/>
    </xf>
    <xf numFmtId="165" fontId="10" fillId="0" borderId="0" xfId="17" applyNumberFormat="1" applyFont="1" applyBorder="1" applyAlignment="1">
      <alignment horizontal="left" vertical="center" wrapText="1"/>
    </xf>
    <xf numFmtId="165" fontId="10" fillId="0" borderId="0" xfId="17" applyNumberFormat="1" applyFont="1" applyBorder="1"/>
    <xf numFmtId="165" fontId="10" fillId="0" borderId="0" xfId="17" applyNumberFormat="1" applyFont="1" applyBorder="1" applyAlignment="1">
      <alignment wrapText="1"/>
    </xf>
    <xf numFmtId="0" fontId="7" fillId="0" borderId="1" xfId="0" applyNumberFormat="1" applyFont="1" applyFill="1" applyBorder="1" applyAlignment="1">
      <alignment horizontal="left" vertical="center" wrapText="1"/>
    </xf>
    <xf numFmtId="49" fontId="10" fillId="0" borderId="1" xfId="24" applyNumberFormat="1" applyFont="1" applyFill="1" applyBorder="1" applyAlignment="1" applyProtection="1">
      <alignment horizontal="left" vertical="center" wrapText="1"/>
    </xf>
    <xf numFmtId="172" fontId="10" fillId="0" borderId="1" xfId="25" applyNumberFormat="1" applyFont="1" applyFill="1" applyBorder="1" applyAlignment="1" applyProtection="1">
      <alignment horizontal="left" vertical="center" wrapText="1"/>
    </xf>
    <xf numFmtId="49" fontId="9" fillId="0" borderId="1" xfId="0" applyNumberFormat="1" applyFont="1" applyBorder="1" applyAlignment="1">
      <alignment horizontal="center" vertical="center"/>
    </xf>
    <xf numFmtId="49" fontId="10" fillId="0" borderId="1" xfId="23" applyNumberFormat="1" applyFont="1" applyBorder="1" applyAlignment="1" applyProtection="1">
      <alignment horizontal="left" vertical="center" wrapText="1"/>
    </xf>
    <xf numFmtId="4" fontId="10" fillId="0" borderId="1" xfId="23" applyNumberFormat="1" applyFont="1" applyFill="1" applyBorder="1" applyAlignment="1" applyProtection="1">
      <alignment horizontal="right" vertical="center" wrapText="1"/>
    </xf>
    <xf numFmtId="49" fontId="5" fillId="0" borderId="1" xfId="23" applyNumberFormat="1" applyFont="1" applyBorder="1" applyAlignment="1" applyProtection="1">
      <alignment horizontal="left" vertical="center" wrapText="1"/>
    </xf>
    <xf numFmtId="4" fontId="5" fillId="0" borderId="1" xfId="23" applyNumberFormat="1" applyFont="1" applyFill="1" applyBorder="1" applyAlignment="1" applyProtection="1">
      <alignment horizontal="right" vertical="center" wrapText="1"/>
    </xf>
    <xf numFmtId="169" fontId="5" fillId="0" borderId="1" xfId="20" applyNumberFormat="1" applyFont="1" applyBorder="1" applyAlignment="1">
      <alignment horizontal="right" vertical="center"/>
    </xf>
    <xf numFmtId="0" fontId="5" fillId="0" borderId="1" xfId="0" applyFont="1" applyBorder="1" applyAlignment="1">
      <alignment horizontal="left" vertical="center" wrapText="1"/>
    </xf>
    <xf numFmtId="0" fontId="5" fillId="0" borderId="1" xfId="0" applyFont="1" applyBorder="1" applyAlignment="1">
      <alignment horizontal="left"/>
    </xf>
    <xf numFmtId="165" fontId="5" fillId="0" borderId="1" xfId="17" applyFont="1" applyBorder="1" applyAlignment="1"/>
    <xf numFmtId="0" fontId="13" fillId="7" borderId="1" xfId="0" applyNumberFormat="1" applyFont="1" applyFill="1" applyBorder="1" applyAlignment="1">
      <alignment horizontal="left" vertical="center" wrapText="1"/>
    </xf>
    <xf numFmtId="49" fontId="5" fillId="0" borderId="1" xfId="26" applyNumberFormat="1" applyFont="1" applyBorder="1" applyAlignment="1" applyProtection="1">
      <alignment horizontal="center" vertical="center" wrapText="1"/>
    </xf>
    <xf numFmtId="4" fontId="5" fillId="0" borderId="1" xfId="26" applyNumberFormat="1" applyFont="1" applyBorder="1" applyAlignment="1" applyProtection="1">
      <alignment horizontal="right" vertical="center" wrapText="1"/>
    </xf>
    <xf numFmtId="49" fontId="28" fillId="0" borderId="6" xfId="23" applyNumberFormat="1" applyFont="1" applyBorder="1" applyAlignment="1" applyProtection="1">
      <alignment horizontal="left" vertical="center" wrapText="1"/>
    </xf>
    <xf numFmtId="167" fontId="28" fillId="0" borderId="6" xfId="0" applyNumberFormat="1" applyFont="1" applyFill="1" applyBorder="1" applyAlignment="1">
      <alignment horizontal="right" vertical="center" wrapText="1"/>
    </xf>
    <xf numFmtId="49" fontId="8" fillId="0" borderId="1" xfId="0" applyNumberFormat="1" applyFont="1" applyBorder="1" applyAlignment="1">
      <alignment horizontal="center" vertical="center"/>
    </xf>
    <xf numFmtId="169" fontId="8" fillId="0" borderId="1" xfId="20" applyNumberFormat="1" applyFont="1" applyBorder="1" applyAlignment="1">
      <alignment horizontal="right" vertical="center"/>
    </xf>
    <xf numFmtId="167" fontId="5" fillId="0" borderId="1" xfId="0" applyNumberFormat="1" applyFont="1" applyFill="1" applyBorder="1" applyAlignment="1">
      <alignment horizontal="right" vertical="center" wrapText="1"/>
    </xf>
    <xf numFmtId="49" fontId="9" fillId="0" borderId="1" xfId="0" applyNumberFormat="1" applyFont="1" applyBorder="1" applyAlignment="1">
      <alignment horizontal="center" vertical="center"/>
    </xf>
    <xf numFmtId="167" fontId="9" fillId="0" borderId="1" xfId="20" applyNumberFormat="1" applyFont="1" applyBorder="1" applyAlignment="1">
      <alignment horizontal="right" vertical="center"/>
    </xf>
    <xf numFmtId="0" fontId="8" fillId="0"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3" fillId="5" borderId="1" xfId="0" applyNumberFormat="1" applyFont="1" applyFill="1" applyBorder="1" applyAlignment="1">
      <alignment horizontal="left" vertical="center" wrapText="1"/>
    </xf>
    <xf numFmtId="0" fontId="21" fillId="0" borderId="1" xfId="0" applyFont="1" applyFill="1" applyBorder="1" applyAlignment="1">
      <alignment horizontal="center" vertical="center" wrapText="1"/>
    </xf>
    <xf numFmtId="0" fontId="62" fillId="0" borderId="1" xfId="0" applyFont="1" applyFill="1" applyBorder="1" applyAlignment="1">
      <alignment horizontal="center" vertical="center"/>
    </xf>
    <xf numFmtId="49" fontId="62" fillId="0" borderId="1" xfId="0" applyNumberFormat="1" applyFont="1" applyFill="1" applyBorder="1" applyAlignment="1">
      <alignment horizontal="center" vertical="center" wrapText="1"/>
    </xf>
    <xf numFmtId="11" fontId="62" fillId="0" borderId="1" xfId="0" applyNumberFormat="1" applyFont="1" applyFill="1" applyBorder="1" applyAlignment="1">
      <alignment horizontal="left" vertical="center" wrapText="1"/>
    </xf>
    <xf numFmtId="0" fontId="62" fillId="0" borderId="0" xfId="0" applyFont="1" applyFill="1"/>
    <xf numFmtId="0" fontId="62" fillId="0" borderId="1" xfId="0" applyFont="1" applyFill="1" applyBorder="1" applyAlignment="1">
      <alignment horizontal="center" vertical="center" wrapText="1"/>
    </xf>
    <xf numFmtId="0" fontId="62" fillId="0" borderId="1" xfId="0" applyFont="1" applyFill="1" applyBorder="1" applyAlignment="1">
      <alignment horizontal="left" vertical="center" wrapText="1"/>
    </xf>
    <xf numFmtId="0" fontId="40" fillId="0" borderId="0" xfId="0" applyFont="1" applyFill="1" applyAlignment="1">
      <alignment horizontal="center"/>
    </xf>
    <xf numFmtId="165" fontId="0" fillId="0" borderId="0" xfId="17" applyFont="1" applyFill="1" applyBorder="1"/>
    <xf numFmtId="0" fontId="0" fillId="0" borderId="0" xfId="0" applyNumberFormat="1" applyFill="1" applyAlignment="1">
      <alignment horizontal="left"/>
    </xf>
    <xf numFmtId="0" fontId="0" fillId="0" borderId="0" xfId="0" applyFill="1" applyAlignment="1"/>
    <xf numFmtId="0" fontId="0" fillId="0" borderId="0" xfId="0" applyFill="1" applyBorder="1" applyAlignment="1">
      <alignment horizontal="left"/>
    </xf>
    <xf numFmtId="49" fontId="5" fillId="0" borderId="0" xfId="17" applyNumberFormat="1" applyFont="1"/>
    <xf numFmtId="49" fontId="5" fillId="0" borderId="5" xfId="0" applyNumberFormat="1" applyFont="1" applyBorder="1" applyAlignment="1">
      <alignment horizontal="center" wrapText="1"/>
    </xf>
    <xf numFmtId="49" fontId="5" fillId="0" borderId="5" xfId="0" applyNumberFormat="1" applyFont="1" applyBorder="1" applyAlignment="1">
      <alignment horizontal="center"/>
    </xf>
    <xf numFmtId="49" fontId="5" fillId="0" borderId="5" xfId="0" applyNumberFormat="1" applyFont="1" applyFill="1" applyBorder="1" applyAlignment="1">
      <alignment horizontal="center"/>
    </xf>
    <xf numFmtId="0" fontId="5" fillId="0" borderId="0" xfId="0" applyFont="1" applyFill="1" applyAlignment="1">
      <alignment horizontal="right"/>
    </xf>
    <xf numFmtId="0" fontId="0" fillId="5" borderId="0" xfId="0" applyFill="1" applyAlignment="1">
      <alignment horizontal="left"/>
    </xf>
    <xf numFmtId="0" fontId="0" fillId="5" borderId="0" xfId="0" applyFill="1"/>
    <xf numFmtId="0" fontId="0" fillId="37" borderId="0" xfId="0" applyFill="1" applyAlignment="1">
      <alignment horizontal="left"/>
    </xf>
    <xf numFmtId="0" fontId="0" fillId="37" borderId="0" xfId="0" applyFill="1"/>
    <xf numFmtId="0" fontId="0" fillId="0" borderId="0" xfId="0" applyBorder="1"/>
    <xf numFmtId="0" fontId="0" fillId="25" borderId="0" xfId="0" applyFill="1" applyAlignment="1">
      <alignment horizontal="left"/>
    </xf>
    <xf numFmtId="0" fontId="0" fillId="25" borderId="0" xfId="0" applyFill="1"/>
    <xf numFmtId="0" fontId="7" fillId="0" borderId="1" xfId="0" applyNumberFormat="1" applyFont="1" applyFill="1" applyBorder="1" applyAlignment="1">
      <alignment horizontal="left" vertical="top" wrapText="1"/>
    </xf>
    <xf numFmtId="0" fontId="10" fillId="0" borderId="1" xfId="0" applyFont="1" applyFill="1" applyBorder="1" applyAlignment="1">
      <alignment wrapText="1"/>
    </xf>
    <xf numFmtId="0" fontId="10" fillId="0" borderId="1" xfId="0" applyFont="1" applyFill="1" applyBorder="1" applyAlignment="1">
      <alignment horizontal="center"/>
    </xf>
    <xf numFmtId="49" fontId="10" fillId="0" borderId="1" xfId="0" applyNumberFormat="1" applyFont="1" applyFill="1" applyBorder="1" applyAlignment="1" applyProtection="1">
      <alignment horizontal="right" vertical="center" wrapText="1"/>
    </xf>
    <xf numFmtId="165" fontId="10" fillId="0" borderId="1" xfId="17" applyFont="1" applyFill="1" applyBorder="1" applyAlignment="1">
      <alignment vertical="center"/>
    </xf>
    <xf numFmtId="165" fontId="10" fillId="0" borderId="1" xfId="17" applyFont="1" applyFill="1" applyBorder="1" applyAlignment="1" applyProtection="1">
      <alignment vertical="center" wrapText="1"/>
    </xf>
    <xf numFmtId="165" fontId="7" fillId="0" borderId="1" xfId="17" applyFont="1" applyFill="1" applyBorder="1" applyAlignment="1">
      <alignment vertical="center" wrapText="1"/>
    </xf>
    <xf numFmtId="165" fontId="10" fillId="0" borderId="1" xfId="17" applyFont="1" applyFill="1" applyBorder="1" applyAlignment="1"/>
    <xf numFmtId="171" fontId="21" fillId="0" borderId="0" xfId="17" applyNumberFormat="1" applyFont="1"/>
    <xf numFmtId="0" fontId="7" fillId="2" borderId="1" xfId="0" applyNumberFormat="1" applyFont="1" applyFill="1" applyBorder="1" applyAlignment="1">
      <alignment horizontal="left" vertical="top" wrapText="1"/>
    </xf>
    <xf numFmtId="167" fontId="10" fillId="0" borderId="0" xfId="0" applyNumberFormat="1" applyFont="1" applyFill="1" applyBorder="1" applyAlignment="1">
      <alignment horizontal="right" vertical="center" wrapText="1"/>
    </xf>
    <xf numFmtId="169" fontId="0" fillId="0" borderId="0" xfId="0" applyNumberFormat="1"/>
    <xf numFmtId="0" fontId="5" fillId="0" borderId="1" xfId="0" applyNumberFormat="1" applyFont="1" applyBorder="1" applyAlignment="1">
      <alignment wrapText="1"/>
    </xf>
    <xf numFmtId="49" fontId="5" fillId="0" borderId="5" xfId="0" applyNumberFormat="1" applyFont="1" applyFill="1" applyBorder="1" applyAlignment="1"/>
    <xf numFmtId="49" fontId="5" fillId="0" borderId="1" xfId="0" applyNumberFormat="1" applyFont="1" applyFill="1" applyBorder="1" applyAlignment="1">
      <alignment wrapText="1"/>
    </xf>
    <xf numFmtId="49" fontId="5" fillId="0" borderId="1" xfId="0" applyNumberFormat="1" applyFont="1" applyFill="1" applyBorder="1" applyAlignment="1">
      <alignment horizontal="center" wrapText="1"/>
    </xf>
    <xf numFmtId="2" fontId="5" fillId="0" borderId="1" xfId="0" applyNumberFormat="1" applyFont="1" applyBorder="1" applyAlignment="1">
      <alignment wrapText="1"/>
    </xf>
    <xf numFmtId="4" fontId="5" fillId="0" borderId="1" xfId="0" applyNumberFormat="1" applyFont="1" applyBorder="1" applyAlignment="1">
      <alignment horizontal="center"/>
    </xf>
    <xf numFmtId="165" fontId="5" fillId="0" borderId="1" xfId="17" applyFont="1" applyBorder="1" applyAlignment="1">
      <alignment horizontal="center"/>
    </xf>
    <xf numFmtId="0" fontId="63" fillId="0" borderId="1" xfId="0" applyFont="1" applyBorder="1" applyAlignment="1">
      <alignment wrapText="1"/>
    </xf>
    <xf numFmtId="0" fontId="5" fillId="5" borderId="1" xfId="0" applyFont="1" applyFill="1" applyBorder="1" applyAlignment="1">
      <alignment horizontal="right"/>
    </xf>
    <xf numFmtId="0" fontId="5" fillId="37" borderId="1" xfId="0" applyFont="1" applyFill="1" applyBorder="1" applyAlignment="1">
      <alignment horizontal="right"/>
    </xf>
    <xf numFmtId="0" fontId="5" fillId="0" borderId="1" xfId="0" applyFont="1" applyFill="1" applyBorder="1" applyAlignment="1"/>
    <xf numFmtId="0" fontId="5" fillId="0" borderId="1" xfId="0" applyFont="1" applyFill="1" applyBorder="1" applyAlignment="1">
      <alignment horizontal="center"/>
    </xf>
    <xf numFmtId="0" fontId="5" fillId="0" borderId="0" xfId="0" applyFont="1" applyAlignment="1">
      <alignment horizontal="justify" vertical="top" wrapText="1"/>
    </xf>
    <xf numFmtId="0" fontId="10" fillId="0" borderId="1" xfId="0" applyFont="1" applyBorder="1" applyAlignment="1">
      <alignment horizontal="center"/>
    </xf>
    <xf numFmtId="165" fontId="1" fillId="0" borderId="0" xfId="17" applyFont="1" applyFill="1" applyAlignment="1">
      <alignment horizontal="center"/>
    </xf>
    <xf numFmtId="0" fontId="5" fillId="0" borderId="1" xfId="0" applyFont="1" applyBorder="1" applyAlignment="1">
      <alignment horizontal="center" vertical="top" wrapText="1"/>
    </xf>
    <xf numFmtId="49" fontId="5" fillId="0" borderId="1" xfId="0" applyNumberFormat="1" applyFont="1" applyBorder="1" applyAlignment="1">
      <alignment horizontal="center" vertical="top" wrapText="1"/>
    </xf>
    <xf numFmtId="4" fontId="5" fillId="0" borderId="1" xfId="0" applyNumberFormat="1" applyFont="1" applyBorder="1" applyAlignment="1">
      <alignment horizontal="right" vertical="top" wrapText="1"/>
    </xf>
    <xf numFmtId="0" fontId="23" fillId="2" borderId="1" xfId="0" applyFont="1" applyFill="1" applyBorder="1" applyAlignment="1">
      <alignment wrapText="1"/>
    </xf>
    <xf numFmtId="0" fontId="23" fillId="2" borderId="1" xfId="0" applyFont="1" applyFill="1" applyBorder="1" applyAlignment="1">
      <alignment horizontal="center" vertical="top" wrapText="1"/>
    </xf>
    <xf numFmtId="0" fontId="23" fillId="2" borderId="1" xfId="0" applyFont="1" applyFill="1" applyBorder="1" applyAlignment="1">
      <alignment horizontal="center" wrapText="1"/>
    </xf>
    <xf numFmtId="4" fontId="23" fillId="2" borderId="1" xfId="0" applyNumberFormat="1" applyFont="1" applyFill="1" applyBorder="1" applyAlignment="1">
      <alignment horizontal="center" wrapText="1"/>
    </xf>
    <xf numFmtId="0" fontId="5" fillId="0" borderId="1" xfId="0" applyFont="1" applyBorder="1" applyAlignment="1">
      <alignment horizontal="center" wrapText="1"/>
    </xf>
    <xf numFmtId="4" fontId="5" fillId="0" borderId="1" xfId="0" applyNumberFormat="1" applyFont="1" applyBorder="1" applyAlignment="1">
      <alignment horizontal="center" wrapText="1"/>
    </xf>
    <xf numFmtId="169" fontId="10" fillId="0" borderId="1" xfId="20" applyNumberFormat="1" applyFont="1" applyBorder="1" applyAlignment="1">
      <alignment horizontal="right" vertical="center"/>
    </xf>
    <xf numFmtId="167" fontId="10" fillId="0" borderId="1" xfId="20" applyNumberFormat="1" applyFont="1" applyFill="1" applyBorder="1" applyAlignment="1">
      <alignment vertical="center"/>
    </xf>
    <xf numFmtId="165" fontId="10" fillId="0" borderId="1" xfId="17" applyFont="1" applyBorder="1" applyAlignment="1">
      <alignment horizontal="center" vertical="center"/>
    </xf>
    <xf numFmtId="49" fontId="10" fillId="0" borderId="1" xfId="69" applyNumberFormat="1" applyFont="1" applyBorder="1" applyAlignment="1" applyProtection="1">
      <alignment horizontal="left" vertical="center" wrapText="1"/>
    </xf>
    <xf numFmtId="4" fontId="10" fillId="0" borderId="1" xfId="69" applyNumberFormat="1" applyFont="1" applyBorder="1" applyAlignment="1" applyProtection="1">
      <alignment horizontal="right" vertical="center" wrapText="1"/>
    </xf>
    <xf numFmtId="49" fontId="10" fillId="0" borderId="1" xfId="70" applyNumberFormat="1" applyFont="1" applyBorder="1" applyAlignment="1" applyProtection="1">
      <alignment horizontal="left" vertical="center" wrapText="1"/>
    </xf>
    <xf numFmtId="4" fontId="10" fillId="0" borderId="1" xfId="70" applyNumberFormat="1" applyFont="1" applyBorder="1" applyAlignment="1" applyProtection="1">
      <alignment horizontal="right" vertical="center" wrapText="1"/>
    </xf>
    <xf numFmtId="0" fontId="10" fillId="0" borderId="1" xfId="0" applyFont="1" applyBorder="1" applyAlignment="1">
      <alignment horizontal="center" vertical="center"/>
    </xf>
    <xf numFmtId="0" fontId="10" fillId="0" borderId="1" xfId="0" applyFont="1" applyFill="1" applyBorder="1"/>
    <xf numFmtId="49" fontId="7" fillId="2" borderId="1" xfId="0" applyNumberFormat="1" applyFont="1" applyFill="1" applyBorder="1" applyAlignment="1">
      <alignment horizontal="center" vertical="center" wrapText="1"/>
    </xf>
    <xf numFmtId="169" fontId="10" fillId="0" borderId="1" xfId="0" applyNumberFormat="1" applyFont="1" applyFill="1" applyBorder="1"/>
    <xf numFmtId="0" fontId="12" fillId="0" borderId="0" xfId="0" applyFont="1" applyBorder="1" applyAlignment="1">
      <alignment horizontal="center" wrapText="1"/>
    </xf>
    <xf numFmtId="0" fontId="5" fillId="0" borderId="0" xfId="0" applyFont="1" applyAlignment="1">
      <alignment horizontal="right" wrapText="1"/>
    </xf>
    <xf numFmtId="0" fontId="13" fillId="0" borderId="0" xfId="0" applyFont="1" applyAlignment="1">
      <alignment horizontal="right" vertical="center" wrapText="1"/>
    </xf>
    <xf numFmtId="49" fontId="14" fillId="0" borderId="7" xfId="0" applyNumberFormat="1" applyFont="1" applyFill="1" applyBorder="1" applyAlignment="1">
      <alignment horizontal="left" vertical="center" wrapText="1"/>
    </xf>
    <xf numFmtId="49" fontId="14" fillId="0" borderId="9"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2" fillId="0" borderId="8" xfId="0" applyFont="1" applyBorder="1" applyAlignment="1">
      <alignment horizontal="center" vertical="center" wrapText="1"/>
    </xf>
    <xf numFmtId="0" fontId="8" fillId="0" borderId="1" xfId="0" applyFont="1" applyFill="1" applyBorder="1" applyAlignment="1">
      <alignment horizontal="left" vertical="center" wrapText="1"/>
    </xf>
    <xf numFmtId="0" fontId="14" fillId="0" borderId="7" xfId="0" applyFont="1" applyFill="1" applyBorder="1" applyAlignment="1">
      <alignment horizontal="left" vertical="center"/>
    </xf>
    <xf numFmtId="0" fontId="14" fillId="0" borderId="9" xfId="0" applyFont="1" applyFill="1" applyBorder="1" applyAlignment="1">
      <alignment horizontal="left" vertical="center"/>
    </xf>
    <xf numFmtId="0" fontId="14" fillId="0" borderId="5" xfId="0" applyFont="1" applyFill="1" applyBorder="1" applyAlignment="1">
      <alignment horizontal="left" vertical="center"/>
    </xf>
    <xf numFmtId="168" fontId="12" fillId="0" borderId="0" xfId="0" applyNumberFormat="1" applyFont="1" applyFill="1" applyAlignment="1">
      <alignment horizontal="center" wrapText="1"/>
    </xf>
    <xf numFmtId="0" fontId="25" fillId="0" borderId="0" xfId="0" applyNumberFormat="1" applyFont="1" applyFill="1" applyAlignment="1">
      <alignment wrapText="1"/>
    </xf>
    <xf numFmtId="0" fontId="16" fillId="0" borderId="0" xfId="0" applyFont="1" applyBorder="1" applyAlignment="1">
      <alignment horizontal="center" wrapText="1"/>
    </xf>
    <xf numFmtId="0" fontId="5" fillId="0" borderId="0" xfId="0" applyFont="1" applyFill="1" applyAlignment="1">
      <alignment horizontal="right" wrapText="1"/>
    </xf>
    <xf numFmtId="0" fontId="25" fillId="0" borderId="7" xfId="0" applyFont="1" applyBorder="1" applyAlignment="1">
      <alignment horizontal="center" vertical="top"/>
    </xf>
    <xf numFmtId="0" fontId="25" fillId="0" borderId="5" xfId="0" applyFont="1" applyBorder="1" applyAlignment="1">
      <alignment horizontal="center" vertical="top"/>
    </xf>
    <xf numFmtId="0" fontId="25" fillId="0" borderId="7" xfId="0" applyFont="1" applyBorder="1" applyAlignment="1">
      <alignment horizontal="center" vertical="top" wrapText="1"/>
    </xf>
    <xf numFmtId="0" fontId="25" fillId="0" borderId="5" xfId="0" applyFont="1" applyBorder="1" applyAlignment="1">
      <alignment horizontal="center" vertical="top" wrapText="1"/>
    </xf>
    <xf numFmtId="4" fontId="5" fillId="0" borderId="1" xfId="0" applyNumberFormat="1" applyFont="1" applyBorder="1" applyAlignment="1">
      <alignment horizontal="center" vertical="center" wrapText="1"/>
    </xf>
    <xf numFmtId="0" fontId="12" fillId="0" borderId="0" xfId="0" applyFont="1" applyFill="1" applyBorder="1" applyAlignment="1">
      <alignment horizontal="center" wrapText="1"/>
    </xf>
    <xf numFmtId="0" fontId="2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7" fillId="0" borderId="1" xfId="0" applyNumberFormat="1" applyFont="1" applyFill="1" applyBorder="1" applyAlignment="1">
      <alignment horizontal="center" vertical="center"/>
    </xf>
    <xf numFmtId="0" fontId="12" fillId="0" borderId="0" xfId="0" applyFont="1" applyBorder="1" applyAlignment="1">
      <alignment horizontal="center" vertical="center" wrapText="1"/>
    </xf>
    <xf numFmtId="0" fontId="12" fillId="0" borderId="0" xfId="0" applyFont="1" applyFill="1" applyBorder="1" applyAlignment="1">
      <alignment horizontal="center" vertical="center" wrapText="1"/>
    </xf>
    <xf numFmtId="49" fontId="5" fillId="0" borderId="4" xfId="0" applyNumberFormat="1" applyFont="1" applyFill="1" applyBorder="1" applyAlignment="1">
      <alignment horizontal="center" vertical="center" wrapText="1"/>
    </xf>
    <xf numFmtId="49" fontId="5" fillId="0" borderId="6" xfId="0" applyNumberFormat="1" applyFont="1" applyFill="1" applyBorder="1" applyAlignment="1">
      <alignment horizontal="center" vertical="center" wrapText="1"/>
    </xf>
    <xf numFmtId="49" fontId="5" fillId="0" borderId="7" xfId="0" applyNumberFormat="1" applyFont="1" applyFill="1" applyBorder="1" applyAlignment="1">
      <alignment horizontal="center" vertical="center" wrapText="1"/>
    </xf>
    <xf numFmtId="49" fontId="5" fillId="0" borderId="9" xfId="0" applyNumberFormat="1" applyFont="1" applyFill="1" applyBorder="1" applyAlignment="1">
      <alignment horizontal="center" vertical="center" wrapText="1"/>
    </xf>
    <xf numFmtId="49" fontId="5" fillId="0" borderId="5" xfId="0" applyNumberFormat="1" applyFont="1" applyFill="1" applyBorder="1" applyAlignment="1">
      <alignment horizontal="center" vertical="center" wrapText="1"/>
    </xf>
    <xf numFmtId="165" fontId="5" fillId="0" borderId="4" xfId="17" applyFont="1" applyFill="1" applyBorder="1" applyAlignment="1">
      <alignment horizontal="center" vertical="center" wrapText="1"/>
    </xf>
    <xf numFmtId="165" fontId="5" fillId="0" borderId="6" xfId="17"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7" xfId="0" applyFont="1" applyBorder="1" applyAlignment="1">
      <alignment horizontal="center"/>
    </xf>
    <xf numFmtId="0" fontId="5" fillId="0" borderId="5" xfId="0" applyFont="1" applyBorder="1" applyAlignment="1">
      <alignment horizontal="center"/>
    </xf>
    <xf numFmtId="0" fontId="5" fillId="0" borderId="1" xfId="0" applyFont="1" applyBorder="1" applyAlignment="1">
      <alignment horizontal="center"/>
    </xf>
    <xf numFmtId="0" fontId="5" fillId="0" borderId="9" xfId="0" applyFont="1" applyBorder="1" applyAlignment="1">
      <alignment horizontal="center"/>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2" fillId="0" borderId="0" xfId="0" applyFont="1" applyAlignment="1">
      <alignment horizontal="center" vertical="center" wrapText="1"/>
    </xf>
    <xf numFmtId="0" fontId="10" fillId="0" borderId="1" xfId="0" applyFont="1" applyBorder="1" applyAlignment="1">
      <alignment horizontal="center"/>
    </xf>
    <xf numFmtId="49" fontId="5" fillId="0" borderId="8" xfId="0" applyNumberFormat="1" applyFont="1" applyFill="1" applyBorder="1" applyAlignment="1">
      <alignment horizontal="right" vertical="center"/>
    </xf>
    <xf numFmtId="0" fontId="12" fillId="0" borderId="0" xfId="0" applyFont="1" applyAlignment="1">
      <alignment horizontal="center" wrapText="1"/>
    </xf>
    <xf numFmtId="0" fontId="16" fillId="0" borderId="0" xfId="0"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6" xfId="0" applyNumberFormat="1"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49" fontId="9" fillId="0" borderId="1" xfId="0" applyNumberFormat="1" applyFont="1" applyBorder="1" applyAlignment="1">
      <alignment horizontal="center" vertical="center"/>
    </xf>
    <xf numFmtId="49" fontId="9" fillId="0" borderId="7" xfId="0" applyNumberFormat="1" applyFont="1" applyBorder="1" applyAlignment="1">
      <alignment horizontal="center" vertical="center"/>
    </xf>
    <xf numFmtId="0" fontId="12" fillId="0" borderId="0"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49" fontId="5" fillId="0" borderId="8" xfId="0" applyNumberFormat="1" applyFont="1" applyBorder="1" applyAlignment="1">
      <alignment horizontal="right" vertical="center"/>
    </xf>
    <xf numFmtId="0" fontId="38" fillId="0" borderId="1" xfId="0" applyNumberFormat="1" applyFont="1" applyFill="1" applyBorder="1" applyAlignment="1">
      <alignment horizontal="left" vertical="top" wrapText="1"/>
    </xf>
    <xf numFmtId="0" fontId="38" fillId="0" borderId="1" xfId="0" quotePrefix="1" applyNumberFormat="1" applyFont="1" applyFill="1" applyBorder="1" applyAlignment="1">
      <alignment horizontal="left" vertical="top" wrapText="1"/>
    </xf>
    <xf numFmtId="0" fontId="12" fillId="0" borderId="0" xfId="0" applyFont="1" applyFill="1" applyAlignment="1">
      <alignment horizontal="center" vertical="top" wrapText="1"/>
    </xf>
    <xf numFmtId="172" fontId="12" fillId="0" borderId="23" xfId="0" applyNumberFormat="1" applyFont="1" applyFill="1" applyBorder="1" applyAlignment="1" applyProtection="1">
      <alignment horizontal="center" vertical="center" wrapText="1"/>
    </xf>
    <xf numFmtId="172" fontId="12" fillId="0" borderId="0" xfId="0" applyNumberFormat="1" applyFont="1" applyFill="1" applyBorder="1" applyAlignment="1" applyProtection="1">
      <alignment horizontal="center" vertical="center" wrapText="1"/>
    </xf>
  </cellXfs>
  <cellStyles count="71">
    <cellStyle name="20% — акцент1" xfId="28"/>
    <cellStyle name="20% — акцент2" xfId="29"/>
    <cellStyle name="20% — акцент3" xfId="30"/>
    <cellStyle name="20% — акцент4" xfId="31"/>
    <cellStyle name="20% — акцент5" xfId="32"/>
    <cellStyle name="20% — акцент6" xfId="33"/>
    <cellStyle name="40% — акцент1" xfId="34"/>
    <cellStyle name="40% — акцент2" xfId="35"/>
    <cellStyle name="40% — акцент3" xfId="36"/>
    <cellStyle name="40% — акцент4" xfId="37"/>
    <cellStyle name="40% — акцент5" xfId="38"/>
    <cellStyle name="40% — акцент6" xfId="39"/>
    <cellStyle name="60% — акцент1" xfId="40"/>
    <cellStyle name="60% — акцент2" xfId="41"/>
    <cellStyle name="60% — акцент3" xfId="42"/>
    <cellStyle name="60% — акцент4" xfId="43"/>
    <cellStyle name="60% — акцент5" xfId="44"/>
    <cellStyle name="60% — акцент6" xfId="45"/>
    <cellStyle name="Акцент1 2" xfId="46"/>
    <cellStyle name="Акцент2 2" xfId="47"/>
    <cellStyle name="Акцент3 2" xfId="48"/>
    <cellStyle name="Акцент4 2" xfId="49"/>
    <cellStyle name="Акцент5 2" xfId="50"/>
    <cellStyle name="Акцент6 2" xfId="51"/>
    <cellStyle name="Ввод  2" xfId="52"/>
    <cellStyle name="Вывод 2" xfId="53"/>
    <cellStyle name="Вычисление 2" xfId="54"/>
    <cellStyle name="Заголовок 1 2" xfId="55"/>
    <cellStyle name="Заголовок 2 2" xfId="56"/>
    <cellStyle name="Заголовок 3 2" xfId="57"/>
    <cellStyle name="Заголовок 4 2" xfId="58"/>
    <cellStyle name="Итог 2" xfId="59"/>
    <cellStyle name="Контрольная ячейка 2" xfId="60"/>
    <cellStyle name="Название 2" xfId="61"/>
    <cellStyle name="Нейтральный 2" xfId="62"/>
    <cellStyle name="Обычный" xfId="0" builtinId="0"/>
    <cellStyle name="Обычный 10" xfId="1"/>
    <cellStyle name="Обычный 11" xfId="2"/>
    <cellStyle name="Обычный 12" xfId="3"/>
    <cellStyle name="Обычный 2" xfId="4"/>
    <cellStyle name="Обычный 22" xfId="5"/>
    <cellStyle name="Обычный 23" xfId="6"/>
    <cellStyle name="Обычный 29" xfId="7"/>
    <cellStyle name="Обычный 3" xfId="27"/>
    <cellStyle name="Обычный 30" xfId="8"/>
    <cellStyle name="Обычный 4" xfId="21"/>
    <cellStyle name="Обычный 43" xfId="9"/>
    <cellStyle name="Обычный 44" xfId="10"/>
    <cellStyle name="Обычный 45" xfId="11"/>
    <cellStyle name="Обычный 46" xfId="12"/>
    <cellStyle name="Обычный 47" xfId="13"/>
    <cellStyle name="Обычный 48" xfId="14"/>
    <cellStyle name="Обычный_Лист1" xfId="22"/>
    <cellStyle name="Обычный_переч субс" xfId="26"/>
    <cellStyle name="Обычный_раздатка" xfId="69"/>
    <cellStyle name="Обычный_раздатка_1" xfId="70"/>
    <cellStyle name="Обычный_софин" xfId="24"/>
    <cellStyle name="Обычный_софин_1" xfId="25"/>
    <cellStyle name="Обычный_Шпаргалка" xfId="23"/>
    <cellStyle name="Плохой 2" xfId="63"/>
    <cellStyle name="Пояснение 2" xfId="64"/>
    <cellStyle name="Примечание 2" xfId="65"/>
    <cellStyle name="Связанная ячейка 2" xfId="66"/>
    <cellStyle name="Текст предупреждения 2" xfId="67"/>
    <cellStyle name="Тысячи [0]_Лист1" xfId="15"/>
    <cellStyle name="Тысячи_Лист1" xfId="16"/>
    <cellStyle name="Финансовый" xfId="17" builtinId="3"/>
    <cellStyle name="Финансовый 2" xfId="18"/>
    <cellStyle name="Финансовый 3" xfId="19"/>
    <cellStyle name="Финансовый 3 2" xfId="20"/>
    <cellStyle name="Хороший 2" xfId="68"/>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1.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rfu/Desktop/&#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Лист2"/>
  <dimension ref="A1:E20"/>
  <sheetViews>
    <sheetView tabSelected="1" workbookViewId="0">
      <selection activeCell="C16" sqref="C16"/>
    </sheetView>
  </sheetViews>
  <sheetFormatPr defaultRowHeight="46.5" customHeight="1"/>
  <cols>
    <col min="1" max="1" width="28.5703125" style="53" customWidth="1"/>
    <col min="2" max="2" width="54.28515625" style="53" customWidth="1"/>
    <col min="3" max="3" width="17.7109375" style="53" customWidth="1"/>
    <col min="4" max="4" width="18" style="53" bestFit="1" customWidth="1"/>
    <col min="5" max="5" width="17.5703125" style="53" customWidth="1"/>
    <col min="6" max="16384" width="9.140625" style="53"/>
  </cols>
  <sheetData>
    <row r="1" spans="1:5" ht="41.25" customHeight="1">
      <c r="A1" s="449" t="str">
        <f>"Приложение №"&amp;Н2деф&amp;" к решению
Богучанского районного Совета депутатов
от "&amp;Р2дата&amp;" года №"&amp;Р2номер</f>
        <v>Приложение №1 к решению
Богучанского районного Совета депутатов
от 11.03.2022 года №21/1-158</v>
      </c>
      <c r="B1" s="449"/>
      <c r="C1" s="449"/>
      <c r="D1" s="449"/>
      <c r="E1" s="449"/>
    </row>
    <row r="2" spans="1:5" ht="46.5" customHeight="1">
      <c r="A2" s="449" t="str">
        <f>"Приложение "&amp;Н1деф&amp;" к решению
Богучанского районного Совета депутатов
от "&amp;Р1дата&amp;" года №"&amp;Р1номер</f>
        <v>Приложение 1 к решению
Богучанского районного Совета депутатов
от 22.12.2021 года №18/1-133</v>
      </c>
      <c r="B2" s="449"/>
      <c r="C2" s="449"/>
      <c r="D2" s="449"/>
      <c r="E2" s="449"/>
    </row>
    <row r="3" spans="1:5" ht="46.5" customHeight="1">
      <c r="A3" s="448" t="str">
        <f>"Источники внутреннего финансирования дефицита районного бюджета на "&amp;год&amp;" год и плановый период "&amp;ПлПер&amp;" годов"</f>
        <v>Источники внутреннего финансирования дефицита районного бюджета на 2022 год и плановый период 2023-2024 годов</v>
      </c>
      <c r="B3" s="448"/>
      <c r="C3" s="448"/>
      <c r="D3" s="448"/>
      <c r="E3" s="448"/>
    </row>
    <row r="4" spans="1:5" ht="46.5" customHeight="1">
      <c r="B4" s="106"/>
      <c r="C4" s="106"/>
      <c r="E4" s="241" t="s">
        <v>69</v>
      </c>
    </row>
    <row r="5" spans="1:5" ht="46.5" customHeight="1">
      <c r="A5" s="426" t="s">
        <v>113</v>
      </c>
      <c r="B5" s="426" t="s">
        <v>114</v>
      </c>
      <c r="C5" s="76" t="s">
        <v>1754</v>
      </c>
      <c r="D5" s="76" t="s">
        <v>1864</v>
      </c>
      <c r="E5" s="76" t="s">
        <v>1865</v>
      </c>
    </row>
    <row r="6" spans="1:5" ht="28.5">
      <c r="A6" s="46" t="s">
        <v>115</v>
      </c>
      <c r="B6" s="16" t="s">
        <v>116</v>
      </c>
      <c r="C6" s="77">
        <f>SUM(C7+C12)</f>
        <v>73982541.979999542</v>
      </c>
      <c r="D6" s="77">
        <f>SUM(D7+D12)</f>
        <v>-12100000</v>
      </c>
      <c r="E6" s="77">
        <f>SUM(E7+E12)</f>
        <v>0</v>
      </c>
    </row>
    <row r="7" spans="1:5" ht="28.5">
      <c r="A7" s="143" t="s">
        <v>440</v>
      </c>
      <c r="B7" s="16" t="s">
        <v>117</v>
      </c>
      <c r="C7" s="77">
        <f>C8-C10</f>
        <v>12100000</v>
      </c>
      <c r="D7" s="77">
        <f>D8-D10</f>
        <v>-12100000</v>
      </c>
      <c r="E7" s="77">
        <f>E8-E10</f>
        <v>0</v>
      </c>
    </row>
    <row r="8" spans="1:5" ht="42.75">
      <c r="A8" s="46" t="s">
        <v>118</v>
      </c>
      <c r="B8" s="16" t="s">
        <v>119</v>
      </c>
      <c r="C8" s="77">
        <f>C9</f>
        <v>12100000</v>
      </c>
      <c r="D8" s="77">
        <f>D9</f>
        <v>0</v>
      </c>
      <c r="E8" s="77">
        <f>E9</f>
        <v>0</v>
      </c>
    </row>
    <row r="9" spans="1:5" ht="57">
      <c r="A9" s="46" t="s">
        <v>1124</v>
      </c>
      <c r="B9" s="16" t="s">
        <v>173</v>
      </c>
      <c r="C9" s="77">
        <v>12100000</v>
      </c>
      <c r="D9" s="77">
        <v>0</v>
      </c>
      <c r="E9" s="77">
        <v>0</v>
      </c>
    </row>
    <row r="10" spans="1:5" ht="42.75">
      <c r="A10" s="46" t="s">
        <v>174</v>
      </c>
      <c r="B10" s="16" t="s">
        <v>175</v>
      </c>
      <c r="C10" s="77">
        <f>C11</f>
        <v>0</v>
      </c>
      <c r="D10" s="77">
        <f>D11</f>
        <v>12100000</v>
      </c>
      <c r="E10" s="77">
        <f>E11</f>
        <v>0</v>
      </c>
    </row>
    <row r="11" spans="1:5" ht="57">
      <c r="A11" s="46" t="s">
        <v>1125</v>
      </c>
      <c r="B11" s="16" t="s">
        <v>36</v>
      </c>
      <c r="C11" s="77">
        <v>0</v>
      </c>
      <c r="D11" s="77">
        <v>12100000</v>
      </c>
      <c r="E11" s="77">
        <v>0</v>
      </c>
    </row>
    <row r="12" spans="1:5" ht="28.5">
      <c r="A12" s="46" t="s">
        <v>176</v>
      </c>
      <c r="B12" s="16" t="s">
        <v>147</v>
      </c>
      <c r="C12" s="77">
        <f>-C13+C17</f>
        <v>61882541.979999542</v>
      </c>
      <c r="D12" s="77">
        <f>-D13+D17</f>
        <v>0</v>
      </c>
      <c r="E12" s="77">
        <f>-E13+E17</f>
        <v>0</v>
      </c>
    </row>
    <row r="13" spans="1:5" ht="14.25">
      <c r="A13" s="46" t="s">
        <v>148</v>
      </c>
      <c r="B13" s="16" t="s">
        <v>93</v>
      </c>
      <c r="C13" s="77">
        <f>C14</f>
        <v>2568707380.2200003</v>
      </c>
      <c r="D13" s="77">
        <f t="shared" ref="D13:E15" si="0">D14</f>
        <v>2383824703.3400002</v>
      </c>
      <c r="E13" s="77">
        <f t="shared" si="0"/>
        <v>2359899854.25</v>
      </c>
    </row>
    <row r="14" spans="1:5" ht="14.25">
      <c r="A14" s="46" t="s">
        <v>149</v>
      </c>
      <c r="B14" s="16" t="s">
        <v>94</v>
      </c>
      <c r="C14" s="78">
        <f>C15</f>
        <v>2568707380.2200003</v>
      </c>
      <c r="D14" s="78">
        <f t="shared" si="0"/>
        <v>2383824703.3400002</v>
      </c>
      <c r="E14" s="78">
        <f t="shared" si="0"/>
        <v>2359899854.25</v>
      </c>
    </row>
    <row r="15" spans="1:5" ht="28.5">
      <c r="A15" s="46" t="s">
        <v>150</v>
      </c>
      <c r="B15" s="16" t="s">
        <v>190</v>
      </c>
      <c r="C15" s="77">
        <f>C16</f>
        <v>2568707380.2200003</v>
      </c>
      <c r="D15" s="77">
        <f t="shared" si="0"/>
        <v>2383824703.3400002</v>
      </c>
      <c r="E15" s="77">
        <f t="shared" si="0"/>
        <v>2359899854.25</v>
      </c>
    </row>
    <row r="16" spans="1:5" ht="28.5">
      <c r="A16" s="46" t="s">
        <v>191</v>
      </c>
      <c r="B16" s="16" t="s">
        <v>154</v>
      </c>
      <c r="C16" s="77">
        <f>'Дох '!I230+C8</f>
        <v>2568707380.2200003</v>
      </c>
      <c r="D16" s="77">
        <f>'Дох '!J230+D8</f>
        <v>2383824703.3400002</v>
      </c>
      <c r="E16" s="77">
        <f>'Дох '!K230+E8</f>
        <v>2359899854.25</v>
      </c>
    </row>
    <row r="17" spans="1:5" ht="14.25">
      <c r="A17" s="46" t="s">
        <v>155</v>
      </c>
      <c r="B17" s="16" t="s">
        <v>95</v>
      </c>
      <c r="C17" s="77">
        <f>C18</f>
        <v>2630589922.1999998</v>
      </c>
      <c r="D17" s="77">
        <f t="shared" ref="D17:E19" si="1">D18</f>
        <v>2383824703.3400002</v>
      </c>
      <c r="E17" s="77">
        <f t="shared" si="1"/>
        <v>2359899854.25</v>
      </c>
    </row>
    <row r="18" spans="1:5" ht="14.25">
      <c r="A18" s="16" t="s">
        <v>156</v>
      </c>
      <c r="B18" s="16" t="s">
        <v>96</v>
      </c>
      <c r="C18" s="79">
        <f>C19</f>
        <v>2630589922.1999998</v>
      </c>
      <c r="D18" s="79">
        <f t="shared" si="1"/>
        <v>2383824703.3400002</v>
      </c>
      <c r="E18" s="79">
        <f t="shared" si="1"/>
        <v>2359899854.25</v>
      </c>
    </row>
    <row r="19" spans="1:5" ht="28.5">
      <c r="A19" s="16" t="s">
        <v>157</v>
      </c>
      <c r="B19" s="16" t="s">
        <v>158</v>
      </c>
      <c r="C19" s="79">
        <f>C20</f>
        <v>2630589922.1999998</v>
      </c>
      <c r="D19" s="79">
        <f t="shared" si="1"/>
        <v>2383824703.3400002</v>
      </c>
      <c r="E19" s="79">
        <f t="shared" si="1"/>
        <v>2359899854.25</v>
      </c>
    </row>
    <row r="20" spans="1:5" ht="28.5">
      <c r="A20" s="46" t="s">
        <v>159</v>
      </c>
      <c r="B20" s="16" t="s">
        <v>160</v>
      </c>
      <c r="C20" s="77">
        <f>Вед22!F7+C10</f>
        <v>2630589922.1999998</v>
      </c>
      <c r="D20" s="77">
        <f>'вед 23-24'!F7+D10</f>
        <v>2383824703.3400002</v>
      </c>
      <c r="E20" s="77">
        <f>'вед 23-24'!G7+E10</f>
        <v>2359899854.25</v>
      </c>
    </row>
  </sheetData>
  <mergeCells count="3">
    <mergeCell ref="A3:E3"/>
    <mergeCell ref="A2:E2"/>
    <mergeCell ref="A1:E1"/>
  </mergeCells>
  <phoneticPr fontId="3" type="noConversion"/>
  <pageMargins left="0.98425196850393704" right="0.23622047244094491" top="0.74803149606299213" bottom="0.74803149606299213" header="0.31496062992125984" footer="0.31496062992125984"/>
  <pageSetup paperSize="9" fitToHeight="0" orientation="landscape" r:id="rId1"/>
  <headerFooter alignWithMargins="0"/>
</worksheet>
</file>

<file path=xl/worksheets/sheet10.xml><?xml version="1.0" encoding="utf-8"?>
<worksheet xmlns="http://schemas.openxmlformats.org/spreadsheetml/2006/main" xmlns:r="http://schemas.openxmlformats.org/officeDocument/2006/relationships">
  <dimension ref="A1:E1605"/>
  <sheetViews>
    <sheetView zoomScaleNormal="100" workbookViewId="0">
      <selection activeCell="A3" sqref="A3:E3"/>
    </sheetView>
  </sheetViews>
  <sheetFormatPr defaultRowHeight="12.75"/>
  <cols>
    <col min="1" max="1" width="55.85546875" style="3" customWidth="1"/>
    <col min="2" max="2" width="12.85546875" style="122" customWidth="1"/>
    <col min="3" max="3" width="6.42578125" style="3" customWidth="1"/>
    <col min="4" max="4" width="7.140625" style="3" customWidth="1"/>
    <col min="5" max="5" width="18" style="19" customWidth="1"/>
    <col min="6" max="16384" width="9.140625" style="3"/>
  </cols>
  <sheetData>
    <row r="1" spans="1:5" ht="42.75" customHeight="1">
      <c r="A1" s="449" t="str">
        <f>"Приложение №"&amp;Н2цср&amp;" к решению
Богучанского районного Совета депутатов
от "&amp;Р2дата&amp;" года №"&amp;Р2номер</f>
        <v>Приложение №7 к решению
Богучанского районного Совета депутатов
от 11.03.2022 года №21/1-158</v>
      </c>
      <c r="B1" s="449"/>
      <c r="C1" s="449"/>
      <c r="D1" s="449"/>
      <c r="E1" s="449"/>
    </row>
    <row r="2" spans="1:5" ht="41.25" customHeight="1">
      <c r="A2" s="449"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22.12.2021 года №18/1-133</v>
      </c>
      <c r="B2" s="449"/>
      <c r="C2" s="449"/>
      <c r="D2" s="449"/>
      <c r="E2" s="449"/>
    </row>
    <row r="3" spans="1:5" ht="79.5" customHeight="1">
      <c r="A3" s="448"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2022 год</v>
      </c>
      <c r="B3" s="448"/>
      <c r="C3" s="448"/>
      <c r="D3" s="448"/>
      <c r="E3" s="448"/>
    </row>
    <row r="4" spans="1:5">
      <c r="E4" s="8" t="s">
        <v>69</v>
      </c>
    </row>
    <row r="5" spans="1:5">
      <c r="A5" s="477" t="s">
        <v>1337</v>
      </c>
      <c r="B5" s="485" t="s">
        <v>177</v>
      </c>
      <c r="C5" s="488"/>
      <c r="D5" s="486"/>
      <c r="E5" s="477" t="s">
        <v>1342</v>
      </c>
    </row>
    <row r="6" spans="1:5" ht="51">
      <c r="A6" s="478"/>
      <c r="B6" s="123" t="s">
        <v>1335</v>
      </c>
      <c r="C6" s="259" t="s">
        <v>1336</v>
      </c>
      <c r="D6" s="259" t="s">
        <v>1339</v>
      </c>
      <c r="E6" s="478"/>
    </row>
    <row r="7" spans="1:5" s="11" customFormat="1">
      <c r="A7" s="249" t="s">
        <v>637</v>
      </c>
      <c r="B7" s="250" t="s">
        <v>1175</v>
      </c>
      <c r="C7" s="250" t="s">
        <v>1175</v>
      </c>
      <c r="D7" s="250" t="s">
        <v>1175</v>
      </c>
      <c r="E7" s="251">
        <v>2630589922.1999998</v>
      </c>
    </row>
    <row r="8" spans="1:5" ht="25.5">
      <c r="A8" s="249" t="s">
        <v>442</v>
      </c>
      <c r="B8" s="250" t="s">
        <v>971</v>
      </c>
      <c r="C8" s="250" t="s">
        <v>1175</v>
      </c>
      <c r="D8" s="250" t="s">
        <v>1175</v>
      </c>
      <c r="E8" s="251">
        <v>1508697290</v>
      </c>
    </row>
    <row r="9" spans="1:5" ht="25.5">
      <c r="A9" s="249" t="s">
        <v>443</v>
      </c>
      <c r="B9" s="250" t="s">
        <v>972</v>
      </c>
      <c r="C9" s="250" t="s">
        <v>1175</v>
      </c>
      <c r="D9" s="250" t="s">
        <v>1175</v>
      </c>
      <c r="E9" s="251">
        <v>1409656695.9200001</v>
      </c>
    </row>
    <row r="10" spans="1:5" ht="76.5">
      <c r="A10" s="249" t="s">
        <v>2148</v>
      </c>
      <c r="B10" s="250" t="s">
        <v>2149</v>
      </c>
      <c r="C10" s="250" t="s">
        <v>1175</v>
      </c>
      <c r="D10" s="250" t="s">
        <v>1175</v>
      </c>
      <c r="E10" s="251">
        <v>709600</v>
      </c>
    </row>
    <row r="11" spans="1:5" ht="25.5">
      <c r="A11" s="249" t="s">
        <v>1329</v>
      </c>
      <c r="B11" s="250" t="s">
        <v>2149</v>
      </c>
      <c r="C11" s="250" t="s">
        <v>1330</v>
      </c>
      <c r="D11" s="250" t="s">
        <v>1175</v>
      </c>
      <c r="E11" s="251">
        <v>709600</v>
      </c>
    </row>
    <row r="12" spans="1:5">
      <c r="A12" s="249" t="s">
        <v>1200</v>
      </c>
      <c r="B12" s="250" t="s">
        <v>2149</v>
      </c>
      <c r="C12" s="250" t="s">
        <v>1201</v>
      </c>
      <c r="D12" s="250" t="s">
        <v>1175</v>
      </c>
      <c r="E12" s="251">
        <v>709600</v>
      </c>
    </row>
    <row r="13" spans="1:5">
      <c r="A13" s="249" t="s">
        <v>140</v>
      </c>
      <c r="B13" s="250" t="s">
        <v>2149</v>
      </c>
      <c r="C13" s="250" t="s">
        <v>1201</v>
      </c>
      <c r="D13" s="250" t="s">
        <v>1142</v>
      </c>
      <c r="E13" s="251">
        <v>709600</v>
      </c>
    </row>
    <row r="14" spans="1:5">
      <c r="A14" s="249" t="s">
        <v>1077</v>
      </c>
      <c r="B14" s="250" t="s">
        <v>2149</v>
      </c>
      <c r="C14" s="250" t="s">
        <v>1201</v>
      </c>
      <c r="D14" s="250" t="s">
        <v>1078</v>
      </c>
      <c r="E14" s="251">
        <v>709600</v>
      </c>
    </row>
    <row r="15" spans="1:5" ht="114.75">
      <c r="A15" s="249" t="s">
        <v>2138</v>
      </c>
      <c r="B15" s="250" t="s">
        <v>2139</v>
      </c>
      <c r="C15" s="250" t="s">
        <v>1175</v>
      </c>
      <c r="D15" s="250" t="s">
        <v>1175</v>
      </c>
      <c r="E15" s="251">
        <v>18493580</v>
      </c>
    </row>
    <row r="16" spans="1:5" ht="51">
      <c r="A16" s="249" t="s">
        <v>1320</v>
      </c>
      <c r="B16" s="250" t="s">
        <v>2139</v>
      </c>
      <c r="C16" s="250" t="s">
        <v>273</v>
      </c>
      <c r="D16" s="250" t="s">
        <v>1175</v>
      </c>
      <c r="E16" s="251">
        <v>18493580</v>
      </c>
    </row>
    <row r="17" spans="1:5">
      <c r="A17" s="249" t="s">
        <v>1192</v>
      </c>
      <c r="B17" s="250" t="s">
        <v>2139</v>
      </c>
      <c r="C17" s="250" t="s">
        <v>133</v>
      </c>
      <c r="D17" s="250" t="s">
        <v>1175</v>
      </c>
      <c r="E17" s="251">
        <v>18493580</v>
      </c>
    </row>
    <row r="18" spans="1:5">
      <c r="A18" s="249" t="s">
        <v>140</v>
      </c>
      <c r="B18" s="250" t="s">
        <v>2139</v>
      </c>
      <c r="C18" s="250" t="s">
        <v>133</v>
      </c>
      <c r="D18" s="250" t="s">
        <v>1142</v>
      </c>
      <c r="E18" s="251">
        <v>18493580</v>
      </c>
    </row>
    <row r="19" spans="1:5">
      <c r="A19" s="249" t="s">
        <v>153</v>
      </c>
      <c r="B19" s="250" t="s">
        <v>2139</v>
      </c>
      <c r="C19" s="250" t="s">
        <v>133</v>
      </c>
      <c r="D19" s="250" t="s">
        <v>395</v>
      </c>
      <c r="E19" s="251">
        <v>18493580</v>
      </c>
    </row>
    <row r="20" spans="1:5" ht="89.25">
      <c r="A20" s="249" t="s">
        <v>2140</v>
      </c>
      <c r="B20" s="250" t="s">
        <v>2141</v>
      </c>
      <c r="C20" s="250" t="s">
        <v>1175</v>
      </c>
      <c r="D20" s="250" t="s">
        <v>1175</v>
      </c>
      <c r="E20" s="251">
        <v>1710000</v>
      </c>
    </row>
    <row r="21" spans="1:5" ht="51">
      <c r="A21" s="249" t="s">
        <v>1320</v>
      </c>
      <c r="B21" s="250" t="s">
        <v>2141</v>
      </c>
      <c r="C21" s="250" t="s">
        <v>273</v>
      </c>
      <c r="D21" s="250" t="s">
        <v>1175</v>
      </c>
      <c r="E21" s="251">
        <v>180000</v>
      </c>
    </row>
    <row r="22" spans="1:5">
      <c r="A22" s="249" t="s">
        <v>1192</v>
      </c>
      <c r="B22" s="250" t="s">
        <v>2141</v>
      </c>
      <c r="C22" s="250" t="s">
        <v>133</v>
      </c>
      <c r="D22" s="250" t="s">
        <v>1175</v>
      </c>
      <c r="E22" s="251">
        <v>180000</v>
      </c>
    </row>
    <row r="23" spans="1:5">
      <c r="A23" s="249" t="s">
        <v>140</v>
      </c>
      <c r="B23" s="250" t="s">
        <v>2141</v>
      </c>
      <c r="C23" s="250" t="s">
        <v>133</v>
      </c>
      <c r="D23" s="250" t="s">
        <v>1142</v>
      </c>
      <c r="E23" s="251">
        <v>180000</v>
      </c>
    </row>
    <row r="24" spans="1:5">
      <c r="A24" s="249" t="s">
        <v>153</v>
      </c>
      <c r="B24" s="250" t="s">
        <v>2141</v>
      </c>
      <c r="C24" s="250" t="s">
        <v>133</v>
      </c>
      <c r="D24" s="250" t="s">
        <v>395</v>
      </c>
      <c r="E24" s="251">
        <v>180000</v>
      </c>
    </row>
    <row r="25" spans="1:5" ht="25.5">
      <c r="A25" s="249" t="s">
        <v>1329</v>
      </c>
      <c r="B25" s="250" t="s">
        <v>2141</v>
      </c>
      <c r="C25" s="250" t="s">
        <v>1330</v>
      </c>
      <c r="D25" s="250" t="s">
        <v>1175</v>
      </c>
      <c r="E25" s="251">
        <v>1530000</v>
      </c>
    </row>
    <row r="26" spans="1:5">
      <c r="A26" s="249" t="s">
        <v>1200</v>
      </c>
      <c r="B26" s="250" t="s">
        <v>2141</v>
      </c>
      <c r="C26" s="250" t="s">
        <v>1201</v>
      </c>
      <c r="D26" s="250" t="s">
        <v>1175</v>
      </c>
      <c r="E26" s="251">
        <v>1530000</v>
      </c>
    </row>
    <row r="27" spans="1:5">
      <c r="A27" s="249" t="s">
        <v>140</v>
      </c>
      <c r="B27" s="250" t="s">
        <v>2141</v>
      </c>
      <c r="C27" s="250" t="s">
        <v>1201</v>
      </c>
      <c r="D27" s="250" t="s">
        <v>1142</v>
      </c>
      <c r="E27" s="251">
        <v>1530000</v>
      </c>
    </row>
    <row r="28" spans="1:5">
      <c r="A28" s="249" t="s">
        <v>1077</v>
      </c>
      <c r="B28" s="250" t="s">
        <v>2141</v>
      </c>
      <c r="C28" s="250" t="s">
        <v>1201</v>
      </c>
      <c r="D28" s="250" t="s">
        <v>1078</v>
      </c>
      <c r="E28" s="251">
        <v>1496000</v>
      </c>
    </row>
    <row r="29" spans="1:5">
      <c r="A29" s="249" t="s">
        <v>1075</v>
      </c>
      <c r="B29" s="250" t="s">
        <v>2141</v>
      </c>
      <c r="C29" s="250" t="s">
        <v>1201</v>
      </c>
      <c r="D29" s="250" t="s">
        <v>365</v>
      </c>
      <c r="E29" s="251">
        <v>34000</v>
      </c>
    </row>
    <row r="30" spans="1:5" ht="102">
      <c r="A30" s="249" t="s">
        <v>410</v>
      </c>
      <c r="B30" s="250" t="s">
        <v>742</v>
      </c>
      <c r="C30" s="250" t="s">
        <v>1175</v>
      </c>
      <c r="D30" s="250" t="s">
        <v>1175</v>
      </c>
      <c r="E30" s="251">
        <v>52026407.57</v>
      </c>
    </row>
    <row r="31" spans="1:5" ht="51">
      <c r="A31" s="249" t="s">
        <v>1320</v>
      </c>
      <c r="B31" s="250" t="s">
        <v>742</v>
      </c>
      <c r="C31" s="250" t="s">
        <v>273</v>
      </c>
      <c r="D31" s="250" t="s">
        <v>1175</v>
      </c>
      <c r="E31" s="251">
        <v>29374465</v>
      </c>
    </row>
    <row r="32" spans="1:5">
      <c r="A32" s="249" t="s">
        <v>1192</v>
      </c>
      <c r="B32" s="250" t="s">
        <v>742</v>
      </c>
      <c r="C32" s="250" t="s">
        <v>133</v>
      </c>
      <c r="D32" s="250" t="s">
        <v>1175</v>
      </c>
      <c r="E32" s="251">
        <v>29374465</v>
      </c>
    </row>
    <row r="33" spans="1:5">
      <c r="A33" s="249" t="s">
        <v>140</v>
      </c>
      <c r="B33" s="250" t="s">
        <v>742</v>
      </c>
      <c r="C33" s="250" t="s">
        <v>133</v>
      </c>
      <c r="D33" s="250" t="s">
        <v>1142</v>
      </c>
      <c r="E33" s="251">
        <v>29374465</v>
      </c>
    </row>
    <row r="34" spans="1:5">
      <c r="A34" s="249" t="s">
        <v>152</v>
      </c>
      <c r="B34" s="250" t="s">
        <v>742</v>
      </c>
      <c r="C34" s="250" t="s">
        <v>133</v>
      </c>
      <c r="D34" s="250" t="s">
        <v>408</v>
      </c>
      <c r="E34" s="251">
        <v>29374465</v>
      </c>
    </row>
    <row r="35" spans="1:5">
      <c r="A35" s="249" t="s">
        <v>2133</v>
      </c>
      <c r="B35" s="250" t="s">
        <v>742</v>
      </c>
      <c r="C35" s="250" t="s">
        <v>391</v>
      </c>
      <c r="D35" s="250" t="s">
        <v>1175</v>
      </c>
      <c r="E35" s="251">
        <v>13450</v>
      </c>
    </row>
    <row r="36" spans="1:5" ht="25.5">
      <c r="A36" s="249" t="s">
        <v>1321</v>
      </c>
      <c r="B36" s="250" t="s">
        <v>742</v>
      </c>
      <c r="C36" s="250" t="s">
        <v>1322</v>
      </c>
      <c r="D36" s="250" t="s">
        <v>1175</v>
      </c>
      <c r="E36" s="251">
        <v>22492571.57</v>
      </c>
    </row>
    <row r="37" spans="1:5" ht="25.5">
      <c r="A37" s="249" t="s">
        <v>1198</v>
      </c>
      <c r="B37" s="250" t="s">
        <v>742</v>
      </c>
      <c r="C37" s="250" t="s">
        <v>1199</v>
      </c>
      <c r="D37" s="250" t="s">
        <v>1175</v>
      </c>
      <c r="E37" s="251">
        <v>22492571.57</v>
      </c>
    </row>
    <row r="38" spans="1:5">
      <c r="A38" s="249" t="s">
        <v>140</v>
      </c>
      <c r="B38" s="250" t="s">
        <v>742</v>
      </c>
      <c r="C38" s="250" t="s">
        <v>1199</v>
      </c>
      <c r="D38" s="250" t="s">
        <v>1142</v>
      </c>
      <c r="E38" s="251">
        <v>22492571.57</v>
      </c>
    </row>
    <row r="39" spans="1:5">
      <c r="A39" s="249" t="s">
        <v>152</v>
      </c>
      <c r="B39" s="250" t="s">
        <v>742</v>
      </c>
      <c r="C39" s="250" t="s">
        <v>1199</v>
      </c>
      <c r="D39" s="250" t="s">
        <v>408</v>
      </c>
      <c r="E39" s="251">
        <v>22492571.57</v>
      </c>
    </row>
    <row r="40" spans="1:5">
      <c r="A40" s="249" t="s">
        <v>1323</v>
      </c>
      <c r="B40" s="250" t="s">
        <v>742</v>
      </c>
      <c r="C40" s="250" t="s">
        <v>1324</v>
      </c>
      <c r="D40" s="250" t="s">
        <v>1175</v>
      </c>
      <c r="E40" s="251">
        <v>145921</v>
      </c>
    </row>
    <row r="41" spans="1:5">
      <c r="A41" s="249" t="s">
        <v>1212</v>
      </c>
      <c r="B41" s="250" t="s">
        <v>742</v>
      </c>
      <c r="C41" s="250" t="s">
        <v>201</v>
      </c>
      <c r="D41" s="250" t="s">
        <v>1175</v>
      </c>
      <c r="E41" s="251">
        <v>25921</v>
      </c>
    </row>
    <row r="42" spans="1:5">
      <c r="A42" s="249" t="s">
        <v>140</v>
      </c>
      <c r="B42" s="250" t="s">
        <v>742</v>
      </c>
      <c r="C42" s="250" t="s">
        <v>201</v>
      </c>
      <c r="D42" s="250" t="s">
        <v>1142</v>
      </c>
      <c r="E42" s="251">
        <v>25921</v>
      </c>
    </row>
    <row r="43" spans="1:5">
      <c r="A43" s="249" t="s">
        <v>152</v>
      </c>
      <c r="B43" s="250" t="s">
        <v>742</v>
      </c>
      <c r="C43" s="250" t="s">
        <v>201</v>
      </c>
      <c r="D43" s="250" t="s">
        <v>408</v>
      </c>
      <c r="E43" s="251">
        <v>25921</v>
      </c>
    </row>
    <row r="44" spans="1:5">
      <c r="A44" s="249" t="s">
        <v>1203</v>
      </c>
      <c r="B44" s="250" t="s">
        <v>742</v>
      </c>
      <c r="C44" s="250" t="s">
        <v>1204</v>
      </c>
      <c r="D44" s="250" t="s">
        <v>1175</v>
      </c>
      <c r="E44" s="251">
        <v>120000</v>
      </c>
    </row>
    <row r="45" spans="1:5">
      <c r="A45" s="249" t="s">
        <v>140</v>
      </c>
      <c r="B45" s="250" t="s">
        <v>742</v>
      </c>
      <c r="C45" s="250" t="s">
        <v>1204</v>
      </c>
      <c r="D45" s="250" t="s">
        <v>1142</v>
      </c>
      <c r="E45" s="251">
        <v>120000</v>
      </c>
    </row>
    <row r="46" spans="1:5">
      <c r="A46" s="249" t="s">
        <v>152</v>
      </c>
      <c r="B46" s="250" t="s">
        <v>742</v>
      </c>
      <c r="C46" s="250" t="s">
        <v>1204</v>
      </c>
      <c r="D46" s="250" t="s">
        <v>408</v>
      </c>
      <c r="E46" s="251">
        <v>120000</v>
      </c>
    </row>
    <row r="47" spans="1:5" ht="102">
      <c r="A47" s="249" t="s">
        <v>413</v>
      </c>
      <c r="B47" s="250" t="s">
        <v>750</v>
      </c>
      <c r="C47" s="250" t="s">
        <v>1175</v>
      </c>
      <c r="D47" s="250" t="s">
        <v>1175</v>
      </c>
      <c r="E47" s="251">
        <v>71748062</v>
      </c>
    </row>
    <row r="48" spans="1:5" ht="51">
      <c r="A48" s="249" t="s">
        <v>1320</v>
      </c>
      <c r="B48" s="250" t="s">
        <v>750</v>
      </c>
      <c r="C48" s="250" t="s">
        <v>273</v>
      </c>
      <c r="D48" s="250" t="s">
        <v>1175</v>
      </c>
      <c r="E48" s="251">
        <v>45938027</v>
      </c>
    </row>
    <row r="49" spans="1:5">
      <c r="A49" s="249" t="s">
        <v>1192</v>
      </c>
      <c r="B49" s="250" t="s">
        <v>750</v>
      </c>
      <c r="C49" s="250" t="s">
        <v>133</v>
      </c>
      <c r="D49" s="250" t="s">
        <v>1175</v>
      </c>
      <c r="E49" s="251">
        <v>45938027</v>
      </c>
    </row>
    <row r="50" spans="1:5">
      <c r="A50" s="249" t="s">
        <v>140</v>
      </c>
      <c r="B50" s="250" t="s">
        <v>750</v>
      </c>
      <c r="C50" s="250" t="s">
        <v>133</v>
      </c>
      <c r="D50" s="250" t="s">
        <v>1142</v>
      </c>
      <c r="E50" s="251">
        <v>45938027</v>
      </c>
    </row>
    <row r="51" spans="1:5">
      <c r="A51" s="249" t="s">
        <v>153</v>
      </c>
      <c r="B51" s="250" t="s">
        <v>750</v>
      </c>
      <c r="C51" s="250" t="s">
        <v>133</v>
      </c>
      <c r="D51" s="250" t="s">
        <v>395</v>
      </c>
      <c r="E51" s="251">
        <v>45938027</v>
      </c>
    </row>
    <row r="52" spans="1:5">
      <c r="A52" s="249" t="s">
        <v>2133</v>
      </c>
      <c r="B52" s="250" t="s">
        <v>750</v>
      </c>
      <c r="C52" s="250" t="s">
        <v>391</v>
      </c>
      <c r="D52" s="250" t="s">
        <v>1175</v>
      </c>
      <c r="E52" s="251">
        <v>5755</v>
      </c>
    </row>
    <row r="53" spans="1:5" ht="25.5">
      <c r="A53" s="249" t="s">
        <v>1321</v>
      </c>
      <c r="B53" s="250" t="s">
        <v>750</v>
      </c>
      <c r="C53" s="250" t="s">
        <v>1322</v>
      </c>
      <c r="D53" s="250" t="s">
        <v>1175</v>
      </c>
      <c r="E53" s="251">
        <v>25735780</v>
      </c>
    </row>
    <row r="54" spans="1:5" ht="25.5">
      <c r="A54" s="249" t="s">
        <v>1198</v>
      </c>
      <c r="B54" s="250" t="s">
        <v>750</v>
      </c>
      <c r="C54" s="250" t="s">
        <v>1199</v>
      </c>
      <c r="D54" s="250" t="s">
        <v>1175</v>
      </c>
      <c r="E54" s="251">
        <v>25735780</v>
      </c>
    </row>
    <row r="55" spans="1:5">
      <c r="A55" s="249" t="s">
        <v>140</v>
      </c>
      <c r="B55" s="250" t="s">
        <v>750</v>
      </c>
      <c r="C55" s="250" t="s">
        <v>1199</v>
      </c>
      <c r="D55" s="250" t="s">
        <v>1142</v>
      </c>
      <c r="E55" s="251">
        <v>25735780</v>
      </c>
    </row>
    <row r="56" spans="1:5">
      <c r="A56" s="249" t="s">
        <v>153</v>
      </c>
      <c r="B56" s="250" t="s">
        <v>750</v>
      </c>
      <c r="C56" s="250" t="s">
        <v>1199</v>
      </c>
      <c r="D56" s="250" t="s">
        <v>395</v>
      </c>
      <c r="E56" s="251">
        <v>25735780</v>
      </c>
    </row>
    <row r="57" spans="1:5">
      <c r="A57" s="249" t="s">
        <v>1323</v>
      </c>
      <c r="B57" s="250" t="s">
        <v>750</v>
      </c>
      <c r="C57" s="250" t="s">
        <v>1324</v>
      </c>
      <c r="D57" s="250" t="s">
        <v>1175</v>
      </c>
      <c r="E57" s="251">
        <v>68500</v>
      </c>
    </row>
    <row r="58" spans="1:5">
      <c r="A58" s="249" t="s">
        <v>1203</v>
      </c>
      <c r="B58" s="250" t="s">
        <v>750</v>
      </c>
      <c r="C58" s="250" t="s">
        <v>1204</v>
      </c>
      <c r="D58" s="250" t="s">
        <v>1175</v>
      </c>
      <c r="E58" s="251">
        <v>68500</v>
      </c>
    </row>
    <row r="59" spans="1:5">
      <c r="A59" s="249" t="s">
        <v>140</v>
      </c>
      <c r="B59" s="250" t="s">
        <v>750</v>
      </c>
      <c r="C59" s="250" t="s">
        <v>1204</v>
      </c>
      <c r="D59" s="250" t="s">
        <v>1142</v>
      </c>
      <c r="E59" s="251">
        <v>68500</v>
      </c>
    </row>
    <row r="60" spans="1:5">
      <c r="A60" s="249" t="s">
        <v>153</v>
      </c>
      <c r="B60" s="250" t="s">
        <v>750</v>
      </c>
      <c r="C60" s="250" t="s">
        <v>1204</v>
      </c>
      <c r="D60" s="250" t="s">
        <v>395</v>
      </c>
      <c r="E60" s="251">
        <v>68500</v>
      </c>
    </row>
    <row r="61" spans="1:5" ht="102">
      <c r="A61" s="249" t="s">
        <v>414</v>
      </c>
      <c r="B61" s="250" t="s">
        <v>754</v>
      </c>
      <c r="C61" s="250" t="s">
        <v>1175</v>
      </c>
      <c r="D61" s="250" t="s">
        <v>1175</v>
      </c>
      <c r="E61" s="251">
        <v>3321400</v>
      </c>
    </row>
    <row r="62" spans="1:5" ht="25.5">
      <c r="A62" s="249" t="s">
        <v>1329</v>
      </c>
      <c r="B62" s="250" t="s">
        <v>754</v>
      </c>
      <c r="C62" s="250" t="s">
        <v>1330</v>
      </c>
      <c r="D62" s="250" t="s">
        <v>1175</v>
      </c>
      <c r="E62" s="251">
        <v>3321400</v>
      </c>
    </row>
    <row r="63" spans="1:5">
      <c r="A63" s="249" t="s">
        <v>1200</v>
      </c>
      <c r="B63" s="250" t="s">
        <v>754</v>
      </c>
      <c r="C63" s="250" t="s">
        <v>1201</v>
      </c>
      <c r="D63" s="250" t="s">
        <v>1175</v>
      </c>
      <c r="E63" s="251">
        <v>3321400</v>
      </c>
    </row>
    <row r="64" spans="1:5">
      <c r="A64" s="249" t="s">
        <v>140</v>
      </c>
      <c r="B64" s="250" t="s">
        <v>754</v>
      </c>
      <c r="C64" s="250" t="s">
        <v>1201</v>
      </c>
      <c r="D64" s="250" t="s">
        <v>1142</v>
      </c>
      <c r="E64" s="251">
        <v>3321400</v>
      </c>
    </row>
    <row r="65" spans="1:5">
      <c r="A65" s="249" t="s">
        <v>1077</v>
      </c>
      <c r="B65" s="250" t="s">
        <v>754</v>
      </c>
      <c r="C65" s="250" t="s">
        <v>1201</v>
      </c>
      <c r="D65" s="250" t="s">
        <v>1078</v>
      </c>
      <c r="E65" s="251">
        <v>3321400</v>
      </c>
    </row>
    <row r="66" spans="1:5" ht="102">
      <c r="A66" s="249" t="s">
        <v>1807</v>
      </c>
      <c r="B66" s="250" t="s">
        <v>1808</v>
      </c>
      <c r="C66" s="250" t="s">
        <v>1175</v>
      </c>
      <c r="D66" s="250" t="s">
        <v>1175</v>
      </c>
      <c r="E66" s="251">
        <v>17743500</v>
      </c>
    </row>
    <row r="67" spans="1:5" ht="25.5">
      <c r="A67" s="249" t="s">
        <v>1329</v>
      </c>
      <c r="B67" s="250" t="s">
        <v>1808</v>
      </c>
      <c r="C67" s="250" t="s">
        <v>1330</v>
      </c>
      <c r="D67" s="250" t="s">
        <v>1175</v>
      </c>
      <c r="E67" s="251">
        <v>17743500</v>
      </c>
    </row>
    <row r="68" spans="1:5">
      <c r="A68" s="249" t="s">
        <v>1200</v>
      </c>
      <c r="B68" s="250" t="s">
        <v>1808</v>
      </c>
      <c r="C68" s="250" t="s">
        <v>1201</v>
      </c>
      <c r="D68" s="250" t="s">
        <v>1175</v>
      </c>
      <c r="E68" s="251">
        <v>17743500</v>
      </c>
    </row>
    <row r="69" spans="1:5">
      <c r="A69" s="249" t="s">
        <v>140</v>
      </c>
      <c r="B69" s="250" t="s">
        <v>1808</v>
      </c>
      <c r="C69" s="250" t="s">
        <v>1201</v>
      </c>
      <c r="D69" s="250" t="s">
        <v>1142</v>
      </c>
      <c r="E69" s="251">
        <v>16375400</v>
      </c>
    </row>
    <row r="70" spans="1:5">
      <c r="A70" s="249" t="s">
        <v>1077</v>
      </c>
      <c r="B70" s="250" t="s">
        <v>1808</v>
      </c>
      <c r="C70" s="250" t="s">
        <v>1201</v>
      </c>
      <c r="D70" s="250" t="s">
        <v>1078</v>
      </c>
      <c r="E70" s="251">
        <v>16375400</v>
      </c>
    </row>
    <row r="71" spans="1:5">
      <c r="A71" s="249" t="s">
        <v>248</v>
      </c>
      <c r="B71" s="250" t="s">
        <v>1808</v>
      </c>
      <c r="C71" s="250" t="s">
        <v>1201</v>
      </c>
      <c r="D71" s="250" t="s">
        <v>1144</v>
      </c>
      <c r="E71" s="251">
        <v>1368100</v>
      </c>
    </row>
    <row r="72" spans="1:5">
      <c r="A72" s="249" t="s">
        <v>1230</v>
      </c>
      <c r="B72" s="250" t="s">
        <v>1808</v>
      </c>
      <c r="C72" s="250" t="s">
        <v>1201</v>
      </c>
      <c r="D72" s="250" t="s">
        <v>1231</v>
      </c>
      <c r="E72" s="251">
        <v>1368100</v>
      </c>
    </row>
    <row r="73" spans="1:5" ht="127.5">
      <c r="A73" s="249" t="s">
        <v>1481</v>
      </c>
      <c r="B73" s="250" t="s">
        <v>1482</v>
      </c>
      <c r="C73" s="250" t="s">
        <v>1175</v>
      </c>
      <c r="D73" s="250" t="s">
        <v>1175</v>
      </c>
      <c r="E73" s="251">
        <v>651000</v>
      </c>
    </row>
    <row r="74" spans="1:5" ht="25.5">
      <c r="A74" s="249" t="s">
        <v>1329</v>
      </c>
      <c r="B74" s="250" t="s">
        <v>1482</v>
      </c>
      <c r="C74" s="250" t="s">
        <v>1330</v>
      </c>
      <c r="D74" s="250" t="s">
        <v>1175</v>
      </c>
      <c r="E74" s="251">
        <v>651000</v>
      </c>
    </row>
    <row r="75" spans="1:5">
      <c r="A75" s="249" t="s">
        <v>1200</v>
      </c>
      <c r="B75" s="250" t="s">
        <v>1482</v>
      </c>
      <c r="C75" s="250" t="s">
        <v>1201</v>
      </c>
      <c r="D75" s="250" t="s">
        <v>1175</v>
      </c>
      <c r="E75" s="251">
        <v>651000</v>
      </c>
    </row>
    <row r="76" spans="1:5">
      <c r="A76" s="249" t="s">
        <v>140</v>
      </c>
      <c r="B76" s="250" t="s">
        <v>1482</v>
      </c>
      <c r="C76" s="250" t="s">
        <v>1201</v>
      </c>
      <c r="D76" s="250" t="s">
        <v>1142</v>
      </c>
      <c r="E76" s="251">
        <v>651000</v>
      </c>
    </row>
    <row r="77" spans="1:5">
      <c r="A77" s="249" t="s">
        <v>1077</v>
      </c>
      <c r="B77" s="250" t="s">
        <v>1482</v>
      </c>
      <c r="C77" s="250" t="s">
        <v>1201</v>
      </c>
      <c r="D77" s="250" t="s">
        <v>1078</v>
      </c>
      <c r="E77" s="251">
        <v>651000</v>
      </c>
    </row>
    <row r="78" spans="1:5" ht="153">
      <c r="A78" s="249" t="s">
        <v>1483</v>
      </c>
      <c r="B78" s="250" t="s">
        <v>1484</v>
      </c>
      <c r="C78" s="250" t="s">
        <v>1175</v>
      </c>
      <c r="D78" s="250" t="s">
        <v>1175</v>
      </c>
      <c r="E78" s="251">
        <v>1411400</v>
      </c>
    </row>
    <row r="79" spans="1:5" ht="25.5">
      <c r="A79" s="249" t="s">
        <v>1329</v>
      </c>
      <c r="B79" s="250" t="s">
        <v>1484</v>
      </c>
      <c r="C79" s="250" t="s">
        <v>1330</v>
      </c>
      <c r="D79" s="250" t="s">
        <v>1175</v>
      </c>
      <c r="E79" s="251">
        <v>1411400</v>
      </c>
    </row>
    <row r="80" spans="1:5">
      <c r="A80" s="249" t="s">
        <v>1200</v>
      </c>
      <c r="B80" s="250" t="s">
        <v>1484</v>
      </c>
      <c r="C80" s="250" t="s">
        <v>1201</v>
      </c>
      <c r="D80" s="250" t="s">
        <v>1175</v>
      </c>
      <c r="E80" s="251">
        <v>1411400</v>
      </c>
    </row>
    <row r="81" spans="1:5">
      <c r="A81" s="249" t="s">
        <v>140</v>
      </c>
      <c r="B81" s="250" t="s">
        <v>1484</v>
      </c>
      <c r="C81" s="250" t="s">
        <v>1201</v>
      </c>
      <c r="D81" s="250" t="s">
        <v>1142</v>
      </c>
      <c r="E81" s="251">
        <v>1411400</v>
      </c>
    </row>
    <row r="82" spans="1:5">
      <c r="A82" s="249" t="s">
        <v>1077</v>
      </c>
      <c r="B82" s="250" t="s">
        <v>1484</v>
      </c>
      <c r="C82" s="250" t="s">
        <v>1201</v>
      </c>
      <c r="D82" s="250" t="s">
        <v>1078</v>
      </c>
      <c r="E82" s="251">
        <v>1411400</v>
      </c>
    </row>
    <row r="83" spans="1:5" ht="102">
      <c r="A83" s="249" t="s">
        <v>417</v>
      </c>
      <c r="B83" s="250" t="s">
        <v>767</v>
      </c>
      <c r="C83" s="250" t="s">
        <v>1175</v>
      </c>
      <c r="D83" s="250" t="s">
        <v>1175</v>
      </c>
      <c r="E83" s="251">
        <v>1008000</v>
      </c>
    </row>
    <row r="84" spans="1:5" ht="25.5">
      <c r="A84" s="249" t="s">
        <v>1329</v>
      </c>
      <c r="B84" s="250" t="s">
        <v>767</v>
      </c>
      <c r="C84" s="250" t="s">
        <v>1330</v>
      </c>
      <c r="D84" s="250" t="s">
        <v>1175</v>
      </c>
      <c r="E84" s="251">
        <v>1008000</v>
      </c>
    </row>
    <row r="85" spans="1:5">
      <c r="A85" s="249" t="s">
        <v>1200</v>
      </c>
      <c r="B85" s="250" t="s">
        <v>767</v>
      </c>
      <c r="C85" s="250" t="s">
        <v>1201</v>
      </c>
      <c r="D85" s="250" t="s">
        <v>1175</v>
      </c>
      <c r="E85" s="251">
        <v>1008000</v>
      </c>
    </row>
    <row r="86" spans="1:5">
      <c r="A86" s="249" t="s">
        <v>140</v>
      </c>
      <c r="B86" s="250" t="s">
        <v>767</v>
      </c>
      <c r="C86" s="250" t="s">
        <v>1201</v>
      </c>
      <c r="D86" s="250" t="s">
        <v>1142</v>
      </c>
      <c r="E86" s="251">
        <v>1008000</v>
      </c>
    </row>
    <row r="87" spans="1:5">
      <c r="A87" s="249" t="s">
        <v>1075</v>
      </c>
      <c r="B87" s="250" t="s">
        <v>767</v>
      </c>
      <c r="C87" s="250" t="s">
        <v>1201</v>
      </c>
      <c r="D87" s="250" t="s">
        <v>365</v>
      </c>
      <c r="E87" s="251">
        <v>1008000</v>
      </c>
    </row>
    <row r="88" spans="1:5" ht="127.5">
      <c r="A88" s="249" t="s">
        <v>572</v>
      </c>
      <c r="B88" s="250" t="s">
        <v>743</v>
      </c>
      <c r="C88" s="250" t="s">
        <v>1175</v>
      </c>
      <c r="D88" s="250" t="s">
        <v>1175</v>
      </c>
      <c r="E88" s="251">
        <v>48282846</v>
      </c>
    </row>
    <row r="89" spans="1:5" ht="51">
      <c r="A89" s="249" t="s">
        <v>1320</v>
      </c>
      <c r="B89" s="250" t="s">
        <v>743</v>
      </c>
      <c r="C89" s="250" t="s">
        <v>273</v>
      </c>
      <c r="D89" s="250" t="s">
        <v>1175</v>
      </c>
      <c r="E89" s="251">
        <v>48282846</v>
      </c>
    </row>
    <row r="90" spans="1:5">
      <c r="A90" s="249" t="s">
        <v>1192</v>
      </c>
      <c r="B90" s="250" t="s">
        <v>743</v>
      </c>
      <c r="C90" s="250" t="s">
        <v>133</v>
      </c>
      <c r="D90" s="250" t="s">
        <v>1175</v>
      </c>
      <c r="E90" s="251">
        <v>48282846</v>
      </c>
    </row>
    <row r="91" spans="1:5">
      <c r="A91" s="249" t="s">
        <v>140</v>
      </c>
      <c r="B91" s="250" t="s">
        <v>743</v>
      </c>
      <c r="C91" s="250" t="s">
        <v>133</v>
      </c>
      <c r="D91" s="250" t="s">
        <v>1142</v>
      </c>
      <c r="E91" s="251">
        <v>48282846</v>
      </c>
    </row>
    <row r="92" spans="1:5">
      <c r="A92" s="249" t="s">
        <v>152</v>
      </c>
      <c r="B92" s="250" t="s">
        <v>743</v>
      </c>
      <c r="C92" s="250" t="s">
        <v>133</v>
      </c>
      <c r="D92" s="250" t="s">
        <v>408</v>
      </c>
      <c r="E92" s="251">
        <v>48282846</v>
      </c>
    </row>
    <row r="93" spans="1:5" ht="140.25">
      <c r="A93" s="249" t="s">
        <v>415</v>
      </c>
      <c r="B93" s="250" t="s">
        <v>751</v>
      </c>
      <c r="C93" s="250" t="s">
        <v>1175</v>
      </c>
      <c r="D93" s="250" t="s">
        <v>1175</v>
      </c>
      <c r="E93" s="251">
        <v>61749954</v>
      </c>
    </row>
    <row r="94" spans="1:5" ht="51">
      <c r="A94" s="249" t="s">
        <v>1320</v>
      </c>
      <c r="B94" s="250" t="s">
        <v>751</v>
      </c>
      <c r="C94" s="250" t="s">
        <v>273</v>
      </c>
      <c r="D94" s="250" t="s">
        <v>1175</v>
      </c>
      <c r="E94" s="251">
        <v>61749954</v>
      </c>
    </row>
    <row r="95" spans="1:5">
      <c r="A95" s="249" t="s">
        <v>1192</v>
      </c>
      <c r="B95" s="250" t="s">
        <v>751</v>
      </c>
      <c r="C95" s="250" t="s">
        <v>133</v>
      </c>
      <c r="D95" s="250" t="s">
        <v>1175</v>
      </c>
      <c r="E95" s="251">
        <v>61749954</v>
      </c>
    </row>
    <row r="96" spans="1:5">
      <c r="A96" s="249" t="s">
        <v>140</v>
      </c>
      <c r="B96" s="250" t="s">
        <v>751</v>
      </c>
      <c r="C96" s="250" t="s">
        <v>133</v>
      </c>
      <c r="D96" s="250" t="s">
        <v>1142</v>
      </c>
      <c r="E96" s="251">
        <v>61749954</v>
      </c>
    </row>
    <row r="97" spans="1:5">
      <c r="A97" s="249" t="s">
        <v>153</v>
      </c>
      <c r="B97" s="250" t="s">
        <v>751</v>
      </c>
      <c r="C97" s="250" t="s">
        <v>133</v>
      </c>
      <c r="D97" s="250" t="s">
        <v>395</v>
      </c>
      <c r="E97" s="251">
        <v>61749954</v>
      </c>
    </row>
    <row r="98" spans="1:5" ht="127.5">
      <c r="A98" s="249" t="s">
        <v>576</v>
      </c>
      <c r="B98" s="250" t="s">
        <v>755</v>
      </c>
      <c r="C98" s="250" t="s">
        <v>1175</v>
      </c>
      <c r="D98" s="250" t="s">
        <v>1175</v>
      </c>
      <c r="E98" s="251">
        <v>4551000</v>
      </c>
    </row>
    <row r="99" spans="1:5" ht="25.5">
      <c r="A99" s="249" t="s">
        <v>1329</v>
      </c>
      <c r="B99" s="250" t="s">
        <v>755</v>
      </c>
      <c r="C99" s="250" t="s">
        <v>1330</v>
      </c>
      <c r="D99" s="250" t="s">
        <v>1175</v>
      </c>
      <c r="E99" s="251">
        <v>4551000</v>
      </c>
    </row>
    <row r="100" spans="1:5">
      <c r="A100" s="249" t="s">
        <v>1200</v>
      </c>
      <c r="B100" s="250" t="s">
        <v>755</v>
      </c>
      <c r="C100" s="250" t="s">
        <v>1201</v>
      </c>
      <c r="D100" s="250" t="s">
        <v>1175</v>
      </c>
      <c r="E100" s="251">
        <v>4551000</v>
      </c>
    </row>
    <row r="101" spans="1:5">
      <c r="A101" s="249" t="s">
        <v>140</v>
      </c>
      <c r="B101" s="250" t="s">
        <v>755</v>
      </c>
      <c r="C101" s="250" t="s">
        <v>1201</v>
      </c>
      <c r="D101" s="250" t="s">
        <v>1142</v>
      </c>
      <c r="E101" s="251">
        <v>4551000</v>
      </c>
    </row>
    <row r="102" spans="1:5">
      <c r="A102" s="249" t="s">
        <v>1077</v>
      </c>
      <c r="B102" s="250" t="s">
        <v>755</v>
      </c>
      <c r="C102" s="250" t="s">
        <v>1201</v>
      </c>
      <c r="D102" s="250" t="s">
        <v>1078</v>
      </c>
      <c r="E102" s="251">
        <v>4551000</v>
      </c>
    </row>
    <row r="103" spans="1:5" ht="140.25">
      <c r="A103" s="249" t="s">
        <v>418</v>
      </c>
      <c r="B103" s="250" t="s">
        <v>768</v>
      </c>
      <c r="C103" s="250" t="s">
        <v>1175</v>
      </c>
      <c r="D103" s="250" t="s">
        <v>1175</v>
      </c>
      <c r="E103" s="251">
        <v>850000</v>
      </c>
    </row>
    <row r="104" spans="1:5" ht="25.5">
      <c r="A104" s="249" t="s">
        <v>1329</v>
      </c>
      <c r="B104" s="250" t="s">
        <v>768</v>
      </c>
      <c r="C104" s="250" t="s">
        <v>1330</v>
      </c>
      <c r="D104" s="250" t="s">
        <v>1175</v>
      </c>
      <c r="E104" s="251">
        <v>850000</v>
      </c>
    </row>
    <row r="105" spans="1:5">
      <c r="A105" s="249" t="s">
        <v>1200</v>
      </c>
      <c r="B105" s="250" t="s">
        <v>768</v>
      </c>
      <c r="C105" s="250" t="s">
        <v>1201</v>
      </c>
      <c r="D105" s="250" t="s">
        <v>1175</v>
      </c>
      <c r="E105" s="251">
        <v>850000</v>
      </c>
    </row>
    <row r="106" spans="1:5">
      <c r="A106" s="249" t="s">
        <v>140</v>
      </c>
      <c r="B106" s="250" t="s">
        <v>768</v>
      </c>
      <c r="C106" s="250" t="s">
        <v>1201</v>
      </c>
      <c r="D106" s="250" t="s">
        <v>1142</v>
      </c>
      <c r="E106" s="251">
        <v>850000</v>
      </c>
    </row>
    <row r="107" spans="1:5">
      <c r="A107" s="249" t="s">
        <v>1075</v>
      </c>
      <c r="B107" s="250" t="s">
        <v>768</v>
      </c>
      <c r="C107" s="250" t="s">
        <v>1201</v>
      </c>
      <c r="D107" s="250" t="s">
        <v>365</v>
      </c>
      <c r="E107" s="251">
        <v>850000</v>
      </c>
    </row>
    <row r="108" spans="1:5" ht="76.5">
      <c r="A108" s="249" t="s">
        <v>1809</v>
      </c>
      <c r="B108" s="250" t="s">
        <v>1810</v>
      </c>
      <c r="C108" s="250" t="s">
        <v>1175</v>
      </c>
      <c r="D108" s="250" t="s">
        <v>1175</v>
      </c>
      <c r="E108" s="251">
        <v>15752100</v>
      </c>
    </row>
    <row r="109" spans="1:5" ht="25.5">
      <c r="A109" s="249" t="s">
        <v>1329</v>
      </c>
      <c r="B109" s="250" t="s">
        <v>1810</v>
      </c>
      <c r="C109" s="250" t="s">
        <v>1330</v>
      </c>
      <c r="D109" s="250" t="s">
        <v>1175</v>
      </c>
      <c r="E109" s="251">
        <v>15752100</v>
      </c>
    </row>
    <row r="110" spans="1:5">
      <c r="A110" s="249" t="s">
        <v>1200</v>
      </c>
      <c r="B110" s="250" t="s">
        <v>1810</v>
      </c>
      <c r="C110" s="250" t="s">
        <v>1201</v>
      </c>
      <c r="D110" s="250" t="s">
        <v>1175</v>
      </c>
      <c r="E110" s="251">
        <v>15752100</v>
      </c>
    </row>
    <row r="111" spans="1:5">
      <c r="A111" s="249" t="s">
        <v>140</v>
      </c>
      <c r="B111" s="250" t="s">
        <v>1810</v>
      </c>
      <c r="C111" s="250" t="s">
        <v>1201</v>
      </c>
      <c r="D111" s="250" t="s">
        <v>1142</v>
      </c>
      <c r="E111" s="251">
        <v>15752100</v>
      </c>
    </row>
    <row r="112" spans="1:5">
      <c r="A112" s="249" t="s">
        <v>1077</v>
      </c>
      <c r="B112" s="250" t="s">
        <v>1810</v>
      </c>
      <c r="C112" s="250" t="s">
        <v>1201</v>
      </c>
      <c r="D112" s="250" t="s">
        <v>1078</v>
      </c>
      <c r="E112" s="251">
        <v>15752100</v>
      </c>
    </row>
    <row r="113" spans="1:5" ht="114.75">
      <c r="A113" s="249" t="s">
        <v>2134</v>
      </c>
      <c r="B113" s="250" t="s">
        <v>2135</v>
      </c>
      <c r="C113" s="250" t="s">
        <v>1175</v>
      </c>
      <c r="D113" s="250" t="s">
        <v>1175</v>
      </c>
      <c r="E113" s="251">
        <v>20000</v>
      </c>
    </row>
    <row r="114" spans="1:5" ht="25.5">
      <c r="A114" s="249" t="s">
        <v>1321</v>
      </c>
      <c r="B114" s="250" t="s">
        <v>2135</v>
      </c>
      <c r="C114" s="250" t="s">
        <v>1322</v>
      </c>
      <c r="D114" s="250" t="s">
        <v>1175</v>
      </c>
      <c r="E114" s="251">
        <v>20000</v>
      </c>
    </row>
    <row r="115" spans="1:5" ht="25.5">
      <c r="A115" s="249" t="s">
        <v>1198</v>
      </c>
      <c r="B115" s="250" t="s">
        <v>2135</v>
      </c>
      <c r="C115" s="250" t="s">
        <v>1199</v>
      </c>
      <c r="D115" s="250" t="s">
        <v>1175</v>
      </c>
      <c r="E115" s="251">
        <v>20000</v>
      </c>
    </row>
    <row r="116" spans="1:5">
      <c r="A116" s="249" t="s">
        <v>140</v>
      </c>
      <c r="B116" s="250" t="s">
        <v>2135</v>
      </c>
      <c r="C116" s="250" t="s">
        <v>1199</v>
      </c>
      <c r="D116" s="250" t="s">
        <v>1142</v>
      </c>
      <c r="E116" s="251">
        <v>20000</v>
      </c>
    </row>
    <row r="117" spans="1:5">
      <c r="A117" s="249" t="s">
        <v>152</v>
      </c>
      <c r="B117" s="250" t="s">
        <v>2135</v>
      </c>
      <c r="C117" s="250" t="s">
        <v>1199</v>
      </c>
      <c r="D117" s="250" t="s">
        <v>408</v>
      </c>
      <c r="E117" s="251">
        <v>20000</v>
      </c>
    </row>
    <row r="118" spans="1:5" ht="114.75">
      <c r="A118" s="249" t="s">
        <v>530</v>
      </c>
      <c r="B118" s="250" t="s">
        <v>757</v>
      </c>
      <c r="C118" s="250" t="s">
        <v>1175</v>
      </c>
      <c r="D118" s="250" t="s">
        <v>1175</v>
      </c>
      <c r="E118" s="251">
        <v>6258756</v>
      </c>
    </row>
    <row r="119" spans="1:5" ht="51">
      <c r="A119" s="249" t="s">
        <v>1320</v>
      </c>
      <c r="B119" s="250" t="s">
        <v>757</v>
      </c>
      <c r="C119" s="250" t="s">
        <v>273</v>
      </c>
      <c r="D119" s="250" t="s">
        <v>1175</v>
      </c>
      <c r="E119" s="251">
        <v>1001339.9</v>
      </c>
    </row>
    <row r="120" spans="1:5">
      <c r="A120" s="249" t="s">
        <v>1192</v>
      </c>
      <c r="B120" s="250" t="s">
        <v>757</v>
      </c>
      <c r="C120" s="250" t="s">
        <v>133</v>
      </c>
      <c r="D120" s="250" t="s">
        <v>1175</v>
      </c>
      <c r="E120" s="251">
        <v>1001339.9</v>
      </c>
    </row>
    <row r="121" spans="1:5">
      <c r="A121" s="249" t="s">
        <v>140</v>
      </c>
      <c r="B121" s="250" t="s">
        <v>757</v>
      </c>
      <c r="C121" s="250" t="s">
        <v>133</v>
      </c>
      <c r="D121" s="250" t="s">
        <v>1142</v>
      </c>
      <c r="E121" s="251">
        <v>1001339.9</v>
      </c>
    </row>
    <row r="122" spans="1:5">
      <c r="A122" s="249" t="s">
        <v>153</v>
      </c>
      <c r="B122" s="250" t="s">
        <v>757</v>
      </c>
      <c r="C122" s="250" t="s">
        <v>133</v>
      </c>
      <c r="D122" s="250" t="s">
        <v>395</v>
      </c>
      <c r="E122" s="251">
        <v>1001339.9</v>
      </c>
    </row>
    <row r="123" spans="1:5" ht="25.5">
      <c r="A123" s="249" t="s">
        <v>1321</v>
      </c>
      <c r="B123" s="250" t="s">
        <v>757</v>
      </c>
      <c r="C123" s="250" t="s">
        <v>1322</v>
      </c>
      <c r="D123" s="250" t="s">
        <v>1175</v>
      </c>
      <c r="E123" s="251">
        <v>5257416.0999999996</v>
      </c>
    </row>
    <row r="124" spans="1:5" ht="25.5">
      <c r="A124" s="249" t="s">
        <v>1198</v>
      </c>
      <c r="B124" s="250" t="s">
        <v>757</v>
      </c>
      <c r="C124" s="250" t="s">
        <v>1199</v>
      </c>
      <c r="D124" s="250" t="s">
        <v>1175</v>
      </c>
      <c r="E124" s="251">
        <v>5257416.0999999996</v>
      </c>
    </row>
    <row r="125" spans="1:5">
      <c r="A125" s="249" t="s">
        <v>140</v>
      </c>
      <c r="B125" s="250" t="s">
        <v>757</v>
      </c>
      <c r="C125" s="250" t="s">
        <v>1199</v>
      </c>
      <c r="D125" s="250" t="s">
        <v>1142</v>
      </c>
      <c r="E125" s="251">
        <v>5257416.0999999996</v>
      </c>
    </row>
    <row r="126" spans="1:5">
      <c r="A126" s="249" t="s">
        <v>153</v>
      </c>
      <c r="B126" s="250" t="s">
        <v>757</v>
      </c>
      <c r="C126" s="250" t="s">
        <v>1199</v>
      </c>
      <c r="D126" s="250" t="s">
        <v>395</v>
      </c>
      <c r="E126" s="251">
        <v>5257416.0999999996</v>
      </c>
    </row>
    <row r="127" spans="1:5" ht="114.75">
      <c r="A127" s="249" t="s">
        <v>577</v>
      </c>
      <c r="B127" s="250" t="s">
        <v>756</v>
      </c>
      <c r="C127" s="250" t="s">
        <v>1175</v>
      </c>
      <c r="D127" s="250" t="s">
        <v>1175</v>
      </c>
      <c r="E127" s="251">
        <v>78700</v>
      </c>
    </row>
    <row r="128" spans="1:5" ht="25.5">
      <c r="A128" s="249" t="s">
        <v>1329</v>
      </c>
      <c r="B128" s="250" t="s">
        <v>756</v>
      </c>
      <c r="C128" s="250" t="s">
        <v>1330</v>
      </c>
      <c r="D128" s="250" t="s">
        <v>1175</v>
      </c>
      <c r="E128" s="251">
        <v>78700</v>
      </c>
    </row>
    <row r="129" spans="1:5">
      <c r="A129" s="249" t="s">
        <v>1200</v>
      </c>
      <c r="B129" s="250" t="s">
        <v>756</v>
      </c>
      <c r="C129" s="250" t="s">
        <v>1201</v>
      </c>
      <c r="D129" s="250" t="s">
        <v>1175</v>
      </c>
      <c r="E129" s="251">
        <v>78700</v>
      </c>
    </row>
    <row r="130" spans="1:5">
      <c r="A130" s="249" t="s">
        <v>140</v>
      </c>
      <c r="B130" s="250" t="s">
        <v>756</v>
      </c>
      <c r="C130" s="250" t="s">
        <v>1201</v>
      </c>
      <c r="D130" s="250" t="s">
        <v>1142</v>
      </c>
      <c r="E130" s="251">
        <v>78700</v>
      </c>
    </row>
    <row r="131" spans="1:5">
      <c r="A131" s="249" t="s">
        <v>1077</v>
      </c>
      <c r="B131" s="250" t="s">
        <v>756</v>
      </c>
      <c r="C131" s="250" t="s">
        <v>1201</v>
      </c>
      <c r="D131" s="250" t="s">
        <v>1078</v>
      </c>
      <c r="E131" s="251">
        <v>78700</v>
      </c>
    </row>
    <row r="132" spans="1:5" ht="102">
      <c r="A132" s="249" t="s">
        <v>573</v>
      </c>
      <c r="B132" s="250" t="s">
        <v>744</v>
      </c>
      <c r="C132" s="250" t="s">
        <v>1175</v>
      </c>
      <c r="D132" s="250" t="s">
        <v>1175</v>
      </c>
      <c r="E132" s="251">
        <v>839000</v>
      </c>
    </row>
    <row r="133" spans="1:5" ht="51">
      <c r="A133" s="249" t="s">
        <v>1320</v>
      </c>
      <c r="B133" s="250" t="s">
        <v>744</v>
      </c>
      <c r="C133" s="250" t="s">
        <v>273</v>
      </c>
      <c r="D133" s="250" t="s">
        <v>1175</v>
      </c>
      <c r="E133" s="251">
        <v>839000</v>
      </c>
    </row>
    <row r="134" spans="1:5">
      <c r="A134" s="249" t="s">
        <v>1192</v>
      </c>
      <c r="B134" s="250" t="s">
        <v>744</v>
      </c>
      <c r="C134" s="250" t="s">
        <v>133</v>
      </c>
      <c r="D134" s="250" t="s">
        <v>1175</v>
      </c>
      <c r="E134" s="251">
        <v>839000</v>
      </c>
    </row>
    <row r="135" spans="1:5">
      <c r="A135" s="249" t="s">
        <v>140</v>
      </c>
      <c r="B135" s="250" t="s">
        <v>744</v>
      </c>
      <c r="C135" s="250" t="s">
        <v>133</v>
      </c>
      <c r="D135" s="250" t="s">
        <v>1142</v>
      </c>
      <c r="E135" s="251">
        <v>839000</v>
      </c>
    </row>
    <row r="136" spans="1:5">
      <c r="A136" s="249" t="s">
        <v>152</v>
      </c>
      <c r="B136" s="250" t="s">
        <v>744</v>
      </c>
      <c r="C136" s="250" t="s">
        <v>133</v>
      </c>
      <c r="D136" s="250" t="s">
        <v>408</v>
      </c>
      <c r="E136" s="251">
        <v>839000</v>
      </c>
    </row>
    <row r="137" spans="1:5" ht="102">
      <c r="A137" s="249" t="s">
        <v>578</v>
      </c>
      <c r="B137" s="250" t="s">
        <v>752</v>
      </c>
      <c r="C137" s="250" t="s">
        <v>1175</v>
      </c>
      <c r="D137" s="250" t="s">
        <v>1175</v>
      </c>
      <c r="E137" s="251">
        <v>955500</v>
      </c>
    </row>
    <row r="138" spans="1:5" ht="51">
      <c r="A138" s="249" t="s">
        <v>1320</v>
      </c>
      <c r="B138" s="250" t="s">
        <v>752</v>
      </c>
      <c r="C138" s="250" t="s">
        <v>273</v>
      </c>
      <c r="D138" s="250" t="s">
        <v>1175</v>
      </c>
      <c r="E138" s="251">
        <v>955500</v>
      </c>
    </row>
    <row r="139" spans="1:5">
      <c r="A139" s="249" t="s">
        <v>1192</v>
      </c>
      <c r="B139" s="250" t="s">
        <v>752</v>
      </c>
      <c r="C139" s="250" t="s">
        <v>133</v>
      </c>
      <c r="D139" s="250" t="s">
        <v>1175</v>
      </c>
      <c r="E139" s="251">
        <v>955500</v>
      </c>
    </row>
    <row r="140" spans="1:5">
      <c r="A140" s="249" t="s">
        <v>140</v>
      </c>
      <c r="B140" s="250" t="s">
        <v>752</v>
      </c>
      <c r="C140" s="250" t="s">
        <v>133</v>
      </c>
      <c r="D140" s="250" t="s">
        <v>1142</v>
      </c>
      <c r="E140" s="251">
        <v>955500</v>
      </c>
    </row>
    <row r="141" spans="1:5">
      <c r="A141" s="249" t="s">
        <v>153</v>
      </c>
      <c r="B141" s="250" t="s">
        <v>752</v>
      </c>
      <c r="C141" s="250" t="s">
        <v>133</v>
      </c>
      <c r="D141" s="250" t="s">
        <v>395</v>
      </c>
      <c r="E141" s="251">
        <v>955500</v>
      </c>
    </row>
    <row r="142" spans="1:5" ht="102">
      <c r="A142" s="249" t="s">
        <v>579</v>
      </c>
      <c r="B142" s="250" t="s">
        <v>759</v>
      </c>
      <c r="C142" s="250" t="s">
        <v>1175</v>
      </c>
      <c r="D142" s="250" t="s">
        <v>1175</v>
      </c>
      <c r="E142" s="251">
        <v>570000</v>
      </c>
    </row>
    <row r="143" spans="1:5" ht="25.5">
      <c r="A143" s="249" t="s">
        <v>1329</v>
      </c>
      <c r="B143" s="250" t="s">
        <v>759</v>
      </c>
      <c r="C143" s="250" t="s">
        <v>1330</v>
      </c>
      <c r="D143" s="250" t="s">
        <v>1175</v>
      </c>
      <c r="E143" s="251">
        <v>570000</v>
      </c>
    </row>
    <row r="144" spans="1:5">
      <c r="A144" s="249" t="s">
        <v>1200</v>
      </c>
      <c r="B144" s="250" t="s">
        <v>759</v>
      </c>
      <c r="C144" s="250" t="s">
        <v>1201</v>
      </c>
      <c r="D144" s="250" t="s">
        <v>1175</v>
      </c>
      <c r="E144" s="251">
        <v>570000</v>
      </c>
    </row>
    <row r="145" spans="1:5">
      <c r="A145" s="249" t="s">
        <v>140</v>
      </c>
      <c r="B145" s="250" t="s">
        <v>759</v>
      </c>
      <c r="C145" s="250" t="s">
        <v>1201</v>
      </c>
      <c r="D145" s="250" t="s">
        <v>1142</v>
      </c>
      <c r="E145" s="251">
        <v>570000</v>
      </c>
    </row>
    <row r="146" spans="1:5">
      <c r="A146" s="249" t="s">
        <v>1077</v>
      </c>
      <c r="B146" s="250" t="s">
        <v>759</v>
      </c>
      <c r="C146" s="250" t="s">
        <v>1201</v>
      </c>
      <c r="D146" s="250" t="s">
        <v>1078</v>
      </c>
      <c r="E146" s="251">
        <v>570000</v>
      </c>
    </row>
    <row r="147" spans="1:5" ht="102">
      <c r="A147" s="249" t="s">
        <v>769</v>
      </c>
      <c r="B147" s="250" t="s">
        <v>770</v>
      </c>
      <c r="C147" s="250" t="s">
        <v>1175</v>
      </c>
      <c r="D147" s="250" t="s">
        <v>1175</v>
      </c>
      <c r="E147" s="251">
        <v>93000</v>
      </c>
    </row>
    <row r="148" spans="1:5" ht="25.5">
      <c r="A148" s="249" t="s">
        <v>1329</v>
      </c>
      <c r="B148" s="250" t="s">
        <v>770</v>
      </c>
      <c r="C148" s="250" t="s">
        <v>1330</v>
      </c>
      <c r="D148" s="250" t="s">
        <v>1175</v>
      </c>
      <c r="E148" s="251">
        <v>93000</v>
      </c>
    </row>
    <row r="149" spans="1:5">
      <c r="A149" s="249" t="s">
        <v>1200</v>
      </c>
      <c r="B149" s="250" t="s">
        <v>770</v>
      </c>
      <c r="C149" s="250" t="s">
        <v>1201</v>
      </c>
      <c r="D149" s="250" t="s">
        <v>1175</v>
      </c>
      <c r="E149" s="251">
        <v>93000</v>
      </c>
    </row>
    <row r="150" spans="1:5">
      <c r="A150" s="249" t="s">
        <v>140</v>
      </c>
      <c r="B150" s="250" t="s">
        <v>770</v>
      </c>
      <c r="C150" s="250" t="s">
        <v>1201</v>
      </c>
      <c r="D150" s="250" t="s">
        <v>1142</v>
      </c>
      <c r="E150" s="251">
        <v>93000</v>
      </c>
    </row>
    <row r="151" spans="1:5">
      <c r="A151" s="249" t="s">
        <v>1075</v>
      </c>
      <c r="B151" s="250" t="s">
        <v>770</v>
      </c>
      <c r="C151" s="250" t="s">
        <v>1201</v>
      </c>
      <c r="D151" s="250" t="s">
        <v>365</v>
      </c>
      <c r="E151" s="251">
        <v>93000</v>
      </c>
    </row>
    <row r="152" spans="1:5" ht="102">
      <c r="A152" s="249" t="s">
        <v>574</v>
      </c>
      <c r="B152" s="250" t="s">
        <v>745</v>
      </c>
      <c r="C152" s="250" t="s">
        <v>1175</v>
      </c>
      <c r="D152" s="250" t="s">
        <v>1175</v>
      </c>
      <c r="E152" s="251">
        <v>44016500.119999997</v>
      </c>
    </row>
    <row r="153" spans="1:5" ht="25.5">
      <c r="A153" s="249" t="s">
        <v>1321</v>
      </c>
      <c r="B153" s="250" t="s">
        <v>745</v>
      </c>
      <c r="C153" s="250" t="s">
        <v>1322</v>
      </c>
      <c r="D153" s="250" t="s">
        <v>1175</v>
      </c>
      <c r="E153" s="251">
        <v>44016500.119999997</v>
      </c>
    </row>
    <row r="154" spans="1:5" ht="25.5">
      <c r="A154" s="249" t="s">
        <v>1198</v>
      </c>
      <c r="B154" s="250" t="s">
        <v>745</v>
      </c>
      <c r="C154" s="250" t="s">
        <v>1199</v>
      </c>
      <c r="D154" s="250" t="s">
        <v>1175</v>
      </c>
      <c r="E154" s="251">
        <v>44016500.119999997</v>
      </c>
    </row>
    <row r="155" spans="1:5">
      <c r="A155" s="249" t="s">
        <v>140</v>
      </c>
      <c r="B155" s="250" t="s">
        <v>745</v>
      </c>
      <c r="C155" s="250" t="s">
        <v>1199</v>
      </c>
      <c r="D155" s="250" t="s">
        <v>1142</v>
      </c>
      <c r="E155" s="251">
        <v>44016500.119999997</v>
      </c>
    </row>
    <row r="156" spans="1:5">
      <c r="A156" s="249" t="s">
        <v>152</v>
      </c>
      <c r="B156" s="250" t="s">
        <v>745</v>
      </c>
      <c r="C156" s="250" t="s">
        <v>1199</v>
      </c>
      <c r="D156" s="250" t="s">
        <v>408</v>
      </c>
      <c r="E156" s="251">
        <v>44016500.119999997</v>
      </c>
    </row>
    <row r="157" spans="1:5" ht="114.75">
      <c r="A157" s="249" t="s">
        <v>580</v>
      </c>
      <c r="B157" s="250" t="s">
        <v>753</v>
      </c>
      <c r="C157" s="250" t="s">
        <v>1175</v>
      </c>
      <c r="D157" s="250" t="s">
        <v>1175</v>
      </c>
      <c r="E157" s="251">
        <v>103026537.34</v>
      </c>
    </row>
    <row r="158" spans="1:5" ht="25.5">
      <c r="A158" s="249" t="s">
        <v>1321</v>
      </c>
      <c r="B158" s="250" t="s">
        <v>753</v>
      </c>
      <c r="C158" s="250" t="s">
        <v>1322</v>
      </c>
      <c r="D158" s="250" t="s">
        <v>1175</v>
      </c>
      <c r="E158" s="251">
        <v>103026537.34</v>
      </c>
    </row>
    <row r="159" spans="1:5" ht="25.5">
      <c r="A159" s="249" t="s">
        <v>1198</v>
      </c>
      <c r="B159" s="250" t="s">
        <v>753</v>
      </c>
      <c r="C159" s="250" t="s">
        <v>1199</v>
      </c>
      <c r="D159" s="250" t="s">
        <v>1175</v>
      </c>
      <c r="E159" s="251">
        <v>103026537.34</v>
      </c>
    </row>
    <row r="160" spans="1:5">
      <c r="A160" s="249" t="s">
        <v>140</v>
      </c>
      <c r="B160" s="250" t="s">
        <v>753</v>
      </c>
      <c r="C160" s="250" t="s">
        <v>1199</v>
      </c>
      <c r="D160" s="250" t="s">
        <v>1142</v>
      </c>
      <c r="E160" s="251">
        <v>103026537.34</v>
      </c>
    </row>
    <row r="161" spans="1:5">
      <c r="A161" s="249" t="s">
        <v>153</v>
      </c>
      <c r="B161" s="250" t="s">
        <v>753</v>
      </c>
      <c r="C161" s="250" t="s">
        <v>1199</v>
      </c>
      <c r="D161" s="250" t="s">
        <v>395</v>
      </c>
      <c r="E161" s="251">
        <v>103026537.34</v>
      </c>
    </row>
    <row r="162" spans="1:5" ht="102">
      <c r="A162" s="249" t="s">
        <v>581</v>
      </c>
      <c r="B162" s="250" t="s">
        <v>760</v>
      </c>
      <c r="C162" s="250" t="s">
        <v>1175</v>
      </c>
      <c r="D162" s="250" t="s">
        <v>1175</v>
      </c>
      <c r="E162" s="251">
        <v>2963352</v>
      </c>
    </row>
    <row r="163" spans="1:5" ht="25.5">
      <c r="A163" s="249" t="s">
        <v>1329</v>
      </c>
      <c r="B163" s="250" t="s">
        <v>760</v>
      </c>
      <c r="C163" s="250" t="s">
        <v>1330</v>
      </c>
      <c r="D163" s="250" t="s">
        <v>1175</v>
      </c>
      <c r="E163" s="251">
        <v>2963352</v>
      </c>
    </row>
    <row r="164" spans="1:5">
      <c r="A164" s="249" t="s">
        <v>1200</v>
      </c>
      <c r="B164" s="250" t="s">
        <v>760</v>
      </c>
      <c r="C164" s="250" t="s">
        <v>1201</v>
      </c>
      <c r="D164" s="250" t="s">
        <v>1175</v>
      </c>
      <c r="E164" s="251">
        <v>2963352</v>
      </c>
    </row>
    <row r="165" spans="1:5">
      <c r="A165" s="249" t="s">
        <v>140</v>
      </c>
      <c r="B165" s="250" t="s">
        <v>760</v>
      </c>
      <c r="C165" s="250" t="s">
        <v>1201</v>
      </c>
      <c r="D165" s="250" t="s">
        <v>1142</v>
      </c>
      <c r="E165" s="251">
        <v>2438256</v>
      </c>
    </row>
    <row r="166" spans="1:5">
      <c r="A166" s="249" t="s">
        <v>1077</v>
      </c>
      <c r="B166" s="250" t="s">
        <v>760</v>
      </c>
      <c r="C166" s="250" t="s">
        <v>1201</v>
      </c>
      <c r="D166" s="250" t="s">
        <v>1078</v>
      </c>
      <c r="E166" s="251">
        <v>2438256</v>
      </c>
    </row>
    <row r="167" spans="1:5">
      <c r="A167" s="249" t="s">
        <v>248</v>
      </c>
      <c r="B167" s="250" t="s">
        <v>760</v>
      </c>
      <c r="C167" s="250" t="s">
        <v>1201</v>
      </c>
      <c r="D167" s="250" t="s">
        <v>1144</v>
      </c>
      <c r="E167" s="251">
        <v>525096</v>
      </c>
    </row>
    <row r="168" spans="1:5">
      <c r="A168" s="249" t="s">
        <v>1230</v>
      </c>
      <c r="B168" s="250" t="s">
        <v>760</v>
      </c>
      <c r="C168" s="250" t="s">
        <v>1201</v>
      </c>
      <c r="D168" s="250" t="s">
        <v>1231</v>
      </c>
      <c r="E168" s="251">
        <v>525096</v>
      </c>
    </row>
    <row r="169" spans="1:5" ht="114.75">
      <c r="A169" s="249" t="s">
        <v>1149</v>
      </c>
      <c r="B169" s="250" t="s">
        <v>1150</v>
      </c>
      <c r="C169" s="250" t="s">
        <v>1175</v>
      </c>
      <c r="D169" s="250" t="s">
        <v>1175</v>
      </c>
      <c r="E169" s="251">
        <v>59000</v>
      </c>
    </row>
    <row r="170" spans="1:5" ht="25.5">
      <c r="A170" s="249" t="s">
        <v>1329</v>
      </c>
      <c r="B170" s="250" t="s">
        <v>1150</v>
      </c>
      <c r="C170" s="250" t="s">
        <v>1330</v>
      </c>
      <c r="D170" s="250" t="s">
        <v>1175</v>
      </c>
      <c r="E170" s="251">
        <v>59000</v>
      </c>
    </row>
    <row r="171" spans="1:5">
      <c r="A171" s="249" t="s">
        <v>1200</v>
      </c>
      <c r="B171" s="250" t="s">
        <v>1150</v>
      </c>
      <c r="C171" s="250" t="s">
        <v>1201</v>
      </c>
      <c r="D171" s="250" t="s">
        <v>1175</v>
      </c>
      <c r="E171" s="251">
        <v>59000</v>
      </c>
    </row>
    <row r="172" spans="1:5">
      <c r="A172" s="249" t="s">
        <v>140</v>
      </c>
      <c r="B172" s="250" t="s">
        <v>1150</v>
      </c>
      <c r="C172" s="250" t="s">
        <v>1201</v>
      </c>
      <c r="D172" s="250" t="s">
        <v>1142</v>
      </c>
      <c r="E172" s="251">
        <v>59000</v>
      </c>
    </row>
    <row r="173" spans="1:5">
      <c r="A173" s="249" t="s">
        <v>1075</v>
      </c>
      <c r="B173" s="250" t="s">
        <v>1150</v>
      </c>
      <c r="C173" s="250" t="s">
        <v>1201</v>
      </c>
      <c r="D173" s="250" t="s">
        <v>365</v>
      </c>
      <c r="E173" s="251">
        <v>59000</v>
      </c>
    </row>
    <row r="174" spans="1:5" ht="102">
      <c r="A174" s="249" t="s">
        <v>2127</v>
      </c>
      <c r="B174" s="250" t="s">
        <v>2128</v>
      </c>
      <c r="C174" s="250" t="s">
        <v>1175</v>
      </c>
      <c r="D174" s="250" t="s">
        <v>1175</v>
      </c>
      <c r="E174" s="251">
        <v>1000000</v>
      </c>
    </row>
    <row r="175" spans="1:5" ht="25.5">
      <c r="A175" s="249" t="s">
        <v>1321</v>
      </c>
      <c r="B175" s="250" t="s">
        <v>2128</v>
      </c>
      <c r="C175" s="250" t="s">
        <v>1322</v>
      </c>
      <c r="D175" s="250" t="s">
        <v>1175</v>
      </c>
      <c r="E175" s="251">
        <v>1000000</v>
      </c>
    </row>
    <row r="176" spans="1:5" ht="25.5">
      <c r="A176" s="249" t="s">
        <v>1198</v>
      </c>
      <c r="B176" s="250" t="s">
        <v>2128</v>
      </c>
      <c r="C176" s="250" t="s">
        <v>1199</v>
      </c>
      <c r="D176" s="250" t="s">
        <v>1175</v>
      </c>
      <c r="E176" s="251">
        <v>1000000</v>
      </c>
    </row>
    <row r="177" spans="1:5">
      <c r="A177" s="249" t="s">
        <v>140</v>
      </c>
      <c r="B177" s="250" t="s">
        <v>2128</v>
      </c>
      <c r="C177" s="250" t="s">
        <v>1199</v>
      </c>
      <c r="D177" s="250" t="s">
        <v>1142</v>
      </c>
      <c r="E177" s="251">
        <v>1000000</v>
      </c>
    </row>
    <row r="178" spans="1:5">
      <c r="A178" s="249" t="s">
        <v>153</v>
      </c>
      <c r="B178" s="250" t="s">
        <v>2128</v>
      </c>
      <c r="C178" s="250" t="s">
        <v>1199</v>
      </c>
      <c r="D178" s="250" t="s">
        <v>395</v>
      </c>
      <c r="E178" s="251">
        <v>1000000</v>
      </c>
    </row>
    <row r="179" spans="1:5" ht="114.75">
      <c r="A179" s="249" t="s">
        <v>1802</v>
      </c>
      <c r="B179" s="250" t="s">
        <v>1803</v>
      </c>
      <c r="C179" s="250" t="s">
        <v>1175</v>
      </c>
      <c r="D179" s="250" t="s">
        <v>1175</v>
      </c>
      <c r="E179" s="251">
        <v>1035750.66</v>
      </c>
    </row>
    <row r="180" spans="1:5" ht="25.5">
      <c r="A180" s="249" t="s">
        <v>1321</v>
      </c>
      <c r="B180" s="250" t="s">
        <v>1803</v>
      </c>
      <c r="C180" s="250" t="s">
        <v>1322</v>
      </c>
      <c r="D180" s="250" t="s">
        <v>1175</v>
      </c>
      <c r="E180" s="251">
        <v>1035750.66</v>
      </c>
    </row>
    <row r="181" spans="1:5" ht="25.5">
      <c r="A181" s="249" t="s">
        <v>1198</v>
      </c>
      <c r="B181" s="250" t="s">
        <v>1803</v>
      </c>
      <c r="C181" s="250" t="s">
        <v>1199</v>
      </c>
      <c r="D181" s="250" t="s">
        <v>1175</v>
      </c>
      <c r="E181" s="251">
        <v>1035750.66</v>
      </c>
    </row>
    <row r="182" spans="1:5">
      <c r="A182" s="249" t="s">
        <v>140</v>
      </c>
      <c r="B182" s="250" t="s">
        <v>1803</v>
      </c>
      <c r="C182" s="250" t="s">
        <v>1199</v>
      </c>
      <c r="D182" s="250" t="s">
        <v>1142</v>
      </c>
      <c r="E182" s="251">
        <v>1035750.66</v>
      </c>
    </row>
    <row r="183" spans="1:5">
      <c r="A183" s="249" t="s">
        <v>152</v>
      </c>
      <c r="B183" s="250" t="s">
        <v>1803</v>
      </c>
      <c r="C183" s="250" t="s">
        <v>1199</v>
      </c>
      <c r="D183" s="250" t="s">
        <v>408</v>
      </c>
      <c r="E183" s="251">
        <v>1035750.66</v>
      </c>
    </row>
    <row r="184" spans="1:5" ht="114.75">
      <c r="A184" s="249" t="s">
        <v>1805</v>
      </c>
      <c r="B184" s="250" t="s">
        <v>1806</v>
      </c>
      <c r="C184" s="250" t="s">
        <v>1175</v>
      </c>
      <c r="D184" s="250" t="s">
        <v>1175</v>
      </c>
      <c r="E184" s="251">
        <v>1366689</v>
      </c>
    </row>
    <row r="185" spans="1:5" ht="25.5">
      <c r="A185" s="249" t="s">
        <v>1321</v>
      </c>
      <c r="B185" s="250" t="s">
        <v>1806</v>
      </c>
      <c r="C185" s="250" t="s">
        <v>1322</v>
      </c>
      <c r="D185" s="250" t="s">
        <v>1175</v>
      </c>
      <c r="E185" s="251">
        <v>1366689</v>
      </c>
    </row>
    <row r="186" spans="1:5" ht="25.5">
      <c r="A186" s="249" t="s">
        <v>1198</v>
      </c>
      <c r="B186" s="250" t="s">
        <v>1806</v>
      </c>
      <c r="C186" s="250" t="s">
        <v>1199</v>
      </c>
      <c r="D186" s="250" t="s">
        <v>1175</v>
      </c>
      <c r="E186" s="251">
        <v>1366689</v>
      </c>
    </row>
    <row r="187" spans="1:5">
      <c r="A187" s="249" t="s">
        <v>140</v>
      </c>
      <c r="B187" s="250" t="s">
        <v>1806</v>
      </c>
      <c r="C187" s="250" t="s">
        <v>1199</v>
      </c>
      <c r="D187" s="250" t="s">
        <v>1142</v>
      </c>
      <c r="E187" s="251">
        <v>1366689</v>
      </c>
    </row>
    <row r="188" spans="1:5">
      <c r="A188" s="249" t="s">
        <v>153</v>
      </c>
      <c r="B188" s="250" t="s">
        <v>1806</v>
      </c>
      <c r="C188" s="250" t="s">
        <v>1199</v>
      </c>
      <c r="D188" s="250" t="s">
        <v>395</v>
      </c>
      <c r="E188" s="251">
        <v>1366689</v>
      </c>
    </row>
    <row r="189" spans="1:5" ht="114.75">
      <c r="A189" s="249" t="s">
        <v>1879</v>
      </c>
      <c r="B189" s="250" t="s">
        <v>1880</v>
      </c>
      <c r="C189" s="250" t="s">
        <v>1175</v>
      </c>
      <c r="D189" s="250" t="s">
        <v>1175</v>
      </c>
      <c r="E189" s="251">
        <v>37200</v>
      </c>
    </row>
    <row r="190" spans="1:5" ht="25.5">
      <c r="A190" s="249" t="s">
        <v>1329</v>
      </c>
      <c r="B190" s="250" t="s">
        <v>1880</v>
      </c>
      <c r="C190" s="250" t="s">
        <v>1330</v>
      </c>
      <c r="D190" s="250" t="s">
        <v>1175</v>
      </c>
      <c r="E190" s="251">
        <v>37200</v>
      </c>
    </row>
    <row r="191" spans="1:5">
      <c r="A191" s="249" t="s">
        <v>1200</v>
      </c>
      <c r="B191" s="250" t="s">
        <v>1880</v>
      </c>
      <c r="C191" s="250" t="s">
        <v>1201</v>
      </c>
      <c r="D191" s="250" t="s">
        <v>1175</v>
      </c>
      <c r="E191" s="251">
        <v>37200</v>
      </c>
    </row>
    <row r="192" spans="1:5">
      <c r="A192" s="249" t="s">
        <v>140</v>
      </c>
      <c r="B192" s="250" t="s">
        <v>1880</v>
      </c>
      <c r="C192" s="250" t="s">
        <v>1201</v>
      </c>
      <c r="D192" s="250" t="s">
        <v>1142</v>
      </c>
      <c r="E192" s="251">
        <v>37200</v>
      </c>
    </row>
    <row r="193" spans="1:5">
      <c r="A193" s="249" t="s">
        <v>1077</v>
      </c>
      <c r="B193" s="250" t="s">
        <v>1880</v>
      </c>
      <c r="C193" s="250" t="s">
        <v>1201</v>
      </c>
      <c r="D193" s="250" t="s">
        <v>1078</v>
      </c>
      <c r="E193" s="251">
        <v>37200</v>
      </c>
    </row>
    <row r="194" spans="1:5" ht="114.75">
      <c r="A194" s="249" t="s">
        <v>1881</v>
      </c>
      <c r="B194" s="250" t="s">
        <v>1882</v>
      </c>
      <c r="C194" s="250" t="s">
        <v>1175</v>
      </c>
      <c r="D194" s="250" t="s">
        <v>1175</v>
      </c>
      <c r="E194" s="251">
        <v>47750</v>
      </c>
    </row>
    <row r="195" spans="1:5" ht="25.5">
      <c r="A195" s="249" t="s">
        <v>1329</v>
      </c>
      <c r="B195" s="250" t="s">
        <v>1882</v>
      </c>
      <c r="C195" s="250" t="s">
        <v>1330</v>
      </c>
      <c r="D195" s="250" t="s">
        <v>1175</v>
      </c>
      <c r="E195" s="251">
        <v>47750</v>
      </c>
    </row>
    <row r="196" spans="1:5">
      <c r="A196" s="249" t="s">
        <v>1200</v>
      </c>
      <c r="B196" s="250" t="s">
        <v>1882</v>
      </c>
      <c r="C196" s="250" t="s">
        <v>1201</v>
      </c>
      <c r="D196" s="250" t="s">
        <v>1175</v>
      </c>
      <c r="E196" s="251">
        <v>47750</v>
      </c>
    </row>
    <row r="197" spans="1:5">
      <c r="A197" s="249" t="s">
        <v>140</v>
      </c>
      <c r="B197" s="250" t="s">
        <v>1882</v>
      </c>
      <c r="C197" s="250" t="s">
        <v>1201</v>
      </c>
      <c r="D197" s="250" t="s">
        <v>1142</v>
      </c>
      <c r="E197" s="251">
        <v>47750</v>
      </c>
    </row>
    <row r="198" spans="1:5">
      <c r="A198" s="249" t="s">
        <v>1075</v>
      </c>
      <c r="B198" s="250" t="s">
        <v>1882</v>
      </c>
      <c r="C198" s="250" t="s">
        <v>1201</v>
      </c>
      <c r="D198" s="250" t="s">
        <v>365</v>
      </c>
      <c r="E198" s="251">
        <v>47750</v>
      </c>
    </row>
    <row r="199" spans="1:5" ht="89.25">
      <c r="A199" s="249" t="s">
        <v>575</v>
      </c>
      <c r="B199" s="250" t="s">
        <v>746</v>
      </c>
      <c r="C199" s="250" t="s">
        <v>1175</v>
      </c>
      <c r="D199" s="250" t="s">
        <v>1175</v>
      </c>
      <c r="E199" s="251">
        <v>41000000</v>
      </c>
    </row>
    <row r="200" spans="1:5" ht="25.5">
      <c r="A200" s="249" t="s">
        <v>1321</v>
      </c>
      <c r="B200" s="250" t="s">
        <v>746</v>
      </c>
      <c r="C200" s="250" t="s">
        <v>1322</v>
      </c>
      <c r="D200" s="250" t="s">
        <v>1175</v>
      </c>
      <c r="E200" s="251">
        <v>41000000</v>
      </c>
    </row>
    <row r="201" spans="1:5" ht="25.5">
      <c r="A201" s="249" t="s">
        <v>1198</v>
      </c>
      <c r="B201" s="250" t="s">
        <v>746</v>
      </c>
      <c r="C201" s="250" t="s">
        <v>1199</v>
      </c>
      <c r="D201" s="250" t="s">
        <v>1175</v>
      </c>
      <c r="E201" s="251">
        <v>41000000</v>
      </c>
    </row>
    <row r="202" spans="1:5">
      <c r="A202" s="249" t="s">
        <v>140</v>
      </c>
      <c r="B202" s="250" t="s">
        <v>746</v>
      </c>
      <c r="C202" s="250" t="s">
        <v>1199</v>
      </c>
      <c r="D202" s="250" t="s">
        <v>1142</v>
      </c>
      <c r="E202" s="251">
        <v>41000000</v>
      </c>
    </row>
    <row r="203" spans="1:5">
      <c r="A203" s="249" t="s">
        <v>152</v>
      </c>
      <c r="B203" s="250" t="s">
        <v>746</v>
      </c>
      <c r="C203" s="250" t="s">
        <v>1199</v>
      </c>
      <c r="D203" s="250" t="s">
        <v>408</v>
      </c>
      <c r="E203" s="251">
        <v>41000000</v>
      </c>
    </row>
    <row r="204" spans="1:5" ht="102">
      <c r="A204" s="249" t="s">
        <v>582</v>
      </c>
      <c r="B204" s="250" t="s">
        <v>758</v>
      </c>
      <c r="C204" s="250" t="s">
        <v>1175</v>
      </c>
      <c r="D204" s="250" t="s">
        <v>1175</v>
      </c>
      <c r="E204" s="251">
        <v>4705000</v>
      </c>
    </row>
    <row r="205" spans="1:5" ht="25.5">
      <c r="A205" s="249" t="s">
        <v>1321</v>
      </c>
      <c r="B205" s="250" t="s">
        <v>758</v>
      </c>
      <c r="C205" s="250" t="s">
        <v>1322</v>
      </c>
      <c r="D205" s="250" t="s">
        <v>1175</v>
      </c>
      <c r="E205" s="251">
        <v>4705000</v>
      </c>
    </row>
    <row r="206" spans="1:5" ht="25.5">
      <c r="A206" s="249" t="s">
        <v>1198</v>
      </c>
      <c r="B206" s="250" t="s">
        <v>758</v>
      </c>
      <c r="C206" s="250" t="s">
        <v>1199</v>
      </c>
      <c r="D206" s="250" t="s">
        <v>1175</v>
      </c>
      <c r="E206" s="251">
        <v>4705000</v>
      </c>
    </row>
    <row r="207" spans="1:5">
      <c r="A207" s="249" t="s">
        <v>140</v>
      </c>
      <c r="B207" s="250" t="s">
        <v>758</v>
      </c>
      <c r="C207" s="250" t="s">
        <v>1199</v>
      </c>
      <c r="D207" s="250" t="s">
        <v>1142</v>
      </c>
      <c r="E207" s="251">
        <v>4705000</v>
      </c>
    </row>
    <row r="208" spans="1:5">
      <c r="A208" s="249" t="s">
        <v>153</v>
      </c>
      <c r="B208" s="250" t="s">
        <v>758</v>
      </c>
      <c r="C208" s="250" t="s">
        <v>1199</v>
      </c>
      <c r="D208" s="250" t="s">
        <v>395</v>
      </c>
      <c r="E208" s="251">
        <v>4705000</v>
      </c>
    </row>
    <row r="209" spans="1:5" ht="63.75">
      <c r="A209" s="249" t="s">
        <v>2136</v>
      </c>
      <c r="B209" s="250" t="s">
        <v>2137</v>
      </c>
      <c r="C209" s="250" t="s">
        <v>1175</v>
      </c>
      <c r="D209" s="250" t="s">
        <v>1175</v>
      </c>
      <c r="E209" s="251">
        <v>201565</v>
      </c>
    </row>
    <row r="210" spans="1:5" ht="25.5">
      <c r="A210" s="249" t="s">
        <v>1321</v>
      </c>
      <c r="B210" s="250" t="s">
        <v>2137</v>
      </c>
      <c r="C210" s="250" t="s">
        <v>1322</v>
      </c>
      <c r="D210" s="250" t="s">
        <v>1175</v>
      </c>
      <c r="E210" s="251">
        <v>201565</v>
      </c>
    </row>
    <row r="211" spans="1:5" ht="25.5">
      <c r="A211" s="249" t="s">
        <v>1198</v>
      </c>
      <c r="B211" s="250" t="s">
        <v>2137</v>
      </c>
      <c r="C211" s="250" t="s">
        <v>1199</v>
      </c>
      <c r="D211" s="250" t="s">
        <v>1175</v>
      </c>
      <c r="E211" s="251">
        <v>201565</v>
      </c>
    </row>
    <row r="212" spans="1:5">
      <c r="A212" s="249" t="s">
        <v>140</v>
      </c>
      <c r="B212" s="250" t="s">
        <v>2137</v>
      </c>
      <c r="C212" s="250" t="s">
        <v>1199</v>
      </c>
      <c r="D212" s="250" t="s">
        <v>1142</v>
      </c>
      <c r="E212" s="251">
        <v>201565</v>
      </c>
    </row>
    <row r="213" spans="1:5">
      <c r="A213" s="249" t="s">
        <v>152</v>
      </c>
      <c r="B213" s="250" t="s">
        <v>2137</v>
      </c>
      <c r="C213" s="250" t="s">
        <v>1199</v>
      </c>
      <c r="D213" s="250" t="s">
        <v>408</v>
      </c>
      <c r="E213" s="251">
        <v>79155</v>
      </c>
    </row>
    <row r="214" spans="1:5">
      <c r="A214" s="249" t="s">
        <v>153</v>
      </c>
      <c r="B214" s="250" t="s">
        <v>2137</v>
      </c>
      <c r="C214" s="250" t="s">
        <v>1199</v>
      </c>
      <c r="D214" s="250" t="s">
        <v>395</v>
      </c>
      <c r="E214" s="251">
        <v>122410</v>
      </c>
    </row>
    <row r="215" spans="1:5" ht="89.25">
      <c r="A215" s="249" t="s">
        <v>962</v>
      </c>
      <c r="B215" s="250" t="s">
        <v>963</v>
      </c>
      <c r="C215" s="250" t="s">
        <v>1175</v>
      </c>
      <c r="D215" s="250" t="s">
        <v>1175</v>
      </c>
      <c r="E215" s="251">
        <v>12190657.060000001</v>
      </c>
    </row>
    <row r="216" spans="1:5" ht="25.5">
      <c r="A216" s="249" t="s">
        <v>1321</v>
      </c>
      <c r="B216" s="250" t="s">
        <v>963</v>
      </c>
      <c r="C216" s="250" t="s">
        <v>1322</v>
      </c>
      <c r="D216" s="250" t="s">
        <v>1175</v>
      </c>
      <c r="E216" s="251">
        <v>12190657.060000001</v>
      </c>
    </row>
    <row r="217" spans="1:5" ht="25.5">
      <c r="A217" s="249" t="s">
        <v>1198</v>
      </c>
      <c r="B217" s="250" t="s">
        <v>963</v>
      </c>
      <c r="C217" s="250" t="s">
        <v>1199</v>
      </c>
      <c r="D217" s="250" t="s">
        <v>1175</v>
      </c>
      <c r="E217" s="251">
        <v>12190657.060000001</v>
      </c>
    </row>
    <row r="218" spans="1:5">
      <c r="A218" s="249" t="s">
        <v>140</v>
      </c>
      <c r="B218" s="250" t="s">
        <v>963</v>
      </c>
      <c r="C218" s="250" t="s">
        <v>1199</v>
      </c>
      <c r="D218" s="250" t="s">
        <v>1142</v>
      </c>
      <c r="E218" s="251">
        <v>12190657.060000001</v>
      </c>
    </row>
    <row r="219" spans="1:5">
      <c r="A219" s="249" t="s">
        <v>152</v>
      </c>
      <c r="B219" s="250" t="s">
        <v>963</v>
      </c>
      <c r="C219" s="250" t="s">
        <v>1199</v>
      </c>
      <c r="D219" s="250" t="s">
        <v>408</v>
      </c>
      <c r="E219" s="251">
        <v>12190657.060000001</v>
      </c>
    </row>
    <row r="220" spans="1:5" ht="102">
      <c r="A220" s="249" t="s">
        <v>964</v>
      </c>
      <c r="B220" s="250" t="s">
        <v>965</v>
      </c>
      <c r="C220" s="250" t="s">
        <v>1175</v>
      </c>
      <c r="D220" s="250" t="s">
        <v>1175</v>
      </c>
      <c r="E220" s="251">
        <v>10659811.16</v>
      </c>
    </row>
    <row r="221" spans="1:5" ht="25.5">
      <c r="A221" s="249" t="s">
        <v>1321</v>
      </c>
      <c r="B221" s="250" t="s">
        <v>965</v>
      </c>
      <c r="C221" s="250" t="s">
        <v>1322</v>
      </c>
      <c r="D221" s="250" t="s">
        <v>1175</v>
      </c>
      <c r="E221" s="251">
        <v>10659811.16</v>
      </c>
    </row>
    <row r="222" spans="1:5" ht="25.5">
      <c r="A222" s="249" t="s">
        <v>1198</v>
      </c>
      <c r="B222" s="250" t="s">
        <v>965</v>
      </c>
      <c r="C222" s="250" t="s">
        <v>1199</v>
      </c>
      <c r="D222" s="250" t="s">
        <v>1175</v>
      </c>
      <c r="E222" s="251">
        <v>10659811.16</v>
      </c>
    </row>
    <row r="223" spans="1:5">
      <c r="A223" s="249" t="s">
        <v>140</v>
      </c>
      <c r="B223" s="250" t="s">
        <v>965</v>
      </c>
      <c r="C223" s="250" t="s">
        <v>1199</v>
      </c>
      <c r="D223" s="250" t="s">
        <v>1142</v>
      </c>
      <c r="E223" s="251">
        <v>10659811.16</v>
      </c>
    </row>
    <row r="224" spans="1:5">
      <c r="A224" s="249" t="s">
        <v>153</v>
      </c>
      <c r="B224" s="250" t="s">
        <v>965</v>
      </c>
      <c r="C224" s="250" t="s">
        <v>1199</v>
      </c>
      <c r="D224" s="250" t="s">
        <v>395</v>
      </c>
      <c r="E224" s="251">
        <v>10659811.16</v>
      </c>
    </row>
    <row r="225" spans="1:5" ht="89.25">
      <c r="A225" s="249" t="s">
        <v>966</v>
      </c>
      <c r="B225" s="250" t="s">
        <v>967</v>
      </c>
      <c r="C225" s="250" t="s">
        <v>1175</v>
      </c>
      <c r="D225" s="250" t="s">
        <v>1175</v>
      </c>
      <c r="E225" s="251">
        <v>391648.01</v>
      </c>
    </row>
    <row r="226" spans="1:5" ht="25.5">
      <c r="A226" s="249" t="s">
        <v>1329</v>
      </c>
      <c r="B226" s="250" t="s">
        <v>967</v>
      </c>
      <c r="C226" s="250" t="s">
        <v>1330</v>
      </c>
      <c r="D226" s="250" t="s">
        <v>1175</v>
      </c>
      <c r="E226" s="251">
        <v>391648.01</v>
      </c>
    </row>
    <row r="227" spans="1:5">
      <c r="A227" s="249" t="s">
        <v>1200</v>
      </c>
      <c r="B227" s="250" t="s">
        <v>967</v>
      </c>
      <c r="C227" s="250" t="s">
        <v>1201</v>
      </c>
      <c r="D227" s="250" t="s">
        <v>1175</v>
      </c>
      <c r="E227" s="251">
        <v>391648.01</v>
      </c>
    </row>
    <row r="228" spans="1:5">
      <c r="A228" s="249" t="s">
        <v>140</v>
      </c>
      <c r="B228" s="250" t="s">
        <v>967</v>
      </c>
      <c r="C228" s="250" t="s">
        <v>1201</v>
      </c>
      <c r="D228" s="250" t="s">
        <v>1142</v>
      </c>
      <c r="E228" s="251">
        <v>345888.01</v>
      </c>
    </row>
    <row r="229" spans="1:5">
      <c r="A229" s="249" t="s">
        <v>1077</v>
      </c>
      <c r="B229" s="250" t="s">
        <v>967</v>
      </c>
      <c r="C229" s="250" t="s">
        <v>1201</v>
      </c>
      <c r="D229" s="250" t="s">
        <v>1078</v>
      </c>
      <c r="E229" s="251">
        <v>345888.01</v>
      </c>
    </row>
    <row r="230" spans="1:5">
      <c r="A230" s="249" t="s">
        <v>248</v>
      </c>
      <c r="B230" s="250" t="s">
        <v>967</v>
      </c>
      <c r="C230" s="250" t="s">
        <v>1201</v>
      </c>
      <c r="D230" s="250" t="s">
        <v>1144</v>
      </c>
      <c r="E230" s="251">
        <v>45760</v>
      </c>
    </row>
    <row r="231" spans="1:5">
      <c r="A231" s="249" t="s">
        <v>1230</v>
      </c>
      <c r="B231" s="250" t="s">
        <v>967</v>
      </c>
      <c r="C231" s="250" t="s">
        <v>1201</v>
      </c>
      <c r="D231" s="250" t="s">
        <v>1231</v>
      </c>
      <c r="E231" s="251">
        <v>45760</v>
      </c>
    </row>
    <row r="232" spans="1:5" ht="102">
      <c r="A232" s="249" t="s">
        <v>1151</v>
      </c>
      <c r="B232" s="250" t="s">
        <v>1152</v>
      </c>
      <c r="C232" s="250" t="s">
        <v>1175</v>
      </c>
      <c r="D232" s="250" t="s">
        <v>1175</v>
      </c>
      <c r="E232" s="251">
        <v>153000</v>
      </c>
    </row>
    <row r="233" spans="1:5" ht="25.5">
      <c r="A233" s="249" t="s">
        <v>1329</v>
      </c>
      <c r="B233" s="250" t="s">
        <v>1152</v>
      </c>
      <c r="C233" s="250" t="s">
        <v>1330</v>
      </c>
      <c r="D233" s="250" t="s">
        <v>1175</v>
      </c>
      <c r="E233" s="251">
        <v>153000</v>
      </c>
    </row>
    <row r="234" spans="1:5">
      <c r="A234" s="249" t="s">
        <v>1200</v>
      </c>
      <c r="B234" s="250" t="s">
        <v>1152</v>
      </c>
      <c r="C234" s="250" t="s">
        <v>1201</v>
      </c>
      <c r="D234" s="250" t="s">
        <v>1175</v>
      </c>
      <c r="E234" s="251">
        <v>153000</v>
      </c>
    </row>
    <row r="235" spans="1:5">
      <c r="A235" s="249" t="s">
        <v>140</v>
      </c>
      <c r="B235" s="250" t="s">
        <v>1152</v>
      </c>
      <c r="C235" s="250" t="s">
        <v>1201</v>
      </c>
      <c r="D235" s="250" t="s">
        <v>1142</v>
      </c>
      <c r="E235" s="251">
        <v>153000</v>
      </c>
    </row>
    <row r="236" spans="1:5">
      <c r="A236" s="249" t="s">
        <v>1075</v>
      </c>
      <c r="B236" s="250" t="s">
        <v>1152</v>
      </c>
      <c r="C236" s="250" t="s">
        <v>1201</v>
      </c>
      <c r="D236" s="250" t="s">
        <v>365</v>
      </c>
      <c r="E236" s="251">
        <v>153000</v>
      </c>
    </row>
    <row r="237" spans="1:5" ht="76.5">
      <c r="A237" s="249" t="s">
        <v>2144</v>
      </c>
      <c r="B237" s="250" t="s">
        <v>2145</v>
      </c>
      <c r="C237" s="250" t="s">
        <v>1175</v>
      </c>
      <c r="D237" s="250" t="s">
        <v>1175</v>
      </c>
      <c r="E237" s="251">
        <v>52309200</v>
      </c>
    </row>
    <row r="238" spans="1:5" ht="51">
      <c r="A238" s="249" t="s">
        <v>1320</v>
      </c>
      <c r="B238" s="250" t="s">
        <v>2145</v>
      </c>
      <c r="C238" s="250" t="s">
        <v>273</v>
      </c>
      <c r="D238" s="250" t="s">
        <v>1175</v>
      </c>
      <c r="E238" s="251">
        <v>52309200</v>
      </c>
    </row>
    <row r="239" spans="1:5">
      <c r="A239" s="249" t="s">
        <v>1192</v>
      </c>
      <c r="B239" s="250" t="s">
        <v>2145</v>
      </c>
      <c r="C239" s="250" t="s">
        <v>133</v>
      </c>
      <c r="D239" s="250" t="s">
        <v>1175</v>
      </c>
      <c r="E239" s="251">
        <v>52309200</v>
      </c>
    </row>
    <row r="240" spans="1:5">
      <c r="A240" s="249" t="s">
        <v>140</v>
      </c>
      <c r="B240" s="250" t="s">
        <v>2145</v>
      </c>
      <c r="C240" s="250" t="s">
        <v>133</v>
      </c>
      <c r="D240" s="250" t="s">
        <v>1142</v>
      </c>
      <c r="E240" s="251">
        <v>52309200</v>
      </c>
    </row>
    <row r="241" spans="1:5">
      <c r="A241" s="249" t="s">
        <v>153</v>
      </c>
      <c r="B241" s="250" t="s">
        <v>2145</v>
      </c>
      <c r="C241" s="250" t="s">
        <v>133</v>
      </c>
      <c r="D241" s="250" t="s">
        <v>395</v>
      </c>
      <c r="E241" s="251">
        <v>52309200</v>
      </c>
    </row>
    <row r="242" spans="1:5" ht="216.75">
      <c r="A242" s="249" t="s">
        <v>1359</v>
      </c>
      <c r="B242" s="250" t="s">
        <v>741</v>
      </c>
      <c r="C242" s="250" t="s">
        <v>1175</v>
      </c>
      <c r="D242" s="250" t="s">
        <v>1175</v>
      </c>
      <c r="E242" s="251">
        <v>95938570</v>
      </c>
    </row>
    <row r="243" spans="1:5" ht="51">
      <c r="A243" s="249" t="s">
        <v>1320</v>
      </c>
      <c r="B243" s="250" t="s">
        <v>741</v>
      </c>
      <c r="C243" s="250" t="s">
        <v>273</v>
      </c>
      <c r="D243" s="250" t="s">
        <v>1175</v>
      </c>
      <c r="E243" s="251">
        <v>88613051</v>
      </c>
    </row>
    <row r="244" spans="1:5">
      <c r="A244" s="249" t="s">
        <v>1192</v>
      </c>
      <c r="B244" s="250" t="s">
        <v>741</v>
      </c>
      <c r="C244" s="250" t="s">
        <v>133</v>
      </c>
      <c r="D244" s="250" t="s">
        <v>1175</v>
      </c>
      <c r="E244" s="251">
        <v>88613051</v>
      </c>
    </row>
    <row r="245" spans="1:5">
      <c r="A245" s="249" t="s">
        <v>140</v>
      </c>
      <c r="B245" s="250" t="s">
        <v>741</v>
      </c>
      <c r="C245" s="250" t="s">
        <v>133</v>
      </c>
      <c r="D245" s="250" t="s">
        <v>1142</v>
      </c>
      <c r="E245" s="251">
        <v>88613051</v>
      </c>
    </row>
    <row r="246" spans="1:5">
      <c r="A246" s="249" t="s">
        <v>152</v>
      </c>
      <c r="B246" s="250" t="s">
        <v>741</v>
      </c>
      <c r="C246" s="250" t="s">
        <v>133</v>
      </c>
      <c r="D246" s="250" t="s">
        <v>408</v>
      </c>
      <c r="E246" s="251">
        <v>88613051</v>
      </c>
    </row>
    <row r="247" spans="1:5" ht="25.5">
      <c r="A247" s="249" t="s">
        <v>1321</v>
      </c>
      <c r="B247" s="250" t="s">
        <v>741</v>
      </c>
      <c r="C247" s="250" t="s">
        <v>1322</v>
      </c>
      <c r="D247" s="250" t="s">
        <v>1175</v>
      </c>
      <c r="E247" s="251">
        <v>7325519</v>
      </c>
    </row>
    <row r="248" spans="1:5" ht="25.5">
      <c r="A248" s="249" t="s">
        <v>1198</v>
      </c>
      <c r="B248" s="250" t="s">
        <v>741</v>
      </c>
      <c r="C248" s="250" t="s">
        <v>1199</v>
      </c>
      <c r="D248" s="250" t="s">
        <v>1175</v>
      </c>
      <c r="E248" s="251">
        <v>7325519</v>
      </c>
    </row>
    <row r="249" spans="1:5">
      <c r="A249" s="249" t="s">
        <v>140</v>
      </c>
      <c r="B249" s="250" t="s">
        <v>741</v>
      </c>
      <c r="C249" s="250" t="s">
        <v>1199</v>
      </c>
      <c r="D249" s="250" t="s">
        <v>1142</v>
      </c>
      <c r="E249" s="251">
        <v>7325519</v>
      </c>
    </row>
    <row r="250" spans="1:5">
      <c r="A250" s="249" t="s">
        <v>152</v>
      </c>
      <c r="B250" s="250" t="s">
        <v>741</v>
      </c>
      <c r="C250" s="250" t="s">
        <v>1199</v>
      </c>
      <c r="D250" s="250" t="s">
        <v>408</v>
      </c>
      <c r="E250" s="251">
        <v>7325519</v>
      </c>
    </row>
    <row r="251" spans="1:5" ht="229.5">
      <c r="A251" s="249" t="s">
        <v>1361</v>
      </c>
      <c r="B251" s="250" t="s">
        <v>749</v>
      </c>
      <c r="C251" s="250" t="s">
        <v>1175</v>
      </c>
      <c r="D251" s="250" t="s">
        <v>1175</v>
      </c>
      <c r="E251" s="251">
        <v>94561800</v>
      </c>
    </row>
    <row r="252" spans="1:5" ht="51">
      <c r="A252" s="249" t="s">
        <v>1320</v>
      </c>
      <c r="B252" s="250" t="s">
        <v>749</v>
      </c>
      <c r="C252" s="250" t="s">
        <v>273</v>
      </c>
      <c r="D252" s="250" t="s">
        <v>1175</v>
      </c>
      <c r="E252" s="251">
        <v>84258256</v>
      </c>
    </row>
    <row r="253" spans="1:5">
      <c r="A253" s="249" t="s">
        <v>1192</v>
      </c>
      <c r="B253" s="250" t="s">
        <v>749</v>
      </c>
      <c r="C253" s="250" t="s">
        <v>133</v>
      </c>
      <c r="D253" s="250" t="s">
        <v>1175</v>
      </c>
      <c r="E253" s="251">
        <v>84258256</v>
      </c>
    </row>
    <row r="254" spans="1:5">
      <c r="A254" s="249" t="s">
        <v>140</v>
      </c>
      <c r="B254" s="250" t="s">
        <v>749</v>
      </c>
      <c r="C254" s="250" t="s">
        <v>133</v>
      </c>
      <c r="D254" s="250" t="s">
        <v>1142</v>
      </c>
      <c r="E254" s="251">
        <v>84258256</v>
      </c>
    </row>
    <row r="255" spans="1:5">
      <c r="A255" s="249" t="s">
        <v>153</v>
      </c>
      <c r="B255" s="250" t="s">
        <v>749</v>
      </c>
      <c r="C255" s="250" t="s">
        <v>133</v>
      </c>
      <c r="D255" s="250" t="s">
        <v>395</v>
      </c>
      <c r="E255" s="251">
        <v>84258256</v>
      </c>
    </row>
    <row r="256" spans="1:5" ht="25.5">
      <c r="A256" s="249" t="s">
        <v>1321</v>
      </c>
      <c r="B256" s="250" t="s">
        <v>749</v>
      </c>
      <c r="C256" s="250" t="s">
        <v>1322</v>
      </c>
      <c r="D256" s="250" t="s">
        <v>1175</v>
      </c>
      <c r="E256" s="251">
        <v>10303544</v>
      </c>
    </row>
    <row r="257" spans="1:5" ht="25.5">
      <c r="A257" s="249" t="s">
        <v>1198</v>
      </c>
      <c r="B257" s="250" t="s">
        <v>749</v>
      </c>
      <c r="C257" s="250" t="s">
        <v>1199</v>
      </c>
      <c r="D257" s="250" t="s">
        <v>1175</v>
      </c>
      <c r="E257" s="251">
        <v>10303544</v>
      </c>
    </row>
    <row r="258" spans="1:5">
      <c r="A258" s="249" t="s">
        <v>140</v>
      </c>
      <c r="B258" s="250" t="s">
        <v>749</v>
      </c>
      <c r="C258" s="250" t="s">
        <v>1199</v>
      </c>
      <c r="D258" s="250" t="s">
        <v>1142</v>
      </c>
      <c r="E258" s="251">
        <v>10303544</v>
      </c>
    </row>
    <row r="259" spans="1:5">
      <c r="A259" s="249" t="s">
        <v>153</v>
      </c>
      <c r="B259" s="250" t="s">
        <v>749</v>
      </c>
      <c r="C259" s="250" t="s">
        <v>1199</v>
      </c>
      <c r="D259" s="250" t="s">
        <v>395</v>
      </c>
      <c r="E259" s="251">
        <v>10303544</v>
      </c>
    </row>
    <row r="260" spans="1:5" ht="140.25">
      <c r="A260" s="249" t="s">
        <v>1365</v>
      </c>
      <c r="B260" s="250" t="s">
        <v>785</v>
      </c>
      <c r="C260" s="250" t="s">
        <v>1175</v>
      </c>
      <c r="D260" s="250" t="s">
        <v>1175</v>
      </c>
      <c r="E260" s="251">
        <v>817000</v>
      </c>
    </row>
    <row r="261" spans="1:5" ht="25.5">
      <c r="A261" s="249" t="s">
        <v>1321</v>
      </c>
      <c r="B261" s="250" t="s">
        <v>785</v>
      </c>
      <c r="C261" s="250" t="s">
        <v>1322</v>
      </c>
      <c r="D261" s="250" t="s">
        <v>1175</v>
      </c>
      <c r="E261" s="251">
        <v>817000</v>
      </c>
    </row>
    <row r="262" spans="1:5" ht="25.5">
      <c r="A262" s="249" t="s">
        <v>1198</v>
      </c>
      <c r="B262" s="250" t="s">
        <v>785</v>
      </c>
      <c r="C262" s="250" t="s">
        <v>1199</v>
      </c>
      <c r="D262" s="250" t="s">
        <v>1175</v>
      </c>
      <c r="E262" s="251">
        <v>817000</v>
      </c>
    </row>
    <row r="263" spans="1:5">
      <c r="A263" s="249" t="s">
        <v>141</v>
      </c>
      <c r="B263" s="250" t="s">
        <v>785</v>
      </c>
      <c r="C263" s="250" t="s">
        <v>1199</v>
      </c>
      <c r="D263" s="250" t="s">
        <v>1143</v>
      </c>
      <c r="E263" s="251">
        <v>817000</v>
      </c>
    </row>
    <row r="264" spans="1:5">
      <c r="A264" s="249" t="s">
        <v>98</v>
      </c>
      <c r="B264" s="250" t="s">
        <v>785</v>
      </c>
      <c r="C264" s="250" t="s">
        <v>1199</v>
      </c>
      <c r="D264" s="250" t="s">
        <v>378</v>
      </c>
      <c r="E264" s="251">
        <v>817000</v>
      </c>
    </row>
    <row r="265" spans="1:5" ht="102">
      <c r="A265" s="249" t="s">
        <v>1367</v>
      </c>
      <c r="B265" s="250" t="s">
        <v>787</v>
      </c>
      <c r="C265" s="250" t="s">
        <v>1175</v>
      </c>
      <c r="D265" s="250" t="s">
        <v>1175</v>
      </c>
      <c r="E265" s="251">
        <v>2561300</v>
      </c>
    </row>
    <row r="266" spans="1:5" ht="25.5">
      <c r="A266" s="249" t="s">
        <v>1321</v>
      </c>
      <c r="B266" s="250" t="s">
        <v>787</v>
      </c>
      <c r="C266" s="250" t="s">
        <v>1322</v>
      </c>
      <c r="D266" s="250" t="s">
        <v>1175</v>
      </c>
      <c r="E266" s="251">
        <v>10000</v>
      </c>
    </row>
    <row r="267" spans="1:5" ht="25.5">
      <c r="A267" s="249" t="s">
        <v>1198</v>
      </c>
      <c r="B267" s="250" t="s">
        <v>787</v>
      </c>
      <c r="C267" s="250" t="s">
        <v>1199</v>
      </c>
      <c r="D267" s="250" t="s">
        <v>1175</v>
      </c>
      <c r="E267" s="251">
        <v>10000</v>
      </c>
    </row>
    <row r="268" spans="1:5">
      <c r="A268" s="249" t="s">
        <v>141</v>
      </c>
      <c r="B268" s="250" t="s">
        <v>787</v>
      </c>
      <c r="C268" s="250" t="s">
        <v>1199</v>
      </c>
      <c r="D268" s="250" t="s">
        <v>1143</v>
      </c>
      <c r="E268" s="251">
        <v>10000</v>
      </c>
    </row>
    <row r="269" spans="1:5">
      <c r="A269" s="249" t="s">
        <v>18</v>
      </c>
      <c r="B269" s="250" t="s">
        <v>787</v>
      </c>
      <c r="C269" s="250" t="s">
        <v>1199</v>
      </c>
      <c r="D269" s="250" t="s">
        <v>423</v>
      </c>
      <c r="E269" s="251">
        <v>10000</v>
      </c>
    </row>
    <row r="270" spans="1:5">
      <c r="A270" s="249" t="s">
        <v>1325</v>
      </c>
      <c r="B270" s="250" t="s">
        <v>787</v>
      </c>
      <c r="C270" s="250" t="s">
        <v>1326</v>
      </c>
      <c r="D270" s="250" t="s">
        <v>1175</v>
      </c>
      <c r="E270" s="251">
        <v>2551300</v>
      </c>
    </row>
    <row r="271" spans="1:5" ht="25.5">
      <c r="A271" s="249" t="s">
        <v>1202</v>
      </c>
      <c r="B271" s="250" t="s">
        <v>787</v>
      </c>
      <c r="C271" s="250" t="s">
        <v>557</v>
      </c>
      <c r="D271" s="250" t="s">
        <v>1175</v>
      </c>
      <c r="E271" s="251">
        <v>2551300</v>
      </c>
    </row>
    <row r="272" spans="1:5">
      <c r="A272" s="249" t="s">
        <v>141</v>
      </c>
      <c r="B272" s="250" t="s">
        <v>787</v>
      </c>
      <c r="C272" s="250" t="s">
        <v>557</v>
      </c>
      <c r="D272" s="250" t="s">
        <v>1143</v>
      </c>
      <c r="E272" s="251">
        <v>2551300</v>
      </c>
    </row>
    <row r="273" spans="1:5">
      <c r="A273" s="249" t="s">
        <v>18</v>
      </c>
      <c r="B273" s="250" t="s">
        <v>787</v>
      </c>
      <c r="C273" s="250" t="s">
        <v>557</v>
      </c>
      <c r="D273" s="250" t="s">
        <v>423</v>
      </c>
      <c r="E273" s="251">
        <v>2551300</v>
      </c>
    </row>
    <row r="274" spans="1:5" ht="229.5">
      <c r="A274" s="249" t="s">
        <v>1362</v>
      </c>
      <c r="B274" s="250" t="s">
        <v>747</v>
      </c>
      <c r="C274" s="250" t="s">
        <v>1175</v>
      </c>
      <c r="D274" s="250" t="s">
        <v>1175</v>
      </c>
      <c r="E274" s="251">
        <v>386185600</v>
      </c>
    </row>
    <row r="275" spans="1:5" ht="51">
      <c r="A275" s="249" t="s">
        <v>1320</v>
      </c>
      <c r="B275" s="250" t="s">
        <v>747</v>
      </c>
      <c r="C275" s="250" t="s">
        <v>273</v>
      </c>
      <c r="D275" s="250" t="s">
        <v>1175</v>
      </c>
      <c r="E275" s="251">
        <v>341862451</v>
      </c>
    </row>
    <row r="276" spans="1:5">
      <c r="A276" s="249" t="s">
        <v>1192</v>
      </c>
      <c r="B276" s="250" t="s">
        <v>747</v>
      </c>
      <c r="C276" s="250" t="s">
        <v>133</v>
      </c>
      <c r="D276" s="250" t="s">
        <v>1175</v>
      </c>
      <c r="E276" s="251">
        <v>341862451</v>
      </c>
    </row>
    <row r="277" spans="1:5">
      <c r="A277" s="249" t="s">
        <v>140</v>
      </c>
      <c r="B277" s="250" t="s">
        <v>747</v>
      </c>
      <c r="C277" s="250" t="s">
        <v>133</v>
      </c>
      <c r="D277" s="250" t="s">
        <v>1142</v>
      </c>
      <c r="E277" s="251">
        <v>341862451</v>
      </c>
    </row>
    <row r="278" spans="1:5">
      <c r="A278" s="249" t="s">
        <v>153</v>
      </c>
      <c r="B278" s="250" t="s">
        <v>747</v>
      </c>
      <c r="C278" s="250" t="s">
        <v>133</v>
      </c>
      <c r="D278" s="250" t="s">
        <v>395</v>
      </c>
      <c r="E278" s="251">
        <v>336362803</v>
      </c>
    </row>
    <row r="279" spans="1:5">
      <c r="A279" s="249" t="s">
        <v>1077</v>
      </c>
      <c r="B279" s="250" t="s">
        <v>747</v>
      </c>
      <c r="C279" s="250" t="s">
        <v>133</v>
      </c>
      <c r="D279" s="250" t="s">
        <v>1078</v>
      </c>
      <c r="E279" s="251">
        <v>5499648</v>
      </c>
    </row>
    <row r="280" spans="1:5" ht="25.5">
      <c r="A280" s="249" t="s">
        <v>1321</v>
      </c>
      <c r="B280" s="250" t="s">
        <v>747</v>
      </c>
      <c r="C280" s="250" t="s">
        <v>1322</v>
      </c>
      <c r="D280" s="250" t="s">
        <v>1175</v>
      </c>
      <c r="E280" s="251">
        <v>44323149</v>
      </c>
    </row>
    <row r="281" spans="1:5" ht="25.5">
      <c r="A281" s="249" t="s">
        <v>1198</v>
      </c>
      <c r="B281" s="250" t="s">
        <v>747</v>
      </c>
      <c r="C281" s="250" t="s">
        <v>1199</v>
      </c>
      <c r="D281" s="250" t="s">
        <v>1175</v>
      </c>
      <c r="E281" s="251">
        <v>44323149</v>
      </c>
    </row>
    <row r="282" spans="1:5">
      <c r="A282" s="249" t="s">
        <v>140</v>
      </c>
      <c r="B282" s="250" t="s">
        <v>747</v>
      </c>
      <c r="C282" s="250" t="s">
        <v>1199</v>
      </c>
      <c r="D282" s="250" t="s">
        <v>1142</v>
      </c>
      <c r="E282" s="251">
        <v>44323149</v>
      </c>
    </row>
    <row r="283" spans="1:5">
      <c r="A283" s="249" t="s">
        <v>153</v>
      </c>
      <c r="B283" s="250" t="s">
        <v>747</v>
      </c>
      <c r="C283" s="250" t="s">
        <v>1199</v>
      </c>
      <c r="D283" s="250" t="s">
        <v>395</v>
      </c>
      <c r="E283" s="251">
        <v>34014997</v>
      </c>
    </row>
    <row r="284" spans="1:5">
      <c r="A284" s="249" t="s">
        <v>1077</v>
      </c>
      <c r="B284" s="250" t="s">
        <v>747</v>
      </c>
      <c r="C284" s="250" t="s">
        <v>1199</v>
      </c>
      <c r="D284" s="250" t="s">
        <v>1078</v>
      </c>
      <c r="E284" s="251">
        <v>10308152</v>
      </c>
    </row>
    <row r="285" spans="1:5" ht="102">
      <c r="A285" s="249" t="s">
        <v>1366</v>
      </c>
      <c r="B285" s="250" t="s">
        <v>786</v>
      </c>
      <c r="C285" s="250" t="s">
        <v>1175</v>
      </c>
      <c r="D285" s="250" t="s">
        <v>1175</v>
      </c>
      <c r="E285" s="251">
        <v>25151300</v>
      </c>
    </row>
    <row r="286" spans="1:5" ht="25.5">
      <c r="A286" s="249" t="s">
        <v>1321</v>
      </c>
      <c r="B286" s="250" t="s">
        <v>786</v>
      </c>
      <c r="C286" s="250" t="s">
        <v>1322</v>
      </c>
      <c r="D286" s="250" t="s">
        <v>1175</v>
      </c>
      <c r="E286" s="251">
        <v>24006300</v>
      </c>
    </row>
    <row r="287" spans="1:5" ht="25.5">
      <c r="A287" s="249" t="s">
        <v>1198</v>
      </c>
      <c r="B287" s="250" t="s">
        <v>786</v>
      </c>
      <c r="C287" s="250" t="s">
        <v>1199</v>
      </c>
      <c r="D287" s="250" t="s">
        <v>1175</v>
      </c>
      <c r="E287" s="251">
        <v>24006300</v>
      </c>
    </row>
    <row r="288" spans="1:5">
      <c r="A288" s="249" t="s">
        <v>141</v>
      </c>
      <c r="B288" s="250" t="s">
        <v>786</v>
      </c>
      <c r="C288" s="250" t="s">
        <v>1199</v>
      </c>
      <c r="D288" s="250" t="s">
        <v>1143</v>
      </c>
      <c r="E288" s="251">
        <v>24006300</v>
      </c>
    </row>
    <row r="289" spans="1:5">
      <c r="A289" s="249" t="s">
        <v>98</v>
      </c>
      <c r="B289" s="250" t="s">
        <v>786</v>
      </c>
      <c r="C289" s="250" t="s">
        <v>1199</v>
      </c>
      <c r="D289" s="250" t="s">
        <v>378</v>
      </c>
      <c r="E289" s="251">
        <v>24006300</v>
      </c>
    </row>
    <row r="290" spans="1:5">
      <c r="A290" s="249" t="s">
        <v>1325</v>
      </c>
      <c r="B290" s="250" t="s">
        <v>786</v>
      </c>
      <c r="C290" s="250" t="s">
        <v>1326</v>
      </c>
      <c r="D290" s="250" t="s">
        <v>1175</v>
      </c>
      <c r="E290" s="251">
        <v>1145000</v>
      </c>
    </row>
    <row r="291" spans="1:5" ht="25.5">
      <c r="A291" s="249" t="s">
        <v>1202</v>
      </c>
      <c r="B291" s="250" t="s">
        <v>786</v>
      </c>
      <c r="C291" s="250" t="s">
        <v>557</v>
      </c>
      <c r="D291" s="250" t="s">
        <v>1175</v>
      </c>
      <c r="E291" s="251">
        <v>1145000</v>
      </c>
    </row>
    <row r="292" spans="1:5">
      <c r="A292" s="249" t="s">
        <v>141</v>
      </c>
      <c r="B292" s="250" t="s">
        <v>786</v>
      </c>
      <c r="C292" s="250" t="s">
        <v>557</v>
      </c>
      <c r="D292" s="250" t="s">
        <v>1143</v>
      </c>
      <c r="E292" s="251">
        <v>1145000</v>
      </c>
    </row>
    <row r="293" spans="1:5">
      <c r="A293" s="249" t="s">
        <v>98</v>
      </c>
      <c r="B293" s="250" t="s">
        <v>786</v>
      </c>
      <c r="C293" s="250" t="s">
        <v>557</v>
      </c>
      <c r="D293" s="250" t="s">
        <v>378</v>
      </c>
      <c r="E293" s="251">
        <v>1145000</v>
      </c>
    </row>
    <row r="294" spans="1:5" ht="216.75">
      <c r="A294" s="249" t="s">
        <v>1360</v>
      </c>
      <c r="B294" s="250" t="s">
        <v>739</v>
      </c>
      <c r="C294" s="250" t="s">
        <v>1175</v>
      </c>
      <c r="D294" s="250" t="s">
        <v>1175</v>
      </c>
      <c r="E294" s="251">
        <v>151897400</v>
      </c>
    </row>
    <row r="295" spans="1:5" ht="51">
      <c r="A295" s="249" t="s">
        <v>1320</v>
      </c>
      <c r="B295" s="250" t="s">
        <v>739</v>
      </c>
      <c r="C295" s="250" t="s">
        <v>273</v>
      </c>
      <c r="D295" s="250" t="s">
        <v>1175</v>
      </c>
      <c r="E295" s="251">
        <v>138335290</v>
      </c>
    </row>
    <row r="296" spans="1:5">
      <c r="A296" s="249" t="s">
        <v>1192</v>
      </c>
      <c r="B296" s="250" t="s">
        <v>739</v>
      </c>
      <c r="C296" s="250" t="s">
        <v>133</v>
      </c>
      <c r="D296" s="250" t="s">
        <v>1175</v>
      </c>
      <c r="E296" s="251">
        <v>138335290</v>
      </c>
    </row>
    <row r="297" spans="1:5">
      <c r="A297" s="249" t="s">
        <v>140</v>
      </c>
      <c r="B297" s="250" t="s">
        <v>739</v>
      </c>
      <c r="C297" s="250" t="s">
        <v>133</v>
      </c>
      <c r="D297" s="250" t="s">
        <v>1142</v>
      </c>
      <c r="E297" s="251">
        <v>138335290</v>
      </c>
    </row>
    <row r="298" spans="1:5">
      <c r="A298" s="249" t="s">
        <v>152</v>
      </c>
      <c r="B298" s="250" t="s">
        <v>739</v>
      </c>
      <c r="C298" s="250" t="s">
        <v>133</v>
      </c>
      <c r="D298" s="250" t="s">
        <v>408</v>
      </c>
      <c r="E298" s="251">
        <v>138335290</v>
      </c>
    </row>
    <row r="299" spans="1:5" ht="25.5">
      <c r="A299" s="249" t="s">
        <v>1321</v>
      </c>
      <c r="B299" s="250" t="s">
        <v>739</v>
      </c>
      <c r="C299" s="250" t="s">
        <v>1322</v>
      </c>
      <c r="D299" s="250" t="s">
        <v>1175</v>
      </c>
      <c r="E299" s="251">
        <v>13562110</v>
      </c>
    </row>
    <row r="300" spans="1:5" ht="25.5">
      <c r="A300" s="249" t="s">
        <v>1198</v>
      </c>
      <c r="B300" s="250" t="s">
        <v>739</v>
      </c>
      <c r="C300" s="250" t="s">
        <v>1199</v>
      </c>
      <c r="D300" s="250" t="s">
        <v>1175</v>
      </c>
      <c r="E300" s="251">
        <v>13562110</v>
      </c>
    </row>
    <row r="301" spans="1:5">
      <c r="A301" s="249" t="s">
        <v>140</v>
      </c>
      <c r="B301" s="250" t="s">
        <v>739</v>
      </c>
      <c r="C301" s="250" t="s">
        <v>1199</v>
      </c>
      <c r="D301" s="250" t="s">
        <v>1142</v>
      </c>
      <c r="E301" s="251">
        <v>13562110</v>
      </c>
    </row>
    <row r="302" spans="1:5">
      <c r="A302" s="249" t="s">
        <v>152</v>
      </c>
      <c r="B302" s="250" t="s">
        <v>739</v>
      </c>
      <c r="C302" s="250" t="s">
        <v>1199</v>
      </c>
      <c r="D302" s="250" t="s">
        <v>408</v>
      </c>
      <c r="E302" s="251">
        <v>13562110</v>
      </c>
    </row>
    <row r="303" spans="1:5" ht="63.75">
      <c r="A303" s="249" t="s">
        <v>1190</v>
      </c>
      <c r="B303" s="250" t="s">
        <v>1191</v>
      </c>
      <c r="C303" s="250" t="s">
        <v>1175</v>
      </c>
      <c r="D303" s="250" t="s">
        <v>1175</v>
      </c>
      <c r="E303" s="251">
        <v>11850300</v>
      </c>
    </row>
    <row r="304" spans="1:5" ht="25.5">
      <c r="A304" s="249" t="s">
        <v>1321</v>
      </c>
      <c r="B304" s="250" t="s">
        <v>1191</v>
      </c>
      <c r="C304" s="250" t="s">
        <v>1322</v>
      </c>
      <c r="D304" s="250" t="s">
        <v>1175</v>
      </c>
      <c r="E304" s="251">
        <v>7633100</v>
      </c>
    </row>
    <row r="305" spans="1:5" ht="25.5">
      <c r="A305" s="249" t="s">
        <v>1198</v>
      </c>
      <c r="B305" s="250" t="s">
        <v>1191</v>
      </c>
      <c r="C305" s="250" t="s">
        <v>1199</v>
      </c>
      <c r="D305" s="250" t="s">
        <v>1175</v>
      </c>
      <c r="E305" s="251">
        <v>7633100</v>
      </c>
    </row>
    <row r="306" spans="1:5">
      <c r="A306" s="249" t="s">
        <v>140</v>
      </c>
      <c r="B306" s="250" t="s">
        <v>1191</v>
      </c>
      <c r="C306" s="250" t="s">
        <v>1199</v>
      </c>
      <c r="D306" s="250" t="s">
        <v>1142</v>
      </c>
      <c r="E306" s="251">
        <v>7633100</v>
      </c>
    </row>
    <row r="307" spans="1:5">
      <c r="A307" s="249" t="s">
        <v>1075</v>
      </c>
      <c r="B307" s="250" t="s">
        <v>1191</v>
      </c>
      <c r="C307" s="250" t="s">
        <v>1199</v>
      </c>
      <c r="D307" s="250" t="s">
        <v>365</v>
      </c>
      <c r="E307" s="251">
        <v>7633100</v>
      </c>
    </row>
    <row r="308" spans="1:5" ht="25.5">
      <c r="A308" s="249" t="s">
        <v>1329</v>
      </c>
      <c r="B308" s="250" t="s">
        <v>1191</v>
      </c>
      <c r="C308" s="250" t="s">
        <v>1330</v>
      </c>
      <c r="D308" s="250" t="s">
        <v>1175</v>
      </c>
      <c r="E308" s="251">
        <v>4217200</v>
      </c>
    </row>
    <row r="309" spans="1:5">
      <c r="A309" s="249" t="s">
        <v>1200</v>
      </c>
      <c r="B309" s="250" t="s">
        <v>1191</v>
      </c>
      <c r="C309" s="250" t="s">
        <v>1201</v>
      </c>
      <c r="D309" s="250" t="s">
        <v>1175</v>
      </c>
      <c r="E309" s="251">
        <v>4217200</v>
      </c>
    </row>
    <row r="310" spans="1:5">
      <c r="A310" s="249" t="s">
        <v>140</v>
      </c>
      <c r="B310" s="250" t="s">
        <v>1191</v>
      </c>
      <c r="C310" s="250" t="s">
        <v>1201</v>
      </c>
      <c r="D310" s="250" t="s">
        <v>1142</v>
      </c>
      <c r="E310" s="251">
        <v>4217200</v>
      </c>
    </row>
    <row r="311" spans="1:5">
      <c r="A311" s="249" t="s">
        <v>1075</v>
      </c>
      <c r="B311" s="250" t="s">
        <v>1191</v>
      </c>
      <c r="C311" s="250" t="s">
        <v>1201</v>
      </c>
      <c r="D311" s="250" t="s">
        <v>365</v>
      </c>
      <c r="E311" s="251">
        <v>4217200</v>
      </c>
    </row>
    <row r="312" spans="1:5" ht="63.75">
      <c r="A312" s="249" t="s">
        <v>411</v>
      </c>
      <c r="B312" s="250" t="s">
        <v>761</v>
      </c>
      <c r="C312" s="250" t="s">
        <v>1175</v>
      </c>
      <c r="D312" s="250" t="s">
        <v>1175</v>
      </c>
      <c r="E312" s="251">
        <v>1015600</v>
      </c>
    </row>
    <row r="313" spans="1:5" ht="25.5">
      <c r="A313" s="249" t="s">
        <v>1321</v>
      </c>
      <c r="B313" s="250" t="s">
        <v>761</v>
      </c>
      <c r="C313" s="250" t="s">
        <v>1322</v>
      </c>
      <c r="D313" s="250" t="s">
        <v>1175</v>
      </c>
      <c r="E313" s="251">
        <v>1015600</v>
      </c>
    </row>
    <row r="314" spans="1:5" ht="25.5">
      <c r="A314" s="249" t="s">
        <v>1198</v>
      </c>
      <c r="B314" s="250" t="s">
        <v>761</v>
      </c>
      <c r="C314" s="250" t="s">
        <v>1199</v>
      </c>
      <c r="D314" s="250" t="s">
        <v>1175</v>
      </c>
      <c r="E314" s="251">
        <v>1015600</v>
      </c>
    </row>
    <row r="315" spans="1:5">
      <c r="A315" s="249" t="s">
        <v>140</v>
      </c>
      <c r="B315" s="250" t="s">
        <v>761</v>
      </c>
      <c r="C315" s="250" t="s">
        <v>1199</v>
      </c>
      <c r="D315" s="250" t="s">
        <v>1142</v>
      </c>
      <c r="E315" s="251">
        <v>1015600</v>
      </c>
    </row>
    <row r="316" spans="1:5">
      <c r="A316" s="249" t="s">
        <v>153</v>
      </c>
      <c r="B316" s="250" t="s">
        <v>761</v>
      </c>
      <c r="C316" s="250" t="s">
        <v>1199</v>
      </c>
      <c r="D316" s="250" t="s">
        <v>395</v>
      </c>
      <c r="E316" s="251">
        <v>795600</v>
      </c>
    </row>
    <row r="317" spans="1:5">
      <c r="A317" s="249" t="s">
        <v>4</v>
      </c>
      <c r="B317" s="250" t="s">
        <v>761</v>
      </c>
      <c r="C317" s="250" t="s">
        <v>1199</v>
      </c>
      <c r="D317" s="250" t="s">
        <v>420</v>
      </c>
      <c r="E317" s="251">
        <v>220000</v>
      </c>
    </row>
    <row r="318" spans="1:5" ht="63.75">
      <c r="A318" s="249" t="s">
        <v>393</v>
      </c>
      <c r="B318" s="250" t="s">
        <v>776</v>
      </c>
      <c r="C318" s="250" t="s">
        <v>1175</v>
      </c>
      <c r="D318" s="250" t="s">
        <v>1175</v>
      </c>
      <c r="E318" s="251">
        <v>2511500</v>
      </c>
    </row>
    <row r="319" spans="1:5" ht="25.5">
      <c r="A319" s="249" t="s">
        <v>1321</v>
      </c>
      <c r="B319" s="250" t="s">
        <v>776</v>
      </c>
      <c r="C319" s="250" t="s">
        <v>1322</v>
      </c>
      <c r="D319" s="250" t="s">
        <v>1175</v>
      </c>
      <c r="E319" s="251">
        <v>1246500</v>
      </c>
    </row>
    <row r="320" spans="1:5" ht="25.5">
      <c r="A320" s="249" t="s">
        <v>1198</v>
      </c>
      <c r="B320" s="250" t="s">
        <v>776</v>
      </c>
      <c r="C320" s="250" t="s">
        <v>1199</v>
      </c>
      <c r="D320" s="250" t="s">
        <v>1175</v>
      </c>
      <c r="E320" s="251">
        <v>1246500</v>
      </c>
    </row>
    <row r="321" spans="1:5">
      <c r="A321" s="249" t="s">
        <v>140</v>
      </c>
      <c r="B321" s="250" t="s">
        <v>776</v>
      </c>
      <c r="C321" s="250" t="s">
        <v>1199</v>
      </c>
      <c r="D321" s="250" t="s">
        <v>1142</v>
      </c>
      <c r="E321" s="251">
        <v>1246500</v>
      </c>
    </row>
    <row r="322" spans="1:5">
      <c r="A322" s="249" t="s">
        <v>1075</v>
      </c>
      <c r="B322" s="250" t="s">
        <v>776</v>
      </c>
      <c r="C322" s="250" t="s">
        <v>1199</v>
      </c>
      <c r="D322" s="250" t="s">
        <v>365</v>
      </c>
      <c r="E322" s="251">
        <v>1246500</v>
      </c>
    </row>
    <row r="323" spans="1:5" ht="25.5">
      <c r="A323" s="249" t="s">
        <v>1329</v>
      </c>
      <c r="B323" s="250" t="s">
        <v>776</v>
      </c>
      <c r="C323" s="250" t="s">
        <v>1330</v>
      </c>
      <c r="D323" s="250" t="s">
        <v>1175</v>
      </c>
      <c r="E323" s="251">
        <v>1265000</v>
      </c>
    </row>
    <row r="324" spans="1:5">
      <c r="A324" s="249" t="s">
        <v>1200</v>
      </c>
      <c r="B324" s="250" t="s">
        <v>776</v>
      </c>
      <c r="C324" s="250" t="s">
        <v>1201</v>
      </c>
      <c r="D324" s="250" t="s">
        <v>1175</v>
      </c>
      <c r="E324" s="251">
        <v>1265000</v>
      </c>
    </row>
    <row r="325" spans="1:5">
      <c r="A325" s="249" t="s">
        <v>140</v>
      </c>
      <c r="B325" s="250" t="s">
        <v>776</v>
      </c>
      <c r="C325" s="250" t="s">
        <v>1201</v>
      </c>
      <c r="D325" s="250" t="s">
        <v>1142</v>
      </c>
      <c r="E325" s="251">
        <v>1265000</v>
      </c>
    </row>
    <row r="326" spans="1:5">
      <c r="A326" s="249" t="s">
        <v>1075</v>
      </c>
      <c r="B326" s="250" t="s">
        <v>776</v>
      </c>
      <c r="C326" s="250" t="s">
        <v>1201</v>
      </c>
      <c r="D326" s="250" t="s">
        <v>365</v>
      </c>
      <c r="E326" s="251">
        <v>1265000</v>
      </c>
    </row>
    <row r="327" spans="1:5" ht="51">
      <c r="A327" s="249" t="s">
        <v>533</v>
      </c>
      <c r="B327" s="250" t="s">
        <v>764</v>
      </c>
      <c r="C327" s="250" t="s">
        <v>1175</v>
      </c>
      <c r="D327" s="250" t="s">
        <v>1175</v>
      </c>
      <c r="E327" s="251">
        <v>187200</v>
      </c>
    </row>
    <row r="328" spans="1:5">
      <c r="A328" s="249" t="s">
        <v>1325</v>
      </c>
      <c r="B328" s="250" t="s">
        <v>764</v>
      </c>
      <c r="C328" s="250" t="s">
        <v>1326</v>
      </c>
      <c r="D328" s="250" t="s">
        <v>1175</v>
      </c>
      <c r="E328" s="251">
        <v>187200</v>
      </c>
    </row>
    <row r="329" spans="1:5">
      <c r="A329" s="249" t="s">
        <v>1835</v>
      </c>
      <c r="B329" s="250" t="s">
        <v>764</v>
      </c>
      <c r="C329" s="250" t="s">
        <v>1836</v>
      </c>
      <c r="D329" s="250" t="s">
        <v>1175</v>
      </c>
      <c r="E329" s="251">
        <v>187200</v>
      </c>
    </row>
    <row r="330" spans="1:5">
      <c r="A330" s="249" t="s">
        <v>140</v>
      </c>
      <c r="B330" s="250" t="s">
        <v>764</v>
      </c>
      <c r="C330" s="250" t="s">
        <v>1836</v>
      </c>
      <c r="D330" s="250" t="s">
        <v>1142</v>
      </c>
      <c r="E330" s="251">
        <v>187200</v>
      </c>
    </row>
    <row r="331" spans="1:5">
      <c r="A331" s="249" t="s">
        <v>153</v>
      </c>
      <c r="B331" s="250" t="s">
        <v>764</v>
      </c>
      <c r="C331" s="250" t="s">
        <v>1836</v>
      </c>
      <c r="D331" s="250" t="s">
        <v>395</v>
      </c>
      <c r="E331" s="251">
        <v>187200</v>
      </c>
    </row>
    <row r="332" spans="1:5" ht="51">
      <c r="A332" s="249" t="s">
        <v>584</v>
      </c>
      <c r="B332" s="250" t="s">
        <v>763</v>
      </c>
      <c r="C332" s="250" t="s">
        <v>1175</v>
      </c>
      <c r="D332" s="250" t="s">
        <v>1175</v>
      </c>
      <c r="E332" s="251">
        <v>40000</v>
      </c>
    </row>
    <row r="333" spans="1:5" ht="25.5">
      <c r="A333" s="249" t="s">
        <v>1321</v>
      </c>
      <c r="B333" s="250" t="s">
        <v>763</v>
      </c>
      <c r="C333" s="250" t="s">
        <v>1322</v>
      </c>
      <c r="D333" s="250" t="s">
        <v>1175</v>
      </c>
      <c r="E333" s="251">
        <v>40000</v>
      </c>
    </row>
    <row r="334" spans="1:5" ht="25.5">
      <c r="A334" s="249" t="s">
        <v>1198</v>
      </c>
      <c r="B334" s="250" t="s">
        <v>763</v>
      </c>
      <c r="C334" s="250" t="s">
        <v>1199</v>
      </c>
      <c r="D334" s="250" t="s">
        <v>1175</v>
      </c>
      <c r="E334" s="251">
        <v>40000</v>
      </c>
    </row>
    <row r="335" spans="1:5">
      <c r="A335" s="249" t="s">
        <v>140</v>
      </c>
      <c r="B335" s="250" t="s">
        <v>763</v>
      </c>
      <c r="C335" s="250" t="s">
        <v>1199</v>
      </c>
      <c r="D335" s="250" t="s">
        <v>1142</v>
      </c>
      <c r="E335" s="251">
        <v>40000</v>
      </c>
    </row>
    <row r="336" spans="1:5">
      <c r="A336" s="249" t="s">
        <v>153</v>
      </c>
      <c r="B336" s="250" t="s">
        <v>763</v>
      </c>
      <c r="C336" s="250" t="s">
        <v>1199</v>
      </c>
      <c r="D336" s="250" t="s">
        <v>395</v>
      </c>
      <c r="E336" s="251">
        <v>40000</v>
      </c>
    </row>
    <row r="337" spans="1:5" ht="63.75">
      <c r="A337" s="249" t="s">
        <v>2146</v>
      </c>
      <c r="B337" s="250" t="s">
        <v>2147</v>
      </c>
      <c r="C337" s="250" t="s">
        <v>1175</v>
      </c>
      <c r="D337" s="250" t="s">
        <v>1175</v>
      </c>
      <c r="E337" s="251">
        <v>4400</v>
      </c>
    </row>
    <row r="338" spans="1:5" ht="25.5">
      <c r="A338" s="249" t="s">
        <v>1321</v>
      </c>
      <c r="B338" s="250" t="s">
        <v>2147</v>
      </c>
      <c r="C338" s="250" t="s">
        <v>1322</v>
      </c>
      <c r="D338" s="250" t="s">
        <v>1175</v>
      </c>
      <c r="E338" s="251">
        <v>4400</v>
      </c>
    </row>
    <row r="339" spans="1:5" ht="25.5">
      <c r="A339" s="249" t="s">
        <v>1198</v>
      </c>
      <c r="B339" s="250" t="s">
        <v>2147</v>
      </c>
      <c r="C339" s="250" t="s">
        <v>1199</v>
      </c>
      <c r="D339" s="250" t="s">
        <v>1175</v>
      </c>
      <c r="E339" s="251">
        <v>4400</v>
      </c>
    </row>
    <row r="340" spans="1:5">
      <c r="A340" s="249" t="s">
        <v>140</v>
      </c>
      <c r="B340" s="250" t="s">
        <v>2147</v>
      </c>
      <c r="C340" s="250" t="s">
        <v>1199</v>
      </c>
      <c r="D340" s="250" t="s">
        <v>1142</v>
      </c>
      <c r="E340" s="251">
        <v>4400</v>
      </c>
    </row>
    <row r="341" spans="1:5">
      <c r="A341" s="249" t="s">
        <v>153</v>
      </c>
      <c r="B341" s="250" t="s">
        <v>2147</v>
      </c>
      <c r="C341" s="250" t="s">
        <v>1199</v>
      </c>
      <c r="D341" s="250" t="s">
        <v>395</v>
      </c>
      <c r="E341" s="251">
        <v>4400</v>
      </c>
    </row>
    <row r="342" spans="1:5" ht="127.5">
      <c r="A342" s="249" t="s">
        <v>1676</v>
      </c>
      <c r="B342" s="250" t="s">
        <v>1677</v>
      </c>
      <c r="C342" s="250" t="s">
        <v>1175</v>
      </c>
      <c r="D342" s="250" t="s">
        <v>1175</v>
      </c>
      <c r="E342" s="251">
        <v>33936400</v>
      </c>
    </row>
    <row r="343" spans="1:5" ht="25.5">
      <c r="A343" s="249" t="s">
        <v>1321</v>
      </c>
      <c r="B343" s="250" t="s">
        <v>1677</v>
      </c>
      <c r="C343" s="250" t="s">
        <v>1322</v>
      </c>
      <c r="D343" s="250" t="s">
        <v>1175</v>
      </c>
      <c r="E343" s="251">
        <v>33936400</v>
      </c>
    </row>
    <row r="344" spans="1:5" ht="25.5">
      <c r="A344" s="249" t="s">
        <v>1198</v>
      </c>
      <c r="B344" s="250" t="s">
        <v>1677</v>
      </c>
      <c r="C344" s="250" t="s">
        <v>1199</v>
      </c>
      <c r="D344" s="250" t="s">
        <v>1175</v>
      </c>
      <c r="E344" s="251">
        <v>33936400</v>
      </c>
    </row>
    <row r="345" spans="1:5">
      <c r="A345" s="249" t="s">
        <v>141</v>
      </c>
      <c r="B345" s="250" t="s">
        <v>1677</v>
      </c>
      <c r="C345" s="250" t="s">
        <v>1199</v>
      </c>
      <c r="D345" s="250" t="s">
        <v>1143</v>
      </c>
      <c r="E345" s="251">
        <v>33936400</v>
      </c>
    </row>
    <row r="346" spans="1:5">
      <c r="A346" s="249" t="s">
        <v>98</v>
      </c>
      <c r="B346" s="250" t="s">
        <v>1677</v>
      </c>
      <c r="C346" s="250" t="s">
        <v>1199</v>
      </c>
      <c r="D346" s="250" t="s">
        <v>378</v>
      </c>
      <c r="E346" s="251">
        <v>33936400</v>
      </c>
    </row>
    <row r="347" spans="1:5" ht="153">
      <c r="A347" s="249" t="s">
        <v>1485</v>
      </c>
      <c r="B347" s="250" t="s">
        <v>774</v>
      </c>
      <c r="C347" s="250" t="s">
        <v>1175</v>
      </c>
      <c r="D347" s="250" t="s">
        <v>1175</v>
      </c>
      <c r="E347" s="251">
        <v>358360</v>
      </c>
    </row>
    <row r="348" spans="1:5" ht="25.5">
      <c r="A348" s="249" t="s">
        <v>1329</v>
      </c>
      <c r="B348" s="250" t="s">
        <v>774</v>
      </c>
      <c r="C348" s="250" t="s">
        <v>1330</v>
      </c>
      <c r="D348" s="250" t="s">
        <v>1175</v>
      </c>
      <c r="E348" s="251">
        <v>358360</v>
      </c>
    </row>
    <row r="349" spans="1:5">
      <c r="A349" s="249" t="s">
        <v>1200</v>
      </c>
      <c r="B349" s="250" t="s">
        <v>774</v>
      </c>
      <c r="C349" s="250" t="s">
        <v>1201</v>
      </c>
      <c r="D349" s="250" t="s">
        <v>1175</v>
      </c>
      <c r="E349" s="251">
        <v>358360</v>
      </c>
    </row>
    <row r="350" spans="1:5">
      <c r="A350" s="249" t="s">
        <v>140</v>
      </c>
      <c r="B350" s="250" t="s">
        <v>774</v>
      </c>
      <c r="C350" s="250" t="s">
        <v>1201</v>
      </c>
      <c r="D350" s="250" t="s">
        <v>1142</v>
      </c>
      <c r="E350" s="251">
        <v>358360</v>
      </c>
    </row>
    <row r="351" spans="1:5">
      <c r="A351" s="249" t="s">
        <v>1075</v>
      </c>
      <c r="B351" s="250" t="s">
        <v>774</v>
      </c>
      <c r="C351" s="250" t="s">
        <v>1201</v>
      </c>
      <c r="D351" s="250" t="s">
        <v>365</v>
      </c>
      <c r="E351" s="251">
        <v>358360</v>
      </c>
    </row>
    <row r="352" spans="1:5" ht="76.5">
      <c r="A352" s="249" t="s">
        <v>2095</v>
      </c>
      <c r="B352" s="250" t="s">
        <v>2096</v>
      </c>
      <c r="C352" s="250" t="s">
        <v>1175</v>
      </c>
      <c r="D352" s="250" t="s">
        <v>1175</v>
      </c>
      <c r="E352" s="251">
        <v>500000</v>
      </c>
    </row>
    <row r="353" spans="1:5" ht="25.5">
      <c r="A353" s="249" t="s">
        <v>1321</v>
      </c>
      <c r="B353" s="250" t="s">
        <v>2096</v>
      </c>
      <c r="C353" s="250" t="s">
        <v>1322</v>
      </c>
      <c r="D353" s="250" t="s">
        <v>1175</v>
      </c>
      <c r="E353" s="251">
        <v>500000</v>
      </c>
    </row>
    <row r="354" spans="1:5" ht="25.5">
      <c r="A354" s="249" t="s">
        <v>1198</v>
      </c>
      <c r="B354" s="250" t="s">
        <v>2096</v>
      </c>
      <c r="C354" s="250" t="s">
        <v>1199</v>
      </c>
      <c r="D354" s="250" t="s">
        <v>1175</v>
      </c>
      <c r="E354" s="251">
        <v>500000</v>
      </c>
    </row>
    <row r="355" spans="1:5">
      <c r="A355" s="249" t="s">
        <v>140</v>
      </c>
      <c r="B355" s="250" t="s">
        <v>2096</v>
      </c>
      <c r="C355" s="250" t="s">
        <v>1199</v>
      </c>
      <c r="D355" s="250" t="s">
        <v>1142</v>
      </c>
      <c r="E355" s="251">
        <v>500000</v>
      </c>
    </row>
    <row r="356" spans="1:5">
      <c r="A356" s="249" t="s">
        <v>1075</v>
      </c>
      <c r="B356" s="250" t="s">
        <v>2096</v>
      </c>
      <c r="C356" s="250" t="s">
        <v>1199</v>
      </c>
      <c r="D356" s="250" t="s">
        <v>365</v>
      </c>
      <c r="E356" s="251">
        <v>500000</v>
      </c>
    </row>
    <row r="357" spans="1:5" ht="63.75">
      <c r="A357" s="249" t="s">
        <v>1837</v>
      </c>
      <c r="B357" s="250" t="s">
        <v>1363</v>
      </c>
      <c r="C357" s="250" t="s">
        <v>1175</v>
      </c>
      <c r="D357" s="250" t="s">
        <v>1175</v>
      </c>
      <c r="E357" s="251">
        <v>8404000</v>
      </c>
    </row>
    <row r="358" spans="1:5" ht="25.5">
      <c r="A358" s="249" t="s">
        <v>1321</v>
      </c>
      <c r="B358" s="250" t="s">
        <v>1363</v>
      </c>
      <c r="C358" s="250" t="s">
        <v>1322</v>
      </c>
      <c r="D358" s="250" t="s">
        <v>1175</v>
      </c>
      <c r="E358" s="251">
        <v>8404000</v>
      </c>
    </row>
    <row r="359" spans="1:5" ht="25.5">
      <c r="A359" s="249" t="s">
        <v>1198</v>
      </c>
      <c r="B359" s="250" t="s">
        <v>1363</v>
      </c>
      <c r="C359" s="250" t="s">
        <v>1199</v>
      </c>
      <c r="D359" s="250" t="s">
        <v>1175</v>
      </c>
      <c r="E359" s="251">
        <v>8404000</v>
      </c>
    </row>
    <row r="360" spans="1:5">
      <c r="A360" s="249" t="s">
        <v>140</v>
      </c>
      <c r="B360" s="250" t="s">
        <v>1363</v>
      </c>
      <c r="C360" s="250" t="s">
        <v>1199</v>
      </c>
      <c r="D360" s="250" t="s">
        <v>1142</v>
      </c>
      <c r="E360" s="251">
        <v>8404000</v>
      </c>
    </row>
    <row r="361" spans="1:5">
      <c r="A361" s="249" t="s">
        <v>153</v>
      </c>
      <c r="B361" s="250" t="s">
        <v>1363</v>
      </c>
      <c r="C361" s="250" t="s">
        <v>1199</v>
      </c>
      <c r="D361" s="250" t="s">
        <v>395</v>
      </c>
      <c r="E361" s="251">
        <v>8404000</v>
      </c>
    </row>
    <row r="362" spans="1:5" ht="89.25">
      <c r="A362" s="249" t="s">
        <v>1791</v>
      </c>
      <c r="B362" s="250" t="s">
        <v>1364</v>
      </c>
      <c r="C362" s="250" t="s">
        <v>1175</v>
      </c>
      <c r="D362" s="250" t="s">
        <v>1175</v>
      </c>
      <c r="E362" s="251">
        <v>2730000</v>
      </c>
    </row>
    <row r="363" spans="1:5" ht="25.5">
      <c r="A363" s="249" t="s">
        <v>1321</v>
      </c>
      <c r="B363" s="250" t="s">
        <v>1364</v>
      </c>
      <c r="C363" s="250" t="s">
        <v>1322</v>
      </c>
      <c r="D363" s="250" t="s">
        <v>1175</v>
      </c>
      <c r="E363" s="251">
        <v>2730000</v>
      </c>
    </row>
    <row r="364" spans="1:5" ht="25.5">
      <c r="A364" s="249" t="s">
        <v>1198</v>
      </c>
      <c r="B364" s="250" t="s">
        <v>1364</v>
      </c>
      <c r="C364" s="250" t="s">
        <v>1199</v>
      </c>
      <c r="D364" s="250" t="s">
        <v>1175</v>
      </c>
      <c r="E364" s="251">
        <v>2730000</v>
      </c>
    </row>
    <row r="365" spans="1:5">
      <c r="A365" s="249" t="s">
        <v>140</v>
      </c>
      <c r="B365" s="250" t="s">
        <v>1364</v>
      </c>
      <c r="C365" s="250" t="s">
        <v>1199</v>
      </c>
      <c r="D365" s="250" t="s">
        <v>1142</v>
      </c>
      <c r="E365" s="251">
        <v>2730000</v>
      </c>
    </row>
    <row r="366" spans="1:5">
      <c r="A366" s="249" t="s">
        <v>153</v>
      </c>
      <c r="B366" s="250" t="s">
        <v>1364</v>
      </c>
      <c r="C366" s="250" t="s">
        <v>1199</v>
      </c>
      <c r="D366" s="250" t="s">
        <v>395</v>
      </c>
      <c r="E366" s="251">
        <v>2730000</v>
      </c>
    </row>
    <row r="367" spans="1:5" ht="89.25">
      <c r="A367" s="249" t="s">
        <v>1791</v>
      </c>
      <c r="B367" s="250" t="s">
        <v>1649</v>
      </c>
      <c r="C367" s="250" t="s">
        <v>1175</v>
      </c>
      <c r="D367" s="250" t="s">
        <v>1175</v>
      </c>
      <c r="E367" s="251">
        <v>7018500</v>
      </c>
    </row>
    <row r="368" spans="1:5" ht="25.5">
      <c r="A368" s="249" t="s">
        <v>1321</v>
      </c>
      <c r="B368" s="250" t="s">
        <v>1649</v>
      </c>
      <c r="C368" s="250" t="s">
        <v>1322</v>
      </c>
      <c r="D368" s="250" t="s">
        <v>1175</v>
      </c>
      <c r="E368" s="251">
        <v>7018500</v>
      </c>
    </row>
    <row r="369" spans="1:5" ht="25.5">
      <c r="A369" s="249" t="s">
        <v>1198</v>
      </c>
      <c r="B369" s="250" t="s">
        <v>1649</v>
      </c>
      <c r="C369" s="250" t="s">
        <v>1199</v>
      </c>
      <c r="D369" s="250" t="s">
        <v>1175</v>
      </c>
      <c r="E369" s="251">
        <v>7018500</v>
      </c>
    </row>
    <row r="370" spans="1:5">
      <c r="A370" s="249" t="s">
        <v>140</v>
      </c>
      <c r="B370" s="250" t="s">
        <v>1649</v>
      </c>
      <c r="C370" s="250" t="s">
        <v>1199</v>
      </c>
      <c r="D370" s="250" t="s">
        <v>1142</v>
      </c>
      <c r="E370" s="251">
        <v>7018500</v>
      </c>
    </row>
    <row r="371" spans="1:5">
      <c r="A371" s="249" t="s">
        <v>153</v>
      </c>
      <c r="B371" s="250" t="s">
        <v>1649</v>
      </c>
      <c r="C371" s="250" t="s">
        <v>1199</v>
      </c>
      <c r="D371" s="250" t="s">
        <v>395</v>
      </c>
      <c r="E371" s="251">
        <v>7018500</v>
      </c>
    </row>
    <row r="372" spans="1:5" ht="38.25">
      <c r="A372" s="249" t="s">
        <v>445</v>
      </c>
      <c r="B372" s="250" t="s">
        <v>1134</v>
      </c>
      <c r="C372" s="250" t="s">
        <v>1175</v>
      </c>
      <c r="D372" s="250" t="s">
        <v>1175</v>
      </c>
      <c r="E372" s="251">
        <v>10375384</v>
      </c>
    </row>
    <row r="373" spans="1:5" ht="89.25">
      <c r="A373" s="249" t="s">
        <v>421</v>
      </c>
      <c r="B373" s="250" t="s">
        <v>1126</v>
      </c>
      <c r="C373" s="250" t="s">
        <v>1175</v>
      </c>
      <c r="D373" s="250" t="s">
        <v>1175</v>
      </c>
      <c r="E373" s="251">
        <v>6099700</v>
      </c>
    </row>
    <row r="374" spans="1:5" ht="51">
      <c r="A374" s="249" t="s">
        <v>1320</v>
      </c>
      <c r="B374" s="250" t="s">
        <v>1126</v>
      </c>
      <c r="C374" s="250" t="s">
        <v>273</v>
      </c>
      <c r="D374" s="250" t="s">
        <v>1175</v>
      </c>
      <c r="E374" s="251">
        <v>4992580</v>
      </c>
    </row>
    <row r="375" spans="1:5" ht="25.5">
      <c r="A375" s="249" t="s">
        <v>1205</v>
      </c>
      <c r="B375" s="250" t="s">
        <v>1126</v>
      </c>
      <c r="C375" s="250" t="s">
        <v>28</v>
      </c>
      <c r="D375" s="250" t="s">
        <v>1175</v>
      </c>
      <c r="E375" s="251">
        <v>4992580</v>
      </c>
    </row>
    <row r="376" spans="1:5">
      <c r="A376" s="249" t="s">
        <v>140</v>
      </c>
      <c r="B376" s="250" t="s">
        <v>1126</v>
      </c>
      <c r="C376" s="250" t="s">
        <v>28</v>
      </c>
      <c r="D376" s="250" t="s">
        <v>1142</v>
      </c>
      <c r="E376" s="251">
        <v>4992580</v>
      </c>
    </row>
    <row r="377" spans="1:5">
      <c r="A377" s="249" t="s">
        <v>4</v>
      </c>
      <c r="B377" s="250" t="s">
        <v>1126</v>
      </c>
      <c r="C377" s="250" t="s">
        <v>28</v>
      </c>
      <c r="D377" s="250" t="s">
        <v>420</v>
      </c>
      <c r="E377" s="251">
        <v>4992580</v>
      </c>
    </row>
    <row r="378" spans="1:5" ht="25.5">
      <c r="A378" s="249" t="s">
        <v>1321</v>
      </c>
      <c r="B378" s="250" t="s">
        <v>1126</v>
      </c>
      <c r="C378" s="250" t="s">
        <v>1322</v>
      </c>
      <c r="D378" s="250" t="s">
        <v>1175</v>
      </c>
      <c r="E378" s="251">
        <v>1107120</v>
      </c>
    </row>
    <row r="379" spans="1:5" ht="25.5">
      <c r="A379" s="249" t="s">
        <v>1198</v>
      </c>
      <c r="B379" s="250" t="s">
        <v>1126</v>
      </c>
      <c r="C379" s="250" t="s">
        <v>1199</v>
      </c>
      <c r="D379" s="250" t="s">
        <v>1175</v>
      </c>
      <c r="E379" s="251">
        <v>1107120</v>
      </c>
    </row>
    <row r="380" spans="1:5">
      <c r="A380" s="249" t="s">
        <v>140</v>
      </c>
      <c r="B380" s="250" t="s">
        <v>1126</v>
      </c>
      <c r="C380" s="250" t="s">
        <v>1199</v>
      </c>
      <c r="D380" s="250" t="s">
        <v>1142</v>
      </c>
      <c r="E380" s="251">
        <v>1107120</v>
      </c>
    </row>
    <row r="381" spans="1:5">
      <c r="A381" s="249" t="s">
        <v>4</v>
      </c>
      <c r="B381" s="250" t="s">
        <v>1126</v>
      </c>
      <c r="C381" s="250" t="s">
        <v>1199</v>
      </c>
      <c r="D381" s="250" t="s">
        <v>420</v>
      </c>
      <c r="E381" s="251">
        <v>1107120</v>
      </c>
    </row>
    <row r="382" spans="1:5" ht="114.75">
      <c r="A382" s="249" t="s">
        <v>1357</v>
      </c>
      <c r="B382" s="250" t="s">
        <v>1358</v>
      </c>
      <c r="C382" s="250" t="s">
        <v>1175</v>
      </c>
      <c r="D382" s="250" t="s">
        <v>1175</v>
      </c>
      <c r="E382" s="251">
        <v>916218</v>
      </c>
    </row>
    <row r="383" spans="1:5" ht="25.5">
      <c r="A383" s="249" t="s">
        <v>1327</v>
      </c>
      <c r="B383" s="250" t="s">
        <v>1358</v>
      </c>
      <c r="C383" s="250" t="s">
        <v>1328</v>
      </c>
      <c r="D383" s="250" t="s">
        <v>1175</v>
      </c>
      <c r="E383" s="251">
        <v>916218</v>
      </c>
    </row>
    <row r="384" spans="1:5">
      <c r="A384" s="249" t="s">
        <v>1209</v>
      </c>
      <c r="B384" s="250" t="s">
        <v>1358</v>
      </c>
      <c r="C384" s="250" t="s">
        <v>75</v>
      </c>
      <c r="D384" s="250" t="s">
        <v>1175</v>
      </c>
      <c r="E384" s="251">
        <v>916218</v>
      </c>
    </row>
    <row r="385" spans="1:5">
      <c r="A385" s="249" t="s">
        <v>141</v>
      </c>
      <c r="B385" s="250" t="s">
        <v>1358</v>
      </c>
      <c r="C385" s="250" t="s">
        <v>75</v>
      </c>
      <c r="D385" s="250" t="s">
        <v>1143</v>
      </c>
      <c r="E385" s="251">
        <v>916218</v>
      </c>
    </row>
    <row r="386" spans="1:5">
      <c r="A386" s="249" t="s">
        <v>18</v>
      </c>
      <c r="B386" s="250" t="s">
        <v>1358</v>
      </c>
      <c r="C386" s="250" t="s">
        <v>75</v>
      </c>
      <c r="D386" s="250" t="s">
        <v>423</v>
      </c>
      <c r="E386" s="251">
        <v>916218</v>
      </c>
    </row>
    <row r="387" spans="1:5" ht="114.75">
      <c r="A387" s="249" t="s">
        <v>2131</v>
      </c>
      <c r="B387" s="250" t="s">
        <v>2132</v>
      </c>
      <c r="C387" s="250" t="s">
        <v>1175</v>
      </c>
      <c r="D387" s="250" t="s">
        <v>1175</v>
      </c>
      <c r="E387" s="251">
        <v>3359466</v>
      </c>
    </row>
    <row r="388" spans="1:5" ht="25.5">
      <c r="A388" s="249" t="s">
        <v>1327</v>
      </c>
      <c r="B388" s="250" t="s">
        <v>2132</v>
      </c>
      <c r="C388" s="250" t="s">
        <v>1328</v>
      </c>
      <c r="D388" s="250" t="s">
        <v>1175</v>
      </c>
      <c r="E388" s="251">
        <v>3359466</v>
      </c>
    </row>
    <row r="389" spans="1:5">
      <c r="A389" s="249" t="s">
        <v>1209</v>
      </c>
      <c r="B389" s="250" t="s">
        <v>2132</v>
      </c>
      <c r="C389" s="250" t="s">
        <v>75</v>
      </c>
      <c r="D389" s="250" t="s">
        <v>1175</v>
      </c>
      <c r="E389" s="251">
        <v>3359466</v>
      </c>
    </row>
    <row r="390" spans="1:5">
      <c r="A390" s="249" t="s">
        <v>141</v>
      </c>
      <c r="B390" s="250" t="s">
        <v>2132</v>
      </c>
      <c r="C390" s="250" t="s">
        <v>75</v>
      </c>
      <c r="D390" s="250" t="s">
        <v>1143</v>
      </c>
      <c r="E390" s="251">
        <v>3359466</v>
      </c>
    </row>
    <row r="391" spans="1:5">
      <c r="A391" s="249" t="s">
        <v>18</v>
      </c>
      <c r="B391" s="250" t="s">
        <v>2132</v>
      </c>
      <c r="C391" s="250" t="s">
        <v>75</v>
      </c>
      <c r="D391" s="250" t="s">
        <v>423</v>
      </c>
      <c r="E391" s="251">
        <v>3359466</v>
      </c>
    </row>
    <row r="392" spans="1:5" ht="25.5">
      <c r="A392" s="249" t="s">
        <v>615</v>
      </c>
      <c r="B392" s="250" t="s">
        <v>973</v>
      </c>
      <c r="C392" s="250" t="s">
        <v>1175</v>
      </c>
      <c r="D392" s="250" t="s">
        <v>1175</v>
      </c>
      <c r="E392" s="251">
        <v>88665210.079999998</v>
      </c>
    </row>
    <row r="393" spans="1:5" ht="89.25">
      <c r="A393" s="249" t="s">
        <v>2150</v>
      </c>
      <c r="B393" s="250" t="s">
        <v>2151</v>
      </c>
      <c r="C393" s="250" t="s">
        <v>1175</v>
      </c>
      <c r="D393" s="250" t="s">
        <v>1175</v>
      </c>
      <c r="E393" s="251">
        <v>2650000</v>
      </c>
    </row>
    <row r="394" spans="1:5" ht="51">
      <c r="A394" s="249" t="s">
        <v>1320</v>
      </c>
      <c r="B394" s="250" t="s">
        <v>2151</v>
      </c>
      <c r="C394" s="250" t="s">
        <v>273</v>
      </c>
      <c r="D394" s="250" t="s">
        <v>1175</v>
      </c>
      <c r="E394" s="251">
        <v>2650000</v>
      </c>
    </row>
    <row r="395" spans="1:5">
      <c r="A395" s="249" t="s">
        <v>1192</v>
      </c>
      <c r="B395" s="250" t="s">
        <v>2151</v>
      </c>
      <c r="C395" s="250" t="s">
        <v>133</v>
      </c>
      <c r="D395" s="250" t="s">
        <v>1175</v>
      </c>
      <c r="E395" s="251">
        <v>2650000</v>
      </c>
    </row>
    <row r="396" spans="1:5">
      <c r="A396" s="249" t="s">
        <v>140</v>
      </c>
      <c r="B396" s="250" t="s">
        <v>2151</v>
      </c>
      <c r="C396" s="250" t="s">
        <v>133</v>
      </c>
      <c r="D396" s="250" t="s">
        <v>1142</v>
      </c>
      <c r="E396" s="251">
        <v>2650000</v>
      </c>
    </row>
    <row r="397" spans="1:5">
      <c r="A397" s="249" t="s">
        <v>4</v>
      </c>
      <c r="B397" s="250" t="s">
        <v>2151</v>
      </c>
      <c r="C397" s="250" t="s">
        <v>133</v>
      </c>
      <c r="D397" s="250" t="s">
        <v>420</v>
      </c>
      <c r="E397" s="251">
        <v>2650000</v>
      </c>
    </row>
    <row r="398" spans="1:5" ht="63.75">
      <c r="A398" s="249" t="s">
        <v>609</v>
      </c>
      <c r="B398" s="250" t="s">
        <v>1127</v>
      </c>
      <c r="C398" s="250" t="s">
        <v>1175</v>
      </c>
      <c r="D398" s="250" t="s">
        <v>1175</v>
      </c>
      <c r="E398" s="251">
        <v>49733700</v>
      </c>
    </row>
    <row r="399" spans="1:5" ht="51">
      <c r="A399" s="249" t="s">
        <v>1320</v>
      </c>
      <c r="B399" s="250" t="s">
        <v>1127</v>
      </c>
      <c r="C399" s="250" t="s">
        <v>273</v>
      </c>
      <c r="D399" s="250" t="s">
        <v>1175</v>
      </c>
      <c r="E399" s="251">
        <v>46966245</v>
      </c>
    </row>
    <row r="400" spans="1:5">
      <c r="A400" s="249" t="s">
        <v>1192</v>
      </c>
      <c r="B400" s="250" t="s">
        <v>1127</v>
      </c>
      <c r="C400" s="250" t="s">
        <v>133</v>
      </c>
      <c r="D400" s="250" t="s">
        <v>1175</v>
      </c>
      <c r="E400" s="251">
        <v>46966245</v>
      </c>
    </row>
    <row r="401" spans="1:5">
      <c r="A401" s="249" t="s">
        <v>140</v>
      </c>
      <c r="B401" s="250" t="s">
        <v>1127</v>
      </c>
      <c r="C401" s="250" t="s">
        <v>133</v>
      </c>
      <c r="D401" s="250" t="s">
        <v>1142</v>
      </c>
      <c r="E401" s="251">
        <v>46966245</v>
      </c>
    </row>
    <row r="402" spans="1:5">
      <c r="A402" s="249" t="s">
        <v>4</v>
      </c>
      <c r="B402" s="250" t="s">
        <v>1127</v>
      </c>
      <c r="C402" s="250" t="s">
        <v>133</v>
      </c>
      <c r="D402" s="250" t="s">
        <v>420</v>
      </c>
      <c r="E402" s="251">
        <v>46966245</v>
      </c>
    </row>
    <row r="403" spans="1:5">
      <c r="A403" s="249" t="s">
        <v>2133</v>
      </c>
      <c r="B403" s="250" t="s">
        <v>1127</v>
      </c>
      <c r="C403" s="250" t="s">
        <v>391</v>
      </c>
      <c r="D403" s="250" t="s">
        <v>1175</v>
      </c>
      <c r="E403" s="251">
        <v>455</v>
      </c>
    </row>
    <row r="404" spans="1:5" ht="25.5">
      <c r="A404" s="249" t="s">
        <v>1321</v>
      </c>
      <c r="B404" s="250" t="s">
        <v>1127</v>
      </c>
      <c r="C404" s="250" t="s">
        <v>1322</v>
      </c>
      <c r="D404" s="250" t="s">
        <v>1175</v>
      </c>
      <c r="E404" s="251">
        <v>2767000</v>
      </c>
    </row>
    <row r="405" spans="1:5" ht="25.5">
      <c r="A405" s="249" t="s">
        <v>1198</v>
      </c>
      <c r="B405" s="250" t="s">
        <v>1127</v>
      </c>
      <c r="C405" s="250" t="s">
        <v>1199</v>
      </c>
      <c r="D405" s="250" t="s">
        <v>1175</v>
      </c>
      <c r="E405" s="251">
        <v>2767000</v>
      </c>
    </row>
    <row r="406" spans="1:5">
      <c r="A406" s="249" t="s">
        <v>140</v>
      </c>
      <c r="B406" s="250" t="s">
        <v>1127</v>
      </c>
      <c r="C406" s="250" t="s">
        <v>1199</v>
      </c>
      <c r="D406" s="250" t="s">
        <v>1142</v>
      </c>
      <c r="E406" s="251">
        <v>2767000</v>
      </c>
    </row>
    <row r="407" spans="1:5">
      <c r="A407" s="249" t="s">
        <v>4</v>
      </c>
      <c r="B407" s="250" t="s">
        <v>1127</v>
      </c>
      <c r="C407" s="250" t="s">
        <v>1199</v>
      </c>
      <c r="D407" s="250" t="s">
        <v>420</v>
      </c>
      <c r="E407" s="251">
        <v>2767000</v>
      </c>
    </row>
    <row r="408" spans="1:5" ht="76.5">
      <c r="A408" s="249" t="s">
        <v>610</v>
      </c>
      <c r="B408" s="250" t="s">
        <v>1133</v>
      </c>
      <c r="C408" s="250" t="s">
        <v>1175</v>
      </c>
      <c r="D408" s="250" t="s">
        <v>1175</v>
      </c>
      <c r="E408" s="251">
        <v>1148640</v>
      </c>
    </row>
    <row r="409" spans="1:5" ht="51">
      <c r="A409" s="249" t="s">
        <v>1320</v>
      </c>
      <c r="B409" s="250" t="s">
        <v>1133</v>
      </c>
      <c r="C409" s="250" t="s">
        <v>273</v>
      </c>
      <c r="D409" s="250" t="s">
        <v>1175</v>
      </c>
      <c r="E409" s="251">
        <v>1148640</v>
      </c>
    </row>
    <row r="410" spans="1:5">
      <c r="A410" s="249" t="s">
        <v>1192</v>
      </c>
      <c r="B410" s="250" t="s">
        <v>1133</v>
      </c>
      <c r="C410" s="250" t="s">
        <v>133</v>
      </c>
      <c r="D410" s="250" t="s">
        <v>1175</v>
      </c>
      <c r="E410" s="251">
        <v>1148640</v>
      </c>
    </row>
    <row r="411" spans="1:5">
      <c r="A411" s="249" t="s">
        <v>140</v>
      </c>
      <c r="B411" s="250" t="s">
        <v>1133</v>
      </c>
      <c r="C411" s="250" t="s">
        <v>133</v>
      </c>
      <c r="D411" s="250" t="s">
        <v>1142</v>
      </c>
      <c r="E411" s="251">
        <v>1148640</v>
      </c>
    </row>
    <row r="412" spans="1:5">
      <c r="A412" s="249" t="s">
        <v>4</v>
      </c>
      <c r="B412" s="250" t="s">
        <v>1133</v>
      </c>
      <c r="C412" s="250" t="s">
        <v>133</v>
      </c>
      <c r="D412" s="250" t="s">
        <v>420</v>
      </c>
      <c r="E412" s="251">
        <v>1148640</v>
      </c>
    </row>
    <row r="413" spans="1:5" ht="89.25">
      <c r="A413" s="249" t="s">
        <v>622</v>
      </c>
      <c r="B413" s="250" t="s">
        <v>1128</v>
      </c>
      <c r="C413" s="250" t="s">
        <v>1175</v>
      </c>
      <c r="D413" s="250" t="s">
        <v>1175</v>
      </c>
      <c r="E413" s="251">
        <v>23566200</v>
      </c>
    </row>
    <row r="414" spans="1:5" ht="51">
      <c r="A414" s="249" t="s">
        <v>1320</v>
      </c>
      <c r="B414" s="250" t="s">
        <v>1128</v>
      </c>
      <c r="C414" s="250" t="s">
        <v>273</v>
      </c>
      <c r="D414" s="250" t="s">
        <v>1175</v>
      </c>
      <c r="E414" s="251">
        <v>23566200</v>
      </c>
    </row>
    <row r="415" spans="1:5">
      <c r="A415" s="249" t="s">
        <v>1192</v>
      </c>
      <c r="B415" s="250" t="s">
        <v>1128</v>
      </c>
      <c r="C415" s="250" t="s">
        <v>133</v>
      </c>
      <c r="D415" s="250" t="s">
        <v>1175</v>
      </c>
      <c r="E415" s="251">
        <v>23566200</v>
      </c>
    </row>
    <row r="416" spans="1:5">
      <c r="A416" s="249" t="s">
        <v>140</v>
      </c>
      <c r="B416" s="250" t="s">
        <v>1128</v>
      </c>
      <c r="C416" s="250" t="s">
        <v>133</v>
      </c>
      <c r="D416" s="250" t="s">
        <v>1142</v>
      </c>
      <c r="E416" s="251">
        <v>23566200</v>
      </c>
    </row>
    <row r="417" spans="1:5">
      <c r="A417" s="249" t="s">
        <v>4</v>
      </c>
      <c r="B417" s="250" t="s">
        <v>1128</v>
      </c>
      <c r="C417" s="250" t="s">
        <v>133</v>
      </c>
      <c r="D417" s="250" t="s">
        <v>420</v>
      </c>
      <c r="E417" s="251">
        <v>23566200</v>
      </c>
    </row>
    <row r="418" spans="1:5" ht="76.5">
      <c r="A418" s="249" t="s">
        <v>611</v>
      </c>
      <c r="B418" s="250" t="s">
        <v>1129</v>
      </c>
      <c r="C418" s="250" t="s">
        <v>1175</v>
      </c>
      <c r="D418" s="250" t="s">
        <v>1175</v>
      </c>
      <c r="E418" s="251">
        <v>450000</v>
      </c>
    </row>
    <row r="419" spans="1:5" ht="51">
      <c r="A419" s="249" t="s">
        <v>1320</v>
      </c>
      <c r="B419" s="250" t="s">
        <v>1129</v>
      </c>
      <c r="C419" s="250" t="s">
        <v>273</v>
      </c>
      <c r="D419" s="250" t="s">
        <v>1175</v>
      </c>
      <c r="E419" s="251">
        <v>450000</v>
      </c>
    </row>
    <row r="420" spans="1:5">
      <c r="A420" s="249" t="s">
        <v>1192</v>
      </c>
      <c r="B420" s="250" t="s">
        <v>1129</v>
      </c>
      <c r="C420" s="250" t="s">
        <v>133</v>
      </c>
      <c r="D420" s="250" t="s">
        <v>1175</v>
      </c>
      <c r="E420" s="251">
        <v>450000</v>
      </c>
    </row>
    <row r="421" spans="1:5">
      <c r="A421" s="249" t="s">
        <v>140</v>
      </c>
      <c r="B421" s="250" t="s">
        <v>1129</v>
      </c>
      <c r="C421" s="250" t="s">
        <v>133</v>
      </c>
      <c r="D421" s="250" t="s">
        <v>1142</v>
      </c>
      <c r="E421" s="251">
        <v>450000</v>
      </c>
    </row>
    <row r="422" spans="1:5">
      <c r="A422" s="249" t="s">
        <v>4</v>
      </c>
      <c r="B422" s="250" t="s">
        <v>1129</v>
      </c>
      <c r="C422" s="250" t="s">
        <v>133</v>
      </c>
      <c r="D422" s="250" t="s">
        <v>420</v>
      </c>
      <c r="E422" s="251">
        <v>450000</v>
      </c>
    </row>
    <row r="423" spans="1:5" ht="63.75">
      <c r="A423" s="249" t="s">
        <v>612</v>
      </c>
      <c r="B423" s="250" t="s">
        <v>1130</v>
      </c>
      <c r="C423" s="250" t="s">
        <v>1175</v>
      </c>
      <c r="D423" s="250" t="s">
        <v>1175</v>
      </c>
      <c r="E423" s="251">
        <v>75500.03</v>
      </c>
    </row>
    <row r="424" spans="1:5" ht="25.5">
      <c r="A424" s="249" t="s">
        <v>1321</v>
      </c>
      <c r="B424" s="250" t="s">
        <v>1130</v>
      </c>
      <c r="C424" s="250" t="s">
        <v>1322</v>
      </c>
      <c r="D424" s="250" t="s">
        <v>1175</v>
      </c>
      <c r="E424" s="251">
        <v>75500.03</v>
      </c>
    </row>
    <row r="425" spans="1:5" ht="25.5">
      <c r="A425" s="249" t="s">
        <v>1198</v>
      </c>
      <c r="B425" s="250" t="s">
        <v>1130</v>
      </c>
      <c r="C425" s="250" t="s">
        <v>1199</v>
      </c>
      <c r="D425" s="250" t="s">
        <v>1175</v>
      </c>
      <c r="E425" s="251">
        <v>75500.03</v>
      </c>
    </row>
    <row r="426" spans="1:5">
      <c r="A426" s="249" t="s">
        <v>140</v>
      </c>
      <c r="B426" s="250" t="s">
        <v>1130</v>
      </c>
      <c r="C426" s="250" t="s">
        <v>1199</v>
      </c>
      <c r="D426" s="250" t="s">
        <v>1142</v>
      </c>
      <c r="E426" s="251">
        <v>75500.03</v>
      </c>
    </row>
    <row r="427" spans="1:5">
      <c r="A427" s="249" t="s">
        <v>4</v>
      </c>
      <c r="B427" s="250" t="s">
        <v>1130</v>
      </c>
      <c r="C427" s="250" t="s">
        <v>1199</v>
      </c>
      <c r="D427" s="250" t="s">
        <v>420</v>
      </c>
      <c r="E427" s="251">
        <v>75500.03</v>
      </c>
    </row>
    <row r="428" spans="1:5" ht="63.75">
      <c r="A428" s="249" t="s">
        <v>1883</v>
      </c>
      <c r="B428" s="250" t="s">
        <v>1884</v>
      </c>
      <c r="C428" s="250" t="s">
        <v>1175</v>
      </c>
      <c r="D428" s="250" t="s">
        <v>1175</v>
      </c>
      <c r="E428" s="251">
        <v>20000</v>
      </c>
    </row>
    <row r="429" spans="1:5" ht="25.5">
      <c r="A429" s="249" t="s">
        <v>1321</v>
      </c>
      <c r="B429" s="250" t="s">
        <v>1884</v>
      </c>
      <c r="C429" s="250" t="s">
        <v>1322</v>
      </c>
      <c r="D429" s="250" t="s">
        <v>1175</v>
      </c>
      <c r="E429" s="251">
        <v>20000</v>
      </c>
    </row>
    <row r="430" spans="1:5" ht="25.5">
      <c r="A430" s="249" t="s">
        <v>1198</v>
      </c>
      <c r="B430" s="250" t="s">
        <v>1884</v>
      </c>
      <c r="C430" s="250" t="s">
        <v>1199</v>
      </c>
      <c r="D430" s="250" t="s">
        <v>1175</v>
      </c>
      <c r="E430" s="251">
        <v>20000</v>
      </c>
    </row>
    <row r="431" spans="1:5">
      <c r="A431" s="249" t="s">
        <v>140</v>
      </c>
      <c r="B431" s="250" t="s">
        <v>1884</v>
      </c>
      <c r="C431" s="250" t="s">
        <v>1199</v>
      </c>
      <c r="D431" s="250" t="s">
        <v>1142</v>
      </c>
      <c r="E431" s="251">
        <v>20000</v>
      </c>
    </row>
    <row r="432" spans="1:5">
      <c r="A432" s="249" t="s">
        <v>4</v>
      </c>
      <c r="B432" s="250" t="s">
        <v>1884</v>
      </c>
      <c r="C432" s="250" t="s">
        <v>1199</v>
      </c>
      <c r="D432" s="250" t="s">
        <v>420</v>
      </c>
      <c r="E432" s="251">
        <v>20000</v>
      </c>
    </row>
    <row r="433" spans="1:5" ht="51">
      <c r="A433" s="249" t="s">
        <v>968</v>
      </c>
      <c r="B433" s="250" t="s">
        <v>1153</v>
      </c>
      <c r="C433" s="250" t="s">
        <v>1175</v>
      </c>
      <c r="D433" s="250" t="s">
        <v>1175</v>
      </c>
      <c r="E433" s="251">
        <v>2808530.05</v>
      </c>
    </row>
    <row r="434" spans="1:5" ht="25.5">
      <c r="A434" s="249" t="s">
        <v>1321</v>
      </c>
      <c r="B434" s="250" t="s">
        <v>1153</v>
      </c>
      <c r="C434" s="250" t="s">
        <v>1322</v>
      </c>
      <c r="D434" s="250" t="s">
        <v>1175</v>
      </c>
      <c r="E434" s="251">
        <v>2808530.05</v>
      </c>
    </row>
    <row r="435" spans="1:5" ht="25.5">
      <c r="A435" s="249" t="s">
        <v>1198</v>
      </c>
      <c r="B435" s="250" t="s">
        <v>1153</v>
      </c>
      <c r="C435" s="250" t="s">
        <v>1199</v>
      </c>
      <c r="D435" s="250" t="s">
        <v>1175</v>
      </c>
      <c r="E435" s="251">
        <v>2808530.05</v>
      </c>
    </row>
    <row r="436" spans="1:5">
      <c r="A436" s="249" t="s">
        <v>140</v>
      </c>
      <c r="B436" s="250" t="s">
        <v>1153</v>
      </c>
      <c r="C436" s="250" t="s">
        <v>1199</v>
      </c>
      <c r="D436" s="250" t="s">
        <v>1142</v>
      </c>
      <c r="E436" s="251">
        <v>2808530.05</v>
      </c>
    </row>
    <row r="437" spans="1:5">
      <c r="A437" s="249" t="s">
        <v>4</v>
      </c>
      <c r="B437" s="250" t="s">
        <v>1153</v>
      </c>
      <c r="C437" s="250" t="s">
        <v>1199</v>
      </c>
      <c r="D437" s="250" t="s">
        <v>420</v>
      </c>
      <c r="E437" s="251">
        <v>2808530.05</v>
      </c>
    </row>
    <row r="438" spans="1:5" ht="63.75">
      <c r="A438" s="249" t="s">
        <v>613</v>
      </c>
      <c r="B438" s="250" t="s">
        <v>1131</v>
      </c>
      <c r="C438" s="250" t="s">
        <v>1175</v>
      </c>
      <c r="D438" s="250" t="s">
        <v>1175</v>
      </c>
      <c r="E438" s="251">
        <v>7689550</v>
      </c>
    </row>
    <row r="439" spans="1:5" ht="51">
      <c r="A439" s="249" t="s">
        <v>1320</v>
      </c>
      <c r="B439" s="250" t="s">
        <v>1131</v>
      </c>
      <c r="C439" s="250" t="s">
        <v>273</v>
      </c>
      <c r="D439" s="250" t="s">
        <v>1175</v>
      </c>
      <c r="E439" s="251">
        <v>7452800</v>
      </c>
    </row>
    <row r="440" spans="1:5" ht="25.5">
      <c r="A440" s="249" t="s">
        <v>1205</v>
      </c>
      <c r="B440" s="250" t="s">
        <v>1131</v>
      </c>
      <c r="C440" s="250" t="s">
        <v>28</v>
      </c>
      <c r="D440" s="250" t="s">
        <v>1175</v>
      </c>
      <c r="E440" s="251">
        <v>7452800</v>
      </c>
    </row>
    <row r="441" spans="1:5">
      <c r="A441" s="249" t="s">
        <v>140</v>
      </c>
      <c r="B441" s="250" t="s">
        <v>1131</v>
      </c>
      <c r="C441" s="250" t="s">
        <v>28</v>
      </c>
      <c r="D441" s="250" t="s">
        <v>1142</v>
      </c>
      <c r="E441" s="251">
        <v>7452800</v>
      </c>
    </row>
    <row r="442" spans="1:5">
      <c r="A442" s="249" t="s">
        <v>4</v>
      </c>
      <c r="B442" s="250" t="s">
        <v>1131</v>
      </c>
      <c r="C442" s="250" t="s">
        <v>28</v>
      </c>
      <c r="D442" s="250" t="s">
        <v>420</v>
      </c>
      <c r="E442" s="251">
        <v>7452800</v>
      </c>
    </row>
    <row r="443" spans="1:5" ht="25.5">
      <c r="A443" s="249" t="s">
        <v>1321</v>
      </c>
      <c r="B443" s="250" t="s">
        <v>1131</v>
      </c>
      <c r="C443" s="250" t="s">
        <v>1322</v>
      </c>
      <c r="D443" s="250" t="s">
        <v>1175</v>
      </c>
      <c r="E443" s="251">
        <v>236750</v>
      </c>
    </row>
    <row r="444" spans="1:5" ht="25.5">
      <c r="A444" s="249" t="s">
        <v>1198</v>
      </c>
      <c r="B444" s="250" t="s">
        <v>1131</v>
      </c>
      <c r="C444" s="250" t="s">
        <v>1199</v>
      </c>
      <c r="D444" s="250" t="s">
        <v>1175</v>
      </c>
      <c r="E444" s="251">
        <v>236750</v>
      </c>
    </row>
    <row r="445" spans="1:5">
      <c r="A445" s="249" t="s">
        <v>140</v>
      </c>
      <c r="B445" s="250" t="s">
        <v>1131</v>
      </c>
      <c r="C445" s="250" t="s">
        <v>1199</v>
      </c>
      <c r="D445" s="250" t="s">
        <v>1142</v>
      </c>
      <c r="E445" s="251">
        <v>236750</v>
      </c>
    </row>
    <row r="446" spans="1:5">
      <c r="A446" s="249" t="s">
        <v>4</v>
      </c>
      <c r="B446" s="250" t="s">
        <v>1131</v>
      </c>
      <c r="C446" s="250" t="s">
        <v>1199</v>
      </c>
      <c r="D446" s="250" t="s">
        <v>420</v>
      </c>
      <c r="E446" s="251">
        <v>236750</v>
      </c>
    </row>
    <row r="447" spans="1:5" ht="89.25">
      <c r="A447" s="249" t="s">
        <v>614</v>
      </c>
      <c r="B447" s="250" t="s">
        <v>1132</v>
      </c>
      <c r="C447" s="250" t="s">
        <v>1175</v>
      </c>
      <c r="D447" s="250" t="s">
        <v>1175</v>
      </c>
      <c r="E447" s="251">
        <v>250000</v>
      </c>
    </row>
    <row r="448" spans="1:5" ht="51">
      <c r="A448" s="249" t="s">
        <v>1320</v>
      </c>
      <c r="B448" s="250" t="s">
        <v>1132</v>
      </c>
      <c r="C448" s="250" t="s">
        <v>273</v>
      </c>
      <c r="D448" s="250" t="s">
        <v>1175</v>
      </c>
      <c r="E448" s="251">
        <v>250000</v>
      </c>
    </row>
    <row r="449" spans="1:5" ht="25.5">
      <c r="A449" s="249" t="s">
        <v>1205</v>
      </c>
      <c r="B449" s="250" t="s">
        <v>1132</v>
      </c>
      <c r="C449" s="250" t="s">
        <v>28</v>
      </c>
      <c r="D449" s="250" t="s">
        <v>1175</v>
      </c>
      <c r="E449" s="251">
        <v>250000</v>
      </c>
    </row>
    <row r="450" spans="1:5">
      <c r="A450" s="249" t="s">
        <v>140</v>
      </c>
      <c r="B450" s="250" t="s">
        <v>1132</v>
      </c>
      <c r="C450" s="250" t="s">
        <v>28</v>
      </c>
      <c r="D450" s="250" t="s">
        <v>1142</v>
      </c>
      <c r="E450" s="251">
        <v>250000</v>
      </c>
    </row>
    <row r="451" spans="1:5">
      <c r="A451" s="249" t="s">
        <v>4</v>
      </c>
      <c r="B451" s="250" t="s">
        <v>1132</v>
      </c>
      <c r="C451" s="250" t="s">
        <v>28</v>
      </c>
      <c r="D451" s="250" t="s">
        <v>420</v>
      </c>
      <c r="E451" s="251">
        <v>250000</v>
      </c>
    </row>
    <row r="452" spans="1:5" ht="63.75">
      <c r="A452" s="249" t="s">
        <v>607</v>
      </c>
      <c r="B452" s="250" t="s">
        <v>1745</v>
      </c>
      <c r="C452" s="250" t="s">
        <v>1175</v>
      </c>
      <c r="D452" s="250" t="s">
        <v>1175</v>
      </c>
      <c r="E452" s="251">
        <v>73090</v>
      </c>
    </row>
    <row r="453" spans="1:5" ht="51">
      <c r="A453" s="249" t="s">
        <v>1320</v>
      </c>
      <c r="B453" s="250" t="s">
        <v>1745</v>
      </c>
      <c r="C453" s="250" t="s">
        <v>273</v>
      </c>
      <c r="D453" s="250" t="s">
        <v>1175</v>
      </c>
      <c r="E453" s="251">
        <v>69590</v>
      </c>
    </row>
    <row r="454" spans="1:5">
      <c r="A454" s="249" t="s">
        <v>1192</v>
      </c>
      <c r="B454" s="250" t="s">
        <v>1745</v>
      </c>
      <c r="C454" s="250" t="s">
        <v>133</v>
      </c>
      <c r="D454" s="250" t="s">
        <v>1175</v>
      </c>
      <c r="E454" s="251">
        <v>69590</v>
      </c>
    </row>
    <row r="455" spans="1:5">
      <c r="A455" s="249" t="s">
        <v>140</v>
      </c>
      <c r="B455" s="250" t="s">
        <v>1745</v>
      </c>
      <c r="C455" s="250" t="s">
        <v>133</v>
      </c>
      <c r="D455" s="250" t="s">
        <v>1142</v>
      </c>
      <c r="E455" s="251">
        <v>69590</v>
      </c>
    </row>
    <row r="456" spans="1:5">
      <c r="A456" s="249" t="s">
        <v>1075</v>
      </c>
      <c r="B456" s="250" t="s">
        <v>1745</v>
      </c>
      <c r="C456" s="250" t="s">
        <v>133</v>
      </c>
      <c r="D456" s="250" t="s">
        <v>365</v>
      </c>
      <c r="E456" s="251">
        <v>69590</v>
      </c>
    </row>
    <row r="457" spans="1:5" ht="25.5">
      <c r="A457" s="249" t="s">
        <v>1321</v>
      </c>
      <c r="B457" s="250" t="s">
        <v>1745</v>
      </c>
      <c r="C457" s="250" t="s">
        <v>1322</v>
      </c>
      <c r="D457" s="250" t="s">
        <v>1175</v>
      </c>
      <c r="E457" s="251">
        <v>3500</v>
      </c>
    </row>
    <row r="458" spans="1:5" ht="25.5">
      <c r="A458" s="249" t="s">
        <v>1198</v>
      </c>
      <c r="B458" s="250" t="s">
        <v>1745</v>
      </c>
      <c r="C458" s="250" t="s">
        <v>1199</v>
      </c>
      <c r="D458" s="250" t="s">
        <v>1175</v>
      </c>
      <c r="E458" s="251">
        <v>3500</v>
      </c>
    </row>
    <row r="459" spans="1:5">
      <c r="A459" s="249" t="s">
        <v>140</v>
      </c>
      <c r="B459" s="250" t="s">
        <v>1745</v>
      </c>
      <c r="C459" s="250" t="s">
        <v>1199</v>
      </c>
      <c r="D459" s="250" t="s">
        <v>1142</v>
      </c>
      <c r="E459" s="251">
        <v>3500</v>
      </c>
    </row>
    <row r="460" spans="1:5">
      <c r="A460" s="249" t="s">
        <v>1075</v>
      </c>
      <c r="B460" s="250" t="s">
        <v>1745</v>
      </c>
      <c r="C460" s="250" t="s">
        <v>1199</v>
      </c>
      <c r="D460" s="250" t="s">
        <v>365</v>
      </c>
      <c r="E460" s="251">
        <v>3500</v>
      </c>
    </row>
    <row r="461" spans="1:5" ht="76.5">
      <c r="A461" s="249" t="s">
        <v>608</v>
      </c>
      <c r="B461" s="250" t="s">
        <v>1746</v>
      </c>
      <c r="C461" s="250" t="s">
        <v>1175</v>
      </c>
      <c r="D461" s="250" t="s">
        <v>1175</v>
      </c>
      <c r="E461" s="251">
        <v>200000</v>
      </c>
    </row>
    <row r="462" spans="1:5" ht="25.5">
      <c r="A462" s="249" t="s">
        <v>1321</v>
      </c>
      <c r="B462" s="250" t="s">
        <v>1746</v>
      </c>
      <c r="C462" s="250" t="s">
        <v>1322</v>
      </c>
      <c r="D462" s="250" t="s">
        <v>1175</v>
      </c>
      <c r="E462" s="251">
        <v>200000</v>
      </c>
    </row>
    <row r="463" spans="1:5" ht="25.5">
      <c r="A463" s="249" t="s">
        <v>1198</v>
      </c>
      <c r="B463" s="250" t="s">
        <v>1746</v>
      </c>
      <c r="C463" s="250" t="s">
        <v>1199</v>
      </c>
      <c r="D463" s="250" t="s">
        <v>1175</v>
      </c>
      <c r="E463" s="251">
        <v>200000</v>
      </c>
    </row>
    <row r="464" spans="1:5">
      <c r="A464" s="249" t="s">
        <v>140</v>
      </c>
      <c r="B464" s="250" t="s">
        <v>1746</v>
      </c>
      <c r="C464" s="250" t="s">
        <v>1199</v>
      </c>
      <c r="D464" s="250" t="s">
        <v>1142</v>
      </c>
      <c r="E464" s="251">
        <v>200000</v>
      </c>
    </row>
    <row r="465" spans="1:5">
      <c r="A465" s="249" t="s">
        <v>1075</v>
      </c>
      <c r="B465" s="250" t="s">
        <v>1746</v>
      </c>
      <c r="C465" s="250" t="s">
        <v>1199</v>
      </c>
      <c r="D465" s="250" t="s">
        <v>365</v>
      </c>
      <c r="E465" s="251">
        <v>200000</v>
      </c>
    </row>
    <row r="466" spans="1:5" ht="25.5">
      <c r="A466" s="249" t="s">
        <v>1718</v>
      </c>
      <c r="B466" s="250" t="s">
        <v>1719</v>
      </c>
      <c r="C466" s="250" t="s">
        <v>1175</v>
      </c>
      <c r="D466" s="250" t="s">
        <v>1175</v>
      </c>
      <c r="E466" s="251">
        <v>5982770</v>
      </c>
    </row>
    <row r="467" spans="1:5" ht="25.5">
      <c r="A467" s="249" t="s">
        <v>822</v>
      </c>
      <c r="B467" s="250" t="s">
        <v>1720</v>
      </c>
      <c r="C467" s="250" t="s">
        <v>1175</v>
      </c>
      <c r="D467" s="250" t="s">
        <v>1175</v>
      </c>
      <c r="E467" s="251">
        <v>5196770</v>
      </c>
    </row>
    <row r="468" spans="1:5" ht="51">
      <c r="A468" s="249" t="s">
        <v>1721</v>
      </c>
      <c r="B468" s="250" t="s">
        <v>1722</v>
      </c>
      <c r="C468" s="250" t="s">
        <v>1175</v>
      </c>
      <c r="D468" s="250" t="s">
        <v>1175</v>
      </c>
      <c r="E468" s="251">
        <v>3299500</v>
      </c>
    </row>
    <row r="469" spans="1:5" ht="25.5">
      <c r="A469" s="249" t="s">
        <v>1321</v>
      </c>
      <c r="B469" s="250" t="s">
        <v>1722</v>
      </c>
      <c r="C469" s="250" t="s">
        <v>1322</v>
      </c>
      <c r="D469" s="250" t="s">
        <v>1175</v>
      </c>
      <c r="E469" s="251">
        <v>3299500</v>
      </c>
    </row>
    <row r="470" spans="1:5" ht="25.5">
      <c r="A470" s="249" t="s">
        <v>1198</v>
      </c>
      <c r="B470" s="250" t="s">
        <v>1722</v>
      </c>
      <c r="C470" s="250" t="s">
        <v>1199</v>
      </c>
      <c r="D470" s="250" t="s">
        <v>1175</v>
      </c>
      <c r="E470" s="251">
        <v>3299500</v>
      </c>
    </row>
    <row r="471" spans="1:5">
      <c r="A471" s="249" t="s">
        <v>239</v>
      </c>
      <c r="B471" s="250" t="s">
        <v>1722</v>
      </c>
      <c r="C471" s="250" t="s">
        <v>1199</v>
      </c>
      <c r="D471" s="250" t="s">
        <v>1141</v>
      </c>
      <c r="E471" s="251">
        <v>3299500</v>
      </c>
    </row>
    <row r="472" spans="1:5">
      <c r="A472" s="249" t="s">
        <v>37</v>
      </c>
      <c r="B472" s="250" t="s">
        <v>1722</v>
      </c>
      <c r="C472" s="250" t="s">
        <v>1199</v>
      </c>
      <c r="D472" s="250" t="s">
        <v>388</v>
      </c>
      <c r="E472" s="251">
        <v>3299500</v>
      </c>
    </row>
    <row r="473" spans="1:5" ht="76.5">
      <c r="A473" s="249" t="s">
        <v>2088</v>
      </c>
      <c r="B473" s="250" t="s">
        <v>2089</v>
      </c>
      <c r="C473" s="250" t="s">
        <v>1175</v>
      </c>
      <c r="D473" s="250" t="s">
        <v>1175</v>
      </c>
      <c r="E473" s="251">
        <v>1585500</v>
      </c>
    </row>
    <row r="474" spans="1:5" ht="25.5">
      <c r="A474" s="249" t="s">
        <v>1321</v>
      </c>
      <c r="B474" s="250" t="s">
        <v>2089</v>
      </c>
      <c r="C474" s="250" t="s">
        <v>1322</v>
      </c>
      <c r="D474" s="250" t="s">
        <v>1175</v>
      </c>
      <c r="E474" s="251">
        <v>1585500</v>
      </c>
    </row>
    <row r="475" spans="1:5" ht="25.5">
      <c r="A475" s="249" t="s">
        <v>1198</v>
      </c>
      <c r="B475" s="250" t="s">
        <v>2089</v>
      </c>
      <c r="C475" s="250" t="s">
        <v>1199</v>
      </c>
      <c r="D475" s="250" t="s">
        <v>1175</v>
      </c>
      <c r="E475" s="251">
        <v>1585500</v>
      </c>
    </row>
    <row r="476" spans="1:5">
      <c r="A476" s="249" t="s">
        <v>1656</v>
      </c>
      <c r="B476" s="250" t="s">
        <v>2089</v>
      </c>
      <c r="C476" s="250" t="s">
        <v>1199</v>
      </c>
      <c r="D476" s="250" t="s">
        <v>1657</v>
      </c>
      <c r="E476" s="251">
        <v>1585500</v>
      </c>
    </row>
    <row r="477" spans="1:5">
      <c r="A477" s="249" t="s">
        <v>1658</v>
      </c>
      <c r="B477" s="250" t="s">
        <v>2089</v>
      </c>
      <c r="C477" s="250" t="s">
        <v>1199</v>
      </c>
      <c r="D477" s="250" t="s">
        <v>1659</v>
      </c>
      <c r="E477" s="251">
        <v>1585500</v>
      </c>
    </row>
    <row r="478" spans="1:5" ht="89.25">
      <c r="A478" s="249" t="s">
        <v>1875</v>
      </c>
      <c r="B478" s="250" t="s">
        <v>1876</v>
      </c>
      <c r="C478" s="250" t="s">
        <v>1175</v>
      </c>
      <c r="D478" s="250" t="s">
        <v>1175</v>
      </c>
      <c r="E478" s="251">
        <v>61770</v>
      </c>
    </row>
    <row r="479" spans="1:5" ht="25.5">
      <c r="A479" s="249" t="s">
        <v>1321</v>
      </c>
      <c r="B479" s="250" t="s">
        <v>1876</v>
      </c>
      <c r="C479" s="250" t="s">
        <v>1322</v>
      </c>
      <c r="D479" s="250" t="s">
        <v>1175</v>
      </c>
      <c r="E479" s="251">
        <v>61770</v>
      </c>
    </row>
    <row r="480" spans="1:5" ht="25.5">
      <c r="A480" s="249" t="s">
        <v>1198</v>
      </c>
      <c r="B480" s="250" t="s">
        <v>1876</v>
      </c>
      <c r="C480" s="250" t="s">
        <v>1199</v>
      </c>
      <c r="D480" s="250" t="s">
        <v>1175</v>
      </c>
      <c r="E480" s="251">
        <v>61770</v>
      </c>
    </row>
    <row r="481" spans="1:5">
      <c r="A481" s="249" t="s">
        <v>1656</v>
      </c>
      <c r="B481" s="250" t="s">
        <v>1876</v>
      </c>
      <c r="C481" s="250" t="s">
        <v>1199</v>
      </c>
      <c r="D481" s="250" t="s">
        <v>1657</v>
      </c>
      <c r="E481" s="251">
        <v>61770</v>
      </c>
    </row>
    <row r="482" spans="1:5">
      <c r="A482" s="249" t="s">
        <v>1658</v>
      </c>
      <c r="B482" s="250" t="s">
        <v>1876</v>
      </c>
      <c r="C482" s="250" t="s">
        <v>1199</v>
      </c>
      <c r="D482" s="250" t="s">
        <v>1659</v>
      </c>
      <c r="E482" s="251">
        <v>61770</v>
      </c>
    </row>
    <row r="483" spans="1:5" ht="76.5">
      <c r="A483" s="249" t="s">
        <v>1827</v>
      </c>
      <c r="B483" s="250" t="s">
        <v>1826</v>
      </c>
      <c r="C483" s="250" t="s">
        <v>1175</v>
      </c>
      <c r="D483" s="250" t="s">
        <v>1175</v>
      </c>
      <c r="E483" s="251">
        <v>50000</v>
      </c>
    </row>
    <row r="484" spans="1:5" ht="25.5">
      <c r="A484" s="249" t="s">
        <v>1321</v>
      </c>
      <c r="B484" s="250" t="s">
        <v>1826</v>
      </c>
      <c r="C484" s="250" t="s">
        <v>1322</v>
      </c>
      <c r="D484" s="250" t="s">
        <v>1175</v>
      </c>
      <c r="E484" s="251">
        <v>50000</v>
      </c>
    </row>
    <row r="485" spans="1:5" ht="25.5">
      <c r="A485" s="249" t="s">
        <v>1198</v>
      </c>
      <c r="B485" s="250" t="s">
        <v>1826</v>
      </c>
      <c r="C485" s="250" t="s">
        <v>1199</v>
      </c>
      <c r="D485" s="250" t="s">
        <v>1175</v>
      </c>
      <c r="E485" s="251">
        <v>50000</v>
      </c>
    </row>
    <row r="486" spans="1:5">
      <c r="A486" s="249" t="s">
        <v>1656</v>
      </c>
      <c r="B486" s="250" t="s">
        <v>1826</v>
      </c>
      <c r="C486" s="250" t="s">
        <v>1199</v>
      </c>
      <c r="D486" s="250" t="s">
        <v>1657</v>
      </c>
      <c r="E486" s="251">
        <v>50000</v>
      </c>
    </row>
    <row r="487" spans="1:5">
      <c r="A487" s="249" t="s">
        <v>1658</v>
      </c>
      <c r="B487" s="250" t="s">
        <v>1826</v>
      </c>
      <c r="C487" s="250" t="s">
        <v>1199</v>
      </c>
      <c r="D487" s="250" t="s">
        <v>1659</v>
      </c>
      <c r="E487" s="251">
        <v>50000</v>
      </c>
    </row>
    <row r="488" spans="1:5" ht="51">
      <c r="A488" s="249" t="s">
        <v>1738</v>
      </c>
      <c r="B488" s="250" t="s">
        <v>1739</v>
      </c>
      <c r="C488" s="250" t="s">
        <v>1175</v>
      </c>
      <c r="D488" s="250" t="s">
        <v>1175</v>
      </c>
      <c r="E488" s="251">
        <v>200000</v>
      </c>
    </row>
    <row r="489" spans="1:5" ht="25.5">
      <c r="A489" s="249" t="s">
        <v>1321</v>
      </c>
      <c r="B489" s="250" t="s">
        <v>1739</v>
      </c>
      <c r="C489" s="250" t="s">
        <v>1322</v>
      </c>
      <c r="D489" s="250" t="s">
        <v>1175</v>
      </c>
      <c r="E489" s="251">
        <v>200000</v>
      </c>
    </row>
    <row r="490" spans="1:5" ht="25.5">
      <c r="A490" s="249" t="s">
        <v>1198</v>
      </c>
      <c r="B490" s="250" t="s">
        <v>1739</v>
      </c>
      <c r="C490" s="250" t="s">
        <v>1199</v>
      </c>
      <c r="D490" s="250" t="s">
        <v>1175</v>
      </c>
      <c r="E490" s="251">
        <v>200000</v>
      </c>
    </row>
    <row r="491" spans="1:5">
      <c r="A491" s="249" t="s">
        <v>1656</v>
      </c>
      <c r="B491" s="250" t="s">
        <v>1739</v>
      </c>
      <c r="C491" s="250" t="s">
        <v>1199</v>
      </c>
      <c r="D491" s="250" t="s">
        <v>1657</v>
      </c>
      <c r="E491" s="251">
        <v>200000</v>
      </c>
    </row>
    <row r="492" spans="1:5">
      <c r="A492" s="249" t="s">
        <v>1658</v>
      </c>
      <c r="B492" s="250" t="s">
        <v>1739</v>
      </c>
      <c r="C492" s="250" t="s">
        <v>1199</v>
      </c>
      <c r="D492" s="250" t="s">
        <v>1659</v>
      </c>
      <c r="E492" s="251">
        <v>200000</v>
      </c>
    </row>
    <row r="493" spans="1:5">
      <c r="A493" s="249" t="s">
        <v>1725</v>
      </c>
      <c r="B493" s="250" t="s">
        <v>1726</v>
      </c>
      <c r="C493" s="250" t="s">
        <v>1175</v>
      </c>
      <c r="D493" s="250" t="s">
        <v>1175</v>
      </c>
      <c r="E493" s="251">
        <v>786000</v>
      </c>
    </row>
    <row r="494" spans="1:5" ht="76.5">
      <c r="A494" s="249" t="s">
        <v>1727</v>
      </c>
      <c r="B494" s="250" t="s">
        <v>1728</v>
      </c>
      <c r="C494" s="250" t="s">
        <v>1175</v>
      </c>
      <c r="D494" s="250" t="s">
        <v>1175</v>
      </c>
      <c r="E494" s="251">
        <v>786000</v>
      </c>
    </row>
    <row r="495" spans="1:5" ht="51">
      <c r="A495" s="249" t="s">
        <v>1320</v>
      </c>
      <c r="B495" s="250" t="s">
        <v>1728</v>
      </c>
      <c r="C495" s="250" t="s">
        <v>273</v>
      </c>
      <c r="D495" s="250" t="s">
        <v>1175</v>
      </c>
      <c r="E495" s="251">
        <v>77700</v>
      </c>
    </row>
    <row r="496" spans="1:5" ht="25.5">
      <c r="A496" s="249" t="s">
        <v>1205</v>
      </c>
      <c r="B496" s="250" t="s">
        <v>1728</v>
      </c>
      <c r="C496" s="250" t="s">
        <v>28</v>
      </c>
      <c r="D496" s="250" t="s">
        <v>1175</v>
      </c>
      <c r="E496" s="251">
        <v>77700</v>
      </c>
    </row>
    <row r="497" spans="1:5">
      <c r="A497" s="249" t="s">
        <v>1656</v>
      </c>
      <c r="B497" s="250" t="s">
        <v>1728</v>
      </c>
      <c r="C497" s="250" t="s">
        <v>28</v>
      </c>
      <c r="D497" s="250" t="s">
        <v>1657</v>
      </c>
      <c r="E497" s="251">
        <v>77700</v>
      </c>
    </row>
    <row r="498" spans="1:5" ht="25.5">
      <c r="A498" s="249" t="s">
        <v>1723</v>
      </c>
      <c r="B498" s="250" t="s">
        <v>1728</v>
      </c>
      <c r="C498" s="250" t="s">
        <v>28</v>
      </c>
      <c r="D498" s="250" t="s">
        <v>1724</v>
      </c>
      <c r="E498" s="251">
        <v>77700</v>
      </c>
    </row>
    <row r="499" spans="1:5" ht="25.5">
      <c r="A499" s="249" t="s">
        <v>1321</v>
      </c>
      <c r="B499" s="250" t="s">
        <v>1728</v>
      </c>
      <c r="C499" s="250" t="s">
        <v>1322</v>
      </c>
      <c r="D499" s="250" t="s">
        <v>1175</v>
      </c>
      <c r="E499" s="251">
        <v>708300</v>
      </c>
    </row>
    <row r="500" spans="1:5" ht="25.5">
      <c r="A500" s="249" t="s">
        <v>1198</v>
      </c>
      <c r="B500" s="250" t="s">
        <v>1728</v>
      </c>
      <c r="C500" s="250" t="s">
        <v>1199</v>
      </c>
      <c r="D500" s="250" t="s">
        <v>1175</v>
      </c>
      <c r="E500" s="251">
        <v>708300</v>
      </c>
    </row>
    <row r="501" spans="1:5">
      <c r="A501" s="249" t="s">
        <v>1656</v>
      </c>
      <c r="B501" s="250" t="s">
        <v>1728</v>
      </c>
      <c r="C501" s="250" t="s">
        <v>1199</v>
      </c>
      <c r="D501" s="250" t="s">
        <v>1657</v>
      </c>
      <c r="E501" s="251">
        <v>708300</v>
      </c>
    </row>
    <row r="502" spans="1:5" ht="25.5">
      <c r="A502" s="249" t="s">
        <v>1723</v>
      </c>
      <c r="B502" s="250" t="s">
        <v>1728</v>
      </c>
      <c r="C502" s="250" t="s">
        <v>1199</v>
      </c>
      <c r="D502" s="250" t="s">
        <v>1724</v>
      </c>
      <c r="E502" s="251">
        <v>708300</v>
      </c>
    </row>
    <row r="503" spans="1:5" ht="38.25">
      <c r="A503" s="249" t="s">
        <v>452</v>
      </c>
      <c r="B503" s="250" t="s">
        <v>974</v>
      </c>
      <c r="C503" s="250" t="s">
        <v>1175</v>
      </c>
      <c r="D503" s="250" t="s">
        <v>1175</v>
      </c>
      <c r="E503" s="251">
        <v>280446615.06999999</v>
      </c>
    </row>
    <row r="504" spans="1:5" ht="38.25">
      <c r="A504" s="249" t="s">
        <v>591</v>
      </c>
      <c r="B504" s="250" t="s">
        <v>975</v>
      </c>
      <c r="C504" s="250" t="s">
        <v>1175</v>
      </c>
      <c r="D504" s="250" t="s">
        <v>1175</v>
      </c>
      <c r="E504" s="251">
        <v>249868007</v>
      </c>
    </row>
    <row r="505" spans="1:5" ht="140.25">
      <c r="A505" s="249" t="s">
        <v>2156</v>
      </c>
      <c r="B505" s="250" t="s">
        <v>2157</v>
      </c>
      <c r="C505" s="250" t="s">
        <v>1175</v>
      </c>
      <c r="D505" s="250" t="s">
        <v>1175</v>
      </c>
      <c r="E505" s="251">
        <v>245167</v>
      </c>
    </row>
    <row r="506" spans="1:5" ht="51">
      <c r="A506" s="249" t="s">
        <v>1320</v>
      </c>
      <c r="B506" s="250" t="s">
        <v>2157</v>
      </c>
      <c r="C506" s="250" t="s">
        <v>273</v>
      </c>
      <c r="D506" s="250" t="s">
        <v>1175</v>
      </c>
      <c r="E506" s="251">
        <v>245167</v>
      </c>
    </row>
    <row r="507" spans="1:5">
      <c r="A507" s="249" t="s">
        <v>1192</v>
      </c>
      <c r="B507" s="250" t="s">
        <v>2157</v>
      </c>
      <c r="C507" s="250" t="s">
        <v>133</v>
      </c>
      <c r="D507" s="250" t="s">
        <v>1175</v>
      </c>
      <c r="E507" s="251">
        <v>245167</v>
      </c>
    </row>
    <row r="508" spans="1:5">
      <c r="A508" s="249" t="s">
        <v>239</v>
      </c>
      <c r="B508" s="250" t="s">
        <v>2157</v>
      </c>
      <c r="C508" s="250" t="s">
        <v>133</v>
      </c>
      <c r="D508" s="250" t="s">
        <v>1141</v>
      </c>
      <c r="E508" s="251">
        <v>245167</v>
      </c>
    </row>
    <row r="509" spans="1:5">
      <c r="A509" s="249" t="s">
        <v>146</v>
      </c>
      <c r="B509" s="250" t="s">
        <v>2157</v>
      </c>
      <c r="C509" s="250" t="s">
        <v>133</v>
      </c>
      <c r="D509" s="250" t="s">
        <v>364</v>
      </c>
      <c r="E509" s="251">
        <v>245167</v>
      </c>
    </row>
    <row r="510" spans="1:5" ht="89.25">
      <c r="A510" s="249" t="s">
        <v>1163</v>
      </c>
      <c r="B510" s="250" t="s">
        <v>679</v>
      </c>
      <c r="C510" s="250" t="s">
        <v>1175</v>
      </c>
      <c r="D510" s="250" t="s">
        <v>1175</v>
      </c>
      <c r="E510" s="251">
        <v>227801100</v>
      </c>
    </row>
    <row r="511" spans="1:5" ht="51">
      <c r="A511" s="249" t="s">
        <v>1320</v>
      </c>
      <c r="B511" s="250" t="s">
        <v>679</v>
      </c>
      <c r="C511" s="250" t="s">
        <v>273</v>
      </c>
      <c r="D511" s="250" t="s">
        <v>1175</v>
      </c>
      <c r="E511" s="251">
        <v>881193</v>
      </c>
    </row>
    <row r="512" spans="1:5">
      <c r="A512" s="249" t="s">
        <v>1192</v>
      </c>
      <c r="B512" s="250" t="s">
        <v>679</v>
      </c>
      <c r="C512" s="250" t="s">
        <v>133</v>
      </c>
      <c r="D512" s="250" t="s">
        <v>1175</v>
      </c>
      <c r="E512" s="251">
        <v>881193</v>
      </c>
    </row>
    <row r="513" spans="1:5">
      <c r="A513" s="249" t="s">
        <v>239</v>
      </c>
      <c r="B513" s="250" t="s">
        <v>679</v>
      </c>
      <c r="C513" s="250" t="s">
        <v>133</v>
      </c>
      <c r="D513" s="250" t="s">
        <v>1141</v>
      </c>
      <c r="E513" s="251">
        <v>881193</v>
      </c>
    </row>
    <row r="514" spans="1:5">
      <c r="A514" s="249" t="s">
        <v>146</v>
      </c>
      <c r="B514" s="250" t="s">
        <v>679</v>
      </c>
      <c r="C514" s="250" t="s">
        <v>133</v>
      </c>
      <c r="D514" s="250" t="s">
        <v>364</v>
      </c>
      <c r="E514" s="251">
        <v>881193</v>
      </c>
    </row>
    <row r="515" spans="1:5" ht="25.5">
      <c r="A515" s="249" t="s">
        <v>1321</v>
      </c>
      <c r="B515" s="250" t="s">
        <v>679</v>
      </c>
      <c r="C515" s="250" t="s">
        <v>1322</v>
      </c>
      <c r="D515" s="250" t="s">
        <v>1175</v>
      </c>
      <c r="E515" s="251">
        <v>548607</v>
      </c>
    </row>
    <row r="516" spans="1:5" ht="25.5">
      <c r="A516" s="249" t="s">
        <v>1198</v>
      </c>
      <c r="B516" s="250" t="s">
        <v>679</v>
      </c>
      <c r="C516" s="250" t="s">
        <v>1199</v>
      </c>
      <c r="D516" s="250" t="s">
        <v>1175</v>
      </c>
      <c r="E516" s="251">
        <v>548607</v>
      </c>
    </row>
    <row r="517" spans="1:5">
      <c r="A517" s="249" t="s">
        <v>239</v>
      </c>
      <c r="B517" s="250" t="s">
        <v>679</v>
      </c>
      <c r="C517" s="250" t="s">
        <v>1199</v>
      </c>
      <c r="D517" s="250" t="s">
        <v>1141</v>
      </c>
      <c r="E517" s="251">
        <v>548607</v>
      </c>
    </row>
    <row r="518" spans="1:5">
      <c r="A518" s="249" t="s">
        <v>146</v>
      </c>
      <c r="B518" s="250" t="s">
        <v>679</v>
      </c>
      <c r="C518" s="250" t="s">
        <v>1199</v>
      </c>
      <c r="D518" s="250" t="s">
        <v>364</v>
      </c>
      <c r="E518" s="251">
        <v>548607</v>
      </c>
    </row>
    <row r="519" spans="1:5">
      <c r="A519" s="249" t="s">
        <v>1323</v>
      </c>
      <c r="B519" s="250" t="s">
        <v>679</v>
      </c>
      <c r="C519" s="250" t="s">
        <v>1324</v>
      </c>
      <c r="D519" s="250" t="s">
        <v>1175</v>
      </c>
      <c r="E519" s="251">
        <v>226371300</v>
      </c>
    </row>
    <row r="520" spans="1:5" ht="38.25">
      <c r="A520" s="249" t="s">
        <v>1208</v>
      </c>
      <c r="B520" s="250" t="s">
        <v>679</v>
      </c>
      <c r="C520" s="250" t="s">
        <v>354</v>
      </c>
      <c r="D520" s="250" t="s">
        <v>1175</v>
      </c>
      <c r="E520" s="251">
        <v>226371300</v>
      </c>
    </row>
    <row r="521" spans="1:5">
      <c r="A521" s="249" t="s">
        <v>239</v>
      </c>
      <c r="B521" s="250" t="s">
        <v>679</v>
      </c>
      <c r="C521" s="250" t="s">
        <v>354</v>
      </c>
      <c r="D521" s="250" t="s">
        <v>1141</v>
      </c>
      <c r="E521" s="251">
        <v>226371300</v>
      </c>
    </row>
    <row r="522" spans="1:5">
      <c r="A522" s="249" t="s">
        <v>146</v>
      </c>
      <c r="B522" s="250" t="s">
        <v>679</v>
      </c>
      <c r="C522" s="250" t="s">
        <v>354</v>
      </c>
      <c r="D522" s="250" t="s">
        <v>364</v>
      </c>
      <c r="E522" s="251">
        <v>226371300</v>
      </c>
    </row>
    <row r="523" spans="1:5" ht="127.5">
      <c r="A523" s="249" t="s">
        <v>1350</v>
      </c>
      <c r="B523" s="250" t="s">
        <v>678</v>
      </c>
      <c r="C523" s="250" t="s">
        <v>1175</v>
      </c>
      <c r="D523" s="250" t="s">
        <v>1175</v>
      </c>
      <c r="E523" s="251">
        <v>17100500</v>
      </c>
    </row>
    <row r="524" spans="1:5">
      <c r="A524" s="249" t="s">
        <v>1323</v>
      </c>
      <c r="B524" s="250" t="s">
        <v>678</v>
      </c>
      <c r="C524" s="250" t="s">
        <v>1324</v>
      </c>
      <c r="D524" s="250" t="s">
        <v>1175</v>
      </c>
      <c r="E524" s="251">
        <v>17100500</v>
      </c>
    </row>
    <row r="525" spans="1:5" ht="38.25">
      <c r="A525" s="249" t="s">
        <v>1208</v>
      </c>
      <c r="B525" s="250" t="s">
        <v>678</v>
      </c>
      <c r="C525" s="250" t="s">
        <v>354</v>
      </c>
      <c r="D525" s="250" t="s">
        <v>1175</v>
      </c>
      <c r="E525" s="251">
        <v>17100500</v>
      </c>
    </row>
    <row r="526" spans="1:5">
      <c r="A526" s="249" t="s">
        <v>239</v>
      </c>
      <c r="B526" s="250" t="s">
        <v>678</v>
      </c>
      <c r="C526" s="250" t="s">
        <v>354</v>
      </c>
      <c r="D526" s="250" t="s">
        <v>1141</v>
      </c>
      <c r="E526" s="251">
        <v>17100500</v>
      </c>
    </row>
    <row r="527" spans="1:5">
      <c r="A527" s="249" t="s">
        <v>146</v>
      </c>
      <c r="B527" s="250" t="s">
        <v>678</v>
      </c>
      <c r="C527" s="250" t="s">
        <v>354</v>
      </c>
      <c r="D527" s="250" t="s">
        <v>364</v>
      </c>
      <c r="E527" s="251">
        <v>17100500</v>
      </c>
    </row>
    <row r="528" spans="1:5" ht="102">
      <c r="A528" s="249" t="s">
        <v>1316</v>
      </c>
      <c r="B528" s="250" t="s">
        <v>1317</v>
      </c>
      <c r="C528" s="250" t="s">
        <v>1175</v>
      </c>
      <c r="D528" s="250" t="s">
        <v>1175</v>
      </c>
      <c r="E528" s="251">
        <v>4394671</v>
      </c>
    </row>
    <row r="529" spans="1:5" ht="51">
      <c r="A529" s="249" t="s">
        <v>1320</v>
      </c>
      <c r="B529" s="250" t="s">
        <v>1317</v>
      </c>
      <c r="C529" s="250" t="s">
        <v>273</v>
      </c>
      <c r="D529" s="250" t="s">
        <v>1175</v>
      </c>
      <c r="E529" s="251">
        <v>2402551</v>
      </c>
    </row>
    <row r="530" spans="1:5">
      <c r="A530" s="249" t="s">
        <v>1192</v>
      </c>
      <c r="B530" s="250" t="s">
        <v>1317</v>
      </c>
      <c r="C530" s="250" t="s">
        <v>133</v>
      </c>
      <c r="D530" s="250" t="s">
        <v>1175</v>
      </c>
      <c r="E530" s="251">
        <v>2402551</v>
      </c>
    </row>
    <row r="531" spans="1:5">
      <c r="A531" s="249" t="s">
        <v>239</v>
      </c>
      <c r="B531" s="250" t="s">
        <v>1317</v>
      </c>
      <c r="C531" s="250" t="s">
        <v>133</v>
      </c>
      <c r="D531" s="250" t="s">
        <v>1141</v>
      </c>
      <c r="E531" s="251">
        <v>2402551</v>
      </c>
    </row>
    <row r="532" spans="1:5">
      <c r="A532" s="249" t="s">
        <v>146</v>
      </c>
      <c r="B532" s="250" t="s">
        <v>1317</v>
      </c>
      <c r="C532" s="250" t="s">
        <v>133</v>
      </c>
      <c r="D532" s="250" t="s">
        <v>364</v>
      </c>
      <c r="E532" s="251">
        <v>2402551</v>
      </c>
    </row>
    <row r="533" spans="1:5" ht="25.5">
      <c r="A533" s="249" t="s">
        <v>1321</v>
      </c>
      <c r="B533" s="250" t="s">
        <v>1317</v>
      </c>
      <c r="C533" s="250" t="s">
        <v>1322</v>
      </c>
      <c r="D533" s="250" t="s">
        <v>1175</v>
      </c>
      <c r="E533" s="251">
        <v>1992120</v>
      </c>
    </row>
    <row r="534" spans="1:5" ht="25.5">
      <c r="A534" s="249" t="s">
        <v>1198</v>
      </c>
      <c r="B534" s="250" t="s">
        <v>1317</v>
      </c>
      <c r="C534" s="250" t="s">
        <v>1199</v>
      </c>
      <c r="D534" s="250" t="s">
        <v>1175</v>
      </c>
      <c r="E534" s="251">
        <v>1992120</v>
      </c>
    </row>
    <row r="535" spans="1:5">
      <c r="A535" s="249" t="s">
        <v>239</v>
      </c>
      <c r="B535" s="250" t="s">
        <v>1317</v>
      </c>
      <c r="C535" s="250" t="s">
        <v>1199</v>
      </c>
      <c r="D535" s="250" t="s">
        <v>1141</v>
      </c>
      <c r="E535" s="251">
        <v>1992120</v>
      </c>
    </row>
    <row r="536" spans="1:5">
      <c r="A536" s="249" t="s">
        <v>146</v>
      </c>
      <c r="B536" s="250" t="s">
        <v>1317</v>
      </c>
      <c r="C536" s="250" t="s">
        <v>1199</v>
      </c>
      <c r="D536" s="250" t="s">
        <v>364</v>
      </c>
      <c r="E536" s="251">
        <v>1992120</v>
      </c>
    </row>
    <row r="537" spans="1:5" ht="140.25">
      <c r="A537" s="249" t="s">
        <v>1374</v>
      </c>
      <c r="B537" s="250" t="s">
        <v>1375</v>
      </c>
      <c r="C537" s="250" t="s">
        <v>1175</v>
      </c>
      <c r="D537" s="250" t="s">
        <v>1175</v>
      </c>
      <c r="E537" s="251">
        <v>282524</v>
      </c>
    </row>
    <row r="538" spans="1:5" ht="51">
      <c r="A538" s="249" t="s">
        <v>1320</v>
      </c>
      <c r="B538" s="250" t="s">
        <v>1375</v>
      </c>
      <c r="C538" s="250" t="s">
        <v>273</v>
      </c>
      <c r="D538" s="250" t="s">
        <v>1175</v>
      </c>
      <c r="E538" s="251">
        <v>282524</v>
      </c>
    </row>
    <row r="539" spans="1:5">
      <c r="A539" s="249" t="s">
        <v>1192</v>
      </c>
      <c r="B539" s="250" t="s">
        <v>1375</v>
      </c>
      <c r="C539" s="250" t="s">
        <v>133</v>
      </c>
      <c r="D539" s="250" t="s">
        <v>1175</v>
      </c>
      <c r="E539" s="251">
        <v>282524</v>
      </c>
    </row>
    <row r="540" spans="1:5">
      <c r="A540" s="249" t="s">
        <v>239</v>
      </c>
      <c r="B540" s="250" t="s">
        <v>1375</v>
      </c>
      <c r="C540" s="250" t="s">
        <v>133</v>
      </c>
      <c r="D540" s="250" t="s">
        <v>1141</v>
      </c>
      <c r="E540" s="251">
        <v>282524</v>
      </c>
    </row>
    <row r="541" spans="1:5">
      <c r="A541" s="249" t="s">
        <v>146</v>
      </c>
      <c r="B541" s="250" t="s">
        <v>1375</v>
      </c>
      <c r="C541" s="250" t="s">
        <v>133</v>
      </c>
      <c r="D541" s="250" t="s">
        <v>364</v>
      </c>
      <c r="E541" s="251">
        <v>282524</v>
      </c>
    </row>
    <row r="542" spans="1:5" ht="114.75">
      <c r="A542" s="249" t="s">
        <v>1747</v>
      </c>
      <c r="B542" s="250" t="s">
        <v>1748</v>
      </c>
      <c r="C542" s="250" t="s">
        <v>1175</v>
      </c>
      <c r="D542" s="250" t="s">
        <v>1175</v>
      </c>
      <c r="E542" s="251">
        <v>40000</v>
      </c>
    </row>
    <row r="543" spans="1:5" ht="51">
      <c r="A543" s="249" t="s">
        <v>1320</v>
      </c>
      <c r="B543" s="250" t="s">
        <v>1748</v>
      </c>
      <c r="C543" s="250" t="s">
        <v>273</v>
      </c>
      <c r="D543" s="250" t="s">
        <v>1175</v>
      </c>
      <c r="E543" s="251">
        <v>40000</v>
      </c>
    </row>
    <row r="544" spans="1:5">
      <c r="A544" s="249" t="s">
        <v>1192</v>
      </c>
      <c r="B544" s="250" t="s">
        <v>1748</v>
      </c>
      <c r="C544" s="250" t="s">
        <v>133</v>
      </c>
      <c r="D544" s="250" t="s">
        <v>1175</v>
      </c>
      <c r="E544" s="251">
        <v>40000</v>
      </c>
    </row>
    <row r="545" spans="1:5">
      <c r="A545" s="249" t="s">
        <v>239</v>
      </c>
      <c r="B545" s="250" t="s">
        <v>1748</v>
      </c>
      <c r="C545" s="250" t="s">
        <v>133</v>
      </c>
      <c r="D545" s="250" t="s">
        <v>1141</v>
      </c>
      <c r="E545" s="251">
        <v>40000</v>
      </c>
    </row>
    <row r="546" spans="1:5">
      <c r="A546" s="249" t="s">
        <v>146</v>
      </c>
      <c r="B546" s="250" t="s">
        <v>1748</v>
      </c>
      <c r="C546" s="250" t="s">
        <v>133</v>
      </c>
      <c r="D546" s="250" t="s">
        <v>364</v>
      </c>
      <c r="E546" s="251">
        <v>40000</v>
      </c>
    </row>
    <row r="547" spans="1:5" ht="102">
      <c r="A547" s="249" t="s">
        <v>1318</v>
      </c>
      <c r="B547" s="250" t="s">
        <v>1319</v>
      </c>
      <c r="C547" s="250" t="s">
        <v>1175</v>
      </c>
      <c r="D547" s="250" t="s">
        <v>1175</v>
      </c>
      <c r="E547" s="251">
        <v>4045</v>
      </c>
    </row>
    <row r="548" spans="1:5" ht="25.5">
      <c r="A548" s="249" t="s">
        <v>1321</v>
      </c>
      <c r="B548" s="250" t="s">
        <v>1319</v>
      </c>
      <c r="C548" s="250" t="s">
        <v>1322</v>
      </c>
      <c r="D548" s="250" t="s">
        <v>1175</v>
      </c>
      <c r="E548" s="251">
        <v>4045</v>
      </c>
    </row>
    <row r="549" spans="1:5" ht="25.5">
      <c r="A549" s="249" t="s">
        <v>1198</v>
      </c>
      <c r="B549" s="250" t="s">
        <v>1319</v>
      </c>
      <c r="C549" s="250" t="s">
        <v>1199</v>
      </c>
      <c r="D549" s="250" t="s">
        <v>1175</v>
      </c>
      <c r="E549" s="251">
        <v>4045</v>
      </c>
    </row>
    <row r="550" spans="1:5">
      <c r="A550" s="249" t="s">
        <v>239</v>
      </c>
      <c r="B550" s="250" t="s">
        <v>1319</v>
      </c>
      <c r="C550" s="250" t="s">
        <v>1199</v>
      </c>
      <c r="D550" s="250" t="s">
        <v>1141</v>
      </c>
      <c r="E550" s="251">
        <v>4045</v>
      </c>
    </row>
    <row r="551" spans="1:5">
      <c r="A551" s="249" t="s">
        <v>146</v>
      </c>
      <c r="B551" s="250" t="s">
        <v>1319</v>
      </c>
      <c r="C551" s="250" t="s">
        <v>1199</v>
      </c>
      <c r="D551" s="250" t="s">
        <v>364</v>
      </c>
      <c r="E551" s="251">
        <v>4045</v>
      </c>
    </row>
    <row r="552" spans="1:5" ht="38.25">
      <c r="A552" s="249" t="s">
        <v>592</v>
      </c>
      <c r="B552" s="250" t="s">
        <v>976</v>
      </c>
      <c r="C552" s="250" t="s">
        <v>1175</v>
      </c>
      <c r="D552" s="250" t="s">
        <v>1175</v>
      </c>
      <c r="E552" s="251">
        <v>628030.87</v>
      </c>
    </row>
    <row r="553" spans="1:5" ht="89.25">
      <c r="A553" s="249" t="s">
        <v>529</v>
      </c>
      <c r="B553" s="250" t="s">
        <v>737</v>
      </c>
      <c r="C553" s="250" t="s">
        <v>1175</v>
      </c>
      <c r="D553" s="250" t="s">
        <v>1175</v>
      </c>
      <c r="E553" s="251">
        <v>628030.87</v>
      </c>
    </row>
    <row r="554" spans="1:5" ht="25.5">
      <c r="A554" s="249" t="s">
        <v>1321</v>
      </c>
      <c r="B554" s="250" t="s">
        <v>737</v>
      </c>
      <c r="C554" s="250" t="s">
        <v>1322</v>
      </c>
      <c r="D554" s="250" t="s">
        <v>1175</v>
      </c>
      <c r="E554" s="251">
        <v>628030.87</v>
      </c>
    </row>
    <row r="555" spans="1:5" ht="25.5">
      <c r="A555" s="249" t="s">
        <v>1198</v>
      </c>
      <c r="B555" s="250" t="s">
        <v>737</v>
      </c>
      <c r="C555" s="250" t="s">
        <v>1199</v>
      </c>
      <c r="D555" s="250" t="s">
        <v>1175</v>
      </c>
      <c r="E555" s="251">
        <v>628030.87</v>
      </c>
    </row>
    <row r="556" spans="1:5">
      <c r="A556" s="249" t="s">
        <v>239</v>
      </c>
      <c r="B556" s="250" t="s">
        <v>737</v>
      </c>
      <c r="C556" s="250" t="s">
        <v>1199</v>
      </c>
      <c r="D556" s="250" t="s">
        <v>1141</v>
      </c>
      <c r="E556" s="251">
        <v>628030.87</v>
      </c>
    </row>
    <row r="557" spans="1:5">
      <c r="A557" s="249" t="s">
        <v>3</v>
      </c>
      <c r="B557" s="250" t="s">
        <v>737</v>
      </c>
      <c r="C557" s="250" t="s">
        <v>1199</v>
      </c>
      <c r="D557" s="250" t="s">
        <v>386</v>
      </c>
      <c r="E557" s="251">
        <v>628030.87</v>
      </c>
    </row>
    <row r="558" spans="1:5" ht="38.25">
      <c r="A558" s="249" t="s">
        <v>454</v>
      </c>
      <c r="B558" s="250" t="s">
        <v>1315</v>
      </c>
      <c r="C558" s="250" t="s">
        <v>1175</v>
      </c>
      <c r="D558" s="250" t="s">
        <v>1175</v>
      </c>
      <c r="E558" s="251">
        <v>2400000</v>
      </c>
    </row>
    <row r="559" spans="1:5" ht="76.5">
      <c r="A559" s="249" t="s">
        <v>396</v>
      </c>
      <c r="B559" s="250" t="s">
        <v>765</v>
      </c>
      <c r="C559" s="250" t="s">
        <v>1175</v>
      </c>
      <c r="D559" s="250" t="s">
        <v>1175</v>
      </c>
      <c r="E559" s="251">
        <v>2400000</v>
      </c>
    </row>
    <row r="560" spans="1:5" ht="25.5">
      <c r="A560" s="249" t="s">
        <v>1321</v>
      </c>
      <c r="B560" s="250" t="s">
        <v>765</v>
      </c>
      <c r="C560" s="250" t="s">
        <v>1322</v>
      </c>
      <c r="D560" s="250" t="s">
        <v>1175</v>
      </c>
      <c r="E560" s="251">
        <v>2400000</v>
      </c>
    </row>
    <row r="561" spans="1:5" ht="25.5">
      <c r="A561" s="249" t="s">
        <v>1198</v>
      </c>
      <c r="B561" s="250" t="s">
        <v>765</v>
      </c>
      <c r="C561" s="250" t="s">
        <v>1199</v>
      </c>
      <c r="D561" s="250" t="s">
        <v>1175</v>
      </c>
      <c r="E561" s="251">
        <v>2400000</v>
      </c>
    </row>
    <row r="562" spans="1:5">
      <c r="A562" s="249" t="s">
        <v>140</v>
      </c>
      <c r="B562" s="250" t="s">
        <v>765</v>
      </c>
      <c r="C562" s="250" t="s">
        <v>1199</v>
      </c>
      <c r="D562" s="250" t="s">
        <v>1142</v>
      </c>
      <c r="E562" s="251">
        <v>2400000</v>
      </c>
    </row>
    <row r="563" spans="1:5">
      <c r="A563" s="249" t="s">
        <v>153</v>
      </c>
      <c r="B563" s="250" t="s">
        <v>765</v>
      </c>
      <c r="C563" s="250" t="s">
        <v>1199</v>
      </c>
      <c r="D563" s="250" t="s">
        <v>395</v>
      </c>
      <c r="E563" s="251">
        <v>2400000</v>
      </c>
    </row>
    <row r="564" spans="1:5" ht="38.25">
      <c r="A564" s="249" t="s">
        <v>593</v>
      </c>
      <c r="B564" s="250" t="s">
        <v>977</v>
      </c>
      <c r="C564" s="250" t="s">
        <v>1175</v>
      </c>
      <c r="D564" s="250" t="s">
        <v>1175</v>
      </c>
      <c r="E564" s="251">
        <v>15450577.199999999</v>
      </c>
    </row>
    <row r="565" spans="1:5" ht="76.5">
      <c r="A565" s="249" t="s">
        <v>387</v>
      </c>
      <c r="B565" s="250" t="s">
        <v>693</v>
      </c>
      <c r="C565" s="250" t="s">
        <v>1175</v>
      </c>
      <c r="D565" s="250" t="s">
        <v>1175</v>
      </c>
      <c r="E565" s="251">
        <v>14650577.199999999</v>
      </c>
    </row>
    <row r="566" spans="1:5" ht="25.5">
      <c r="A566" s="249" t="s">
        <v>1321</v>
      </c>
      <c r="B566" s="250" t="s">
        <v>693</v>
      </c>
      <c r="C566" s="250" t="s">
        <v>1322</v>
      </c>
      <c r="D566" s="250" t="s">
        <v>1175</v>
      </c>
      <c r="E566" s="251">
        <v>9799477.1999999993</v>
      </c>
    </row>
    <row r="567" spans="1:5" ht="25.5">
      <c r="A567" s="249" t="s">
        <v>1198</v>
      </c>
      <c r="B567" s="250" t="s">
        <v>693</v>
      </c>
      <c r="C567" s="250" t="s">
        <v>1199</v>
      </c>
      <c r="D567" s="250" t="s">
        <v>1175</v>
      </c>
      <c r="E567" s="251">
        <v>9799477.1999999993</v>
      </c>
    </row>
    <row r="568" spans="1:5">
      <c r="A568" s="249" t="s">
        <v>239</v>
      </c>
      <c r="B568" s="250" t="s">
        <v>693</v>
      </c>
      <c r="C568" s="250" t="s">
        <v>1199</v>
      </c>
      <c r="D568" s="250" t="s">
        <v>1141</v>
      </c>
      <c r="E568" s="251">
        <v>9799477.1999999993</v>
      </c>
    </row>
    <row r="569" spans="1:5">
      <c r="A569" s="249" t="s">
        <v>146</v>
      </c>
      <c r="B569" s="250" t="s">
        <v>693</v>
      </c>
      <c r="C569" s="250" t="s">
        <v>1199</v>
      </c>
      <c r="D569" s="250" t="s">
        <v>364</v>
      </c>
      <c r="E569" s="251">
        <v>9799477.1999999993</v>
      </c>
    </row>
    <row r="570" spans="1:5" ht="25.5">
      <c r="A570" s="249" t="s">
        <v>1327</v>
      </c>
      <c r="B570" s="250" t="s">
        <v>693</v>
      </c>
      <c r="C570" s="250" t="s">
        <v>1328</v>
      </c>
      <c r="D570" s="250" t="s">
        <v>1175</v>
      </c>
      <c r="E570" s="251">
        <v>4851100</v>
      </c>
    </row>
    <row r="571" spans="1:5">
      <c r="A571" s="249" t="s">
        <v>1209</v>
      </c>
      <c r="B571" s="250" t="s">
        <v>693</v>
      </c>
      <c r="C571" s="250" t="s">
        <v>75</v>
      </c>
      <c r="D571" s="250" t="s">
        <v>1175</v>
      </c>
      <c r="E571" s="251">
        <v>4851100</v>
      </c>
    </row>
    <row r="572" spans="1:5">
      <c r="A572" s="249" t="s">
        <v>239</v>
      </c>
      <c r="B572" s="250" t="s">
        <v>693</v>
      </c>
      <c r="C572" s="250" t="s">
        <v>75</v>
      </c>
      <c r="D572" s="250" t="s">
        <v>1141</v>
      </c>
      <c r="E572" s="251">
        <v>4851100</v>
      </c>
    </row>
    <row r="573" spans="1:5">
      <c r="A573" s="249" t="s">
        <v>146</v>
      </c>
      <c r="B573" s="250" t="s">
        <v>693</v>
      </c>
      <c r="C573" s="250" t="s">
        <v>75</v>
      </c>
      <c r="D573" s="250" t="s">
        <v>364</v>
      </c>
      <c r="E573" s="251">
        <v>4851100</v>
      </c>
    </row>
    <row r="574" spans="1:5" ht="89.25">
      <c r="A574" s="249" t="s">
        <v>1789</v>
      </c>
      <c r="B574" s="250" t="s">
        <v>1507</v>
      </c>
      <c r="C574" s="250" t="s">
        <v>1175</v>
      </c>
      <c r="D574" s="250" t="s">
        <v>1175</v>
      </c>
      <c r="E574" s="251">
        <v>800000</v>
      </c>
    </row>
    <row r="575" spans="1:5" ht="25.5">
      <c r="A575" s="249" t="s">
        <v>1321</v>
      </c>
      <c r="B575" s="250" t="s">
        <v>1507</v>
      </c>
      <c r="C575" s="250" t="s">
        <v>1322</v>
      </c>
      <c r="D575" s="250" t="s">
        <v>1175</v>
      </c>
      <c r="E575" s="251">
        <v>800000</v>
      </c>
    </row>
    <row r="576" spans="1:5" ht="25.5">
      <c r="A576" s="249" t="s">
        <v>1198</v>
      </c>
      <c r="B576" s="250" t="s">
        <v>1507</v>
      </c>
      <c r="C576" s="250" t="s">
        <v>1199</v>
      </c>
      <c r="D576" s="250" t="s">
        <v>1175</v>
      </c>
      <c r="E576" s="251">
        <v>800000</v>
      </c>
    </row>
    <row r="577" spans="1:5">
      <c r="A577" s="249" t="s">
        <v>239</v>
      </c>
      <c r="B577" s="250" t="s">
        <v>1507</v>
      </c>
      <c r="C577" s="250" t="s">
        <v>1199</v>
      </c>
      <c r="D577" s="250" t="s">
        <v>1141</v>
      </c>
      <c r="E577" s="251">
        <v>800000</v>
      </c>
    </row>
    <row r="578" spans="1:5">
      <c r="A578" s="249" t="s">
        <v>146</v>
      </c>
      <c r="B578" s="250" t="s">
        <v>1507</v>
      </c>
      <c r="C578" s="250" t="s">
        <v>1199</v>
      </c>
      <c r="D578" s="250" t="s">
        <v>364</v>
      </c>
      <c r="E578" s="251">
        <v>800000</v>
      </c>
    </row>
    <row r="579" spans="1:5" ht="25.5">
      <c r="A579" s="249" t="s">
        <v>1984</v>
      </c>
      <c r="B579" s="250" t="s">
        <v>1985</v>
      </c>
      <c r="C579" s="250" t="s">
        <v>1175</v>
      </c>
      <c r="D579" s="250" t="s">
        <v>1175</v>
      </c>
      <c r="E579" s="251">
        <v>12100000</v>
      </c>
    </row>
    <row r="580" spans="1:5" ht="63.75">
      <c r="A580" s="249" t="s">
        <v>878</v>
      </c>
      <c r="B580" s="250" t="s">
        <v>877</v>
      </c>
      <c r="C580" s="250" t="s">
        <v>1175</v>
      </c>
      <c r="D580" s="250" t="s">
        <v>1175</v>
      </c>
      <c r="E580" s="251">
        <v>12100000</v>
      </c>
    </row>
    <row r="581" spans="1:5" ht="25.5">
      <c r="A581" s="249" t="s">
        <v>1327</v>
      </c>
      <c r="B581" s="250" t="s">
        <v>877</v>
      </c>
      <c r="C581" s="250" t="s">
        <v>1328</v>
      </c>
      <c r="D581" s="250" t="s">
        <v>1175</v>
      </c>
      <c r="E581" s="251">
        <v>12100000</v>
      </c>
    </row>
    <row r="582" spans="1:5">
      <c r="A582" s="249" t="s">
        <v>1209</v>
      </c>
      <c r="B582" s="250" t="s">
        <v>877</v>
      </c>
      <c r="C582" s="250" t="s">
        <v>75</v>
      </c>
      <c r="D582" s="250" t="s">
        <v>1175</v>
      </c>
      <c r="E582" s="251">
        <v>12100000</v>
      </c>
    </row>
    <row r="583" spans="1:5">
      <c r="A583" s="249" t="s">
        <v>239</v>
      </c>
      <c r="B583" s="250" t="s">
        <v>877</v>
      </c>
      <c r="C583" s="250" t="s">
        <v>75</v>
      </c>
      <c r="D583" s="250" t="s">
        <v>1141</v>
      </c>
      <c r="E583" s="251">
        <v>12100000</v>
      </c>
    </row>
    <row r="584" spans="1:5">
      <c r="A584" s="249" t="s">
        <v>146</v>
      </c>
      <c r="B584" s="250" t="s">
        <v>877</v>
      </c>
      <c r="C584" s="250" t="s">
        <v>75</v>
      </c>
      <c r="D584" s="250" t="s">
        <v>364</v>
      </c>
      <c r="E584" s="251">
        <v>12100000</v>
      </c>
    </row>
    <row r="585" spans="1:5" ht="51">
      <c r="A585" s="249" t="s">
        <v>1769</v>
      </c>
      <c r="B585" s="250" t="s">
        <v>978</v>
      </c>
      <c r="C585" s="250" t="s">
        <v>1175</v>
      </c>
      <c r="D585" s="250" t="s">
        <v>1175</v>
      </c>
      <c r="E585" s="251">
        <v>41719292.140000001</v>
      </c>
    </row>
    <row r="586" spans="1:5" ht="51">
      <c r="A586" s="249" t="s">
        <v>457</v>
      </c>
      <c r="B586" s="250" t="s">
        <v>979</v>
      </c>
      <c r="C586" s="250" t="s">
        <v>1175</v>
      </c>
      <c r="D586" s="250" t="s">
        <v>1175</v>
      </c>
      <c r="E586" s="251">
        <v>7799337.1399999997</v>
      </c>
    </row>
    <row r="587" spans="1:5" ht="127.5">
      <c r="A587" s="249" t="s">
        <v>2084</v>
      </c>
      <c r="B587" s="250" t="s">
        <v>2085</v>
      </c>
      <c r="C587" s="250" t="s">
        <v>1175</v>
      </c>
      <c r="D587" s="250" t="s">
        <v>1175</v>
      </c>
      <c r="E587" s="251">
        <v>530815</v>
      </c>
    </row>
    <row r="588" spans="1:5" ht="51">
      <c r="A588" s="249" t="s">
        <v>1320</v>
      </c>
      <c r="B588" s="250" t="s">
        <v>2085</v>
      </c>
      <c r="C588" s="250" t="s">
        <v>273</v>
      </c>
      <c r="D588" s="250" t="s">
        <v>1175</v>
      </c>
      <c r="E588" s="251">
        <v>530815</v>
      </c>
    </row>
    <row r="589" spans="1:5">
      <c r="A589" s="249" t="s">
        <v>1192</v>
      </c>
      <c r="B589" s="250" t="s">
        <v>2085</v>
      </c>
      <c r="C589" s="250" t="s">
        <v>133</v>
      </c>
      <c r="D589" s="250" t="s">
        <v>1175</v>
      </c>
      <c r="E589" s="251">
        <v>530815</v>
      </c>
    </row>
    <row r="590" spans="1:5" ht="25.5">
      <c r="A590" s="249" t="s">
        <v>238</v>
      </c>
      <c r="B590" s="250" t="s">
        <v>2085</v>
      </c>
      <c r="C590" s="250" t="s">
        <v>133</v>
      </c>
      <c r="D590" s="250" t="s">
        <v>1137</v>
      </c>
      <c r="E590" s="251">
        <v>530815</v>
      </c>
    </row>
    <row r="591" spans="1:5" ht="38.25">
      <c r="A591" s="249" t="s">
        <v>1715</v>
      </c>
      <c r="B591" s="250" t="s">
        <v>2085</v>
      </c>
      <c r="C591" s="250" t="s">
        <v>133</v>
      </c>
      <c r="D591" s="250" t="s">
        <v>345</v>
      </c>
      <c r="E591" s="251">
        <v>530815</v>
      </c>
    </row>
    <row r="592" spans="1:5" ht="114.75">
      <c r="A592" s="249" t="s">
        <v>341</v>
      </c>
      <c r="B592" s="250" t="s">
        <v>656</v>
      </c>
      <c r="C592" s="250" t="s">
        <v>1175</v>
      </c>
      <c r="D592" s="250" t="s">
        <v>1175</v>
      </c>
      <c r="E592" s="251">
        <v>5346382</v>
      </c>
    </row>
    <row r="593" spans="1:5" ht="51">
      <c r="A593" s="249" t="s">
        <v>1320</v>
      </c>
      <c r="B593" s="250" t="s">
        <v>656</v>
      </c>
      <c r="C593" s="250" t="s">
        <v>273</v>
      </c>
      <c r="D593" s="250" t="s">
        <v>1175</v>
      </c>
      <c r="E593" s="251">
        <v>5336382</v>
      </c>
    </row>
    <row r="594" spans="1:5">
      <c r="A594" s="249" t="s">
        <v>1192</v>
      </c>
      <c r="B594" s="250" t="s">
        <v>656</v>
      </c>
      <c r="C594" s="250" t="s">
        <v>133</v>
      </c>
      <c r="D594" s="250" t="s">
        <v>1175</v>
      </c>
      <c r="E594" s="251">
        <v>5336382</v>
      </c>
    </row>
    <row r="595" spans="1:5" ht="25.5">
      <c r="A595" s="249" t="s">
        <v>238</v>
      </c>
      <c r="B595" s="250" t="s">
        <v>656</v>
      </c>
      <c r="C595" s="250" t="s">
        <v>133</v>
      </c>
      <c r="D595" s="250" t="s">
        <v>1137</v>
      </c>
      <c r="E595" s="251">
        <v>5336382</v>
      </c>
    </row>
    <row r="596" spans="1:5" ht="38.25">
      <c r="A596" s="249" t="s">
        <v>1715</v>
      </c>
      <c r="B596" s="250" t="s">
        <v>656</v>
      </c>
      <c r="C596" s="250" t="s">
        <v>133</v>
      </c>
      <c r="D596" s="250" t="s">
        <v>345</v>
      </c>
      <c r="E596" s="251">
        <v>5336382</v>
      </c>
    </row>
    <row r="597" spans="1:5" ht="25.5">
      <c r="A597" s="249" t="s">
        <v>1321</v>
      </c>
      <c r="B597" s="250" t="s">
        <v>656</v>
      </c>
      <c r="C597" s="250" t="s">
        <v>1322</v>
      </c>
      <c r="D597" s="250" t="s">
        <v>1175</v>
      </c>
      <c r="E597" s="251">
        <v>10000</v>
      </c>
    </row>
    <row r="598" spans="1:5" ht="25.5">
      <c r="A598" s="249" t="s">
        <v>1198</v>
      </c>
      <c r="B598" s="250" t="s">
        <v>656</v>
      </c>
      <c r="C598" s="250" t="s">
        <v>1199</v>
      </c>
      <c r="D598" s="250" t="s">
        <v>1175</v>
      </c>
      <c r="E598" s="251">
        <v>10000</v>
      </c>
    </row>
    <row r="599" spans="1:5" ht="25.5">
      <c r="A599" s="249" t="s">
        <v>238</v>
      </c>
      <c r="B599" s="250" t="s">
        <v>656</v>
      </c>
      <c r="C599" s="250" t="s">
        <v>1199</v>
      </c>
      <c r="D599" s="250" t="s">
        <v>1137</v>
      </c>
      <c r="E599" s="251">
        <v>10000</v>
      </c>
    </row>
    <row r="600" spans="1:5" ht="38.25">
      <c r="A600" s="249" t="s">
        <v>1715</v>
      </c>
      <c r="B600" s="250" t="s">
        <v>656</v>
      </c>
      <c r="C600" s="250" t="s">
        <v>1199</v>
      </c>
      <c r="D600" s="250" t="s">
        <v>345</v>
      </c>
      <c r="E600" s="251">
        <v>10000</v>
      </c>
    </row>
    <row r="601" spans="1:5" ht="127.5">
      <c r="A601" s="249" t="s">
        <v>1712</v>
      </c>
      <c r="B601" s="250" t="s">
        <v>1713</v>
      </c>
      <c r="C601" s="250" t="s">
        <v>1175</v>
      </c>
      <c r="D601" s="250" t="s">
        <v>1175</v>
      </c>
      <c r="E601" s="251">
        <v>30000</v>
      </c>
    </row>
    <row r="602" spans="1:5" ht="25.5">
      <c r="A602" s="249" t="s">
        <v>1321</v>
      </c>
      <c r="B602" s="250" t="s">
        <v>1713</v>
      </c>
      <c r="C602" s="250" t="s">
        <v>1322</v>
      </c>
      <c r="D602" s="250" t="s">
        <v>1175</v>
      </c>
      <c r="E602" s="251">
        <v>30000</v>
      </c>
    </row>
    <row r="603" spans="1:5" ht="25.5">
      <c r="A603" s="249" t="s">
        <v>1198</v>
      </c>
      <c r="B603" s="250" t="s">
        <v>1713</v>
      </c>
      <c r="C603" s="250" t="s">
        <v>1199</v>
      </c>
      <c r="D603" s="250" t="s">
        <v>1175</v>
      </c>
      <c r="E603" s="251">
        <v>30000</v>
      </c>
    </row>
    <row r="604" spans="1:5" ht="25.5">
      <c r="A604" s="249" t="s">
        <v>238</v>
      </c>
      <c r="B604" s="250" t="s">
        <v>1713</v>
      </c>
      <c r="C604" s="250" t="s">
        <v>1199</v>
      </c>
      <c r="D604" s="250" t="s">
        <v>1137</v>
      </c>
      <c r="E604" s="251">
        <v>30000</v>
      </c>
    </row>
    <row r="605" spans="1:5" ht="38.25">
      <c r="A605" s="249" t="s">
        <v>1715</v>
      </c>
      <c r="B605" s="250" t="s">
        <v>1713</v>
      </c>
      <c r="C605" s="250" t="s">
        <v>1199</v>
      </c>
      <c r="D605" s="250" t="s">
        <v>345</v>
      </c>
      <c r="E605" s="251">
        <v>30000</v>
      </c>
    </row>
    <row r="606" spans="1:5" ht="102">
      <c r="A606" s="249" t="s">
        <v>351</v>
      </c>
      <c r="B606" s="250" t="s">
        <v>1714</v>
      </c>
      <c r="C606" s="250" t="s">
        <v>1175</v>
      </c>
      <c r="D606" s="250" t="s">
        <v>1175</v>
      </c>
      <c r="E606" s="251">
        <v>1722000</v>
      </c>
    </row>
    <row r="607" spans="1:5" ht="25.5">
      <c r="A607" s="249" t="s">
        <v>1321</v>
      </c>
      <c r="B607" s="250" t="s">
        <v>1714</v>
      </c>
      <c r="C607" s="250" t="s">
        <v>1322</v>
      </c>
      <c r="D607" s="250" t="s">
        <v>1175</v>
      </c>
      <c r="E607" s="251">
        <v>1722000</v>
      </c>
    </row>
    <row r="608" spans="1:5" ht="25.5">
      <c r="A608" s="249" t="s">
        <v>1198</v>
      </c>
      <c r="B608" s="250" t="s">
        <v>1714</v>
      </c>
      <c r="C608" s="250" t="s">
        <v>1199</v>
      </c>
      <c r="D608" s="250" t="s">
        <v>1175</v>
      </c>
      <c r="E608" s="251">
        <v>1722000</v>
      </c>
    </row>
    <row r="609" spans="1:5" ht="25.5">
      <c r="A609" s="249" t="s">
        <v>238</v>
      </c>
      <c r="B609" s="250" t="s">
        <v>1714</v>
      </c>
      <c r="C609" s="250" t="s">
        <v>1199</v>
      </c>
      <c r="D609" s="250" t="s">
        <v>1137</v>
      </c>
      <c r="E609" s="251">
        <v>1722000</v>
      </c>
    </row>
    <row r="610" spans="1:5" ht="38.25">
      <c r="A610" s="249" t="s">
        <v>1715</v>
      </c>
      <c r="B610" s="250" t="s">
        <v>1714</v>
      </c>
      <c r="C610" s="250" t="s">
        <v>1199</v>
      </c>
      <c r="D610" s="250" t="s">
        <v>345</v>
      </c>
      <c r="E610" s="251">
        <v>22000</v>
      </c>
    </row>
    <row r="611" spans="1:5" ht="25.5">
      <c r="A611" s="249" t="s">
        <v>1870</v>
      </c>
      <c r="B611" s="250" t="s">
        <v>1714</v>
      </c>
      <c r="C611" s="250" t="s">
        <v>1199</v>
      </c>
      <c r="D611" s="250" t="s">
        <v>1871</v>
      </c>
      <c r="E611" s="251">
        <v>1700000</v>
      </c>
    </row>
    <row r="612" spans="1:5" ht="114.75">
      <c r="A612" s="249" t="s">
        <v>2086</v>
      </c>
      <c r="B612" s="250" t="s">
        <v>2087</v>
      </c>
      <c r="C612" s="250" t="s">
        <v>1175</v>
      </c>
      <c r="D612" s="250" t="s">
        <v>1175</v>
      </c>
      <c r="E612" s="251">
        <v>10000</v>
      </c>
    </row>
    <row r="613" spans="1:5" ht="25.5">
      <c r="A613" s="249" t="s">
        <v>1321</v>
      </c>
      <c r="B613" s="250" t="s">
        <v>2087</v>
      </c>
      <c r="C613" s="250" t="s">
        <v>1322</v>
      </c>
      <c r="D613" s="250" t="s">
        <v>1175</v>
      </c>
      <c r="E613" s="251">
        <v>10000</v>
      </c>
    </row>
    <row r="614" spans="1:5" ht="25.5">
      <c r="A614" s="249" t="s">
        <v>1198</v>
      </c>
      <c r="B614" s="250" t="s">
        <v>2087</v>
      </c>
      <c r="C614" s="250" t="s">
        <v>1199</v>
      </c>
      <c r="D614" s="250" t="s">
        <v>1175</v>
      </c>
      <c r="E614" s="251">
        <v>10000</v>
      </c>
    </row>
    <row r="615" spans="1:5" ht="25.5">
      <c r="A615" s="249" t="s">
        <v>238</v>
      </c>
      <c r="B615" s="250" t="s">
        <v>2087</v>
      </c>
      <c r="C615" s="250" t="s">
        <v>1199</v>
      </c>
      <c r="D615" s="250" t="s">
        <v>1137</v>
      </c>
      <c r="E615" s="251">
        <v>10000</v>
      </c>
    </row>
    <row r="616" spans="1:5" ht="38.25">
      <c r="A616" s="249" t="s">
        <v>1715</v>
      </c>
      <c r="B616" s="250" t="s">
        <v>2087</v>
      </c>
      <c r="C616" s="250" t="s">
        <v>1199</v>
      </c>
      <c r="D616" s="250" t="s">
        <v>345</v>
      </c>
      <c r="E616" s="251">
        <v>10000</v>
      </c>
    </row>
    <row r="617" spans="1:5" ht="127.5">
      <c r="A617" s="249" t="s">
        <v>1979</v>
      </c>
      <c r="B617" s="250" t="s">
        <v>1980</v>
      </c>
      <c r="C617" s="250" t="s">
        <v>1175</v>
      </c>
      <c r="D617" s="250" t="s">
        <v>1175</v>
      </c>
      <c r="E617" s="251">
        <v>140000</v>
      </c>
    </row>
    <row r="618" spans="1:5" ht="25.5">
      <c r="A618" s="249" t="s">
        <v>1321</v>
      </c>
      <c r="B618" s="250" t="s">
        <v>1980</v>
      </c>
      <c r="C618" s="250" t="s">
        <v>1322</v>
      </c>
      <c r="D618" s="250" t="s">
        <v>1175</v>
      </c>
      <c r="E618" s="251">
        <v>140000</v>
      </c>
    </row>
    <row r="619" spans="1:5" ht="25.5">
      <c r="A619" s="249" t="s">
        <v>1198</v>
      </c>
      <c r="B619" s="250" t="s">
        <v>1980</v>
      </c>
      <c r="C619" s="250" t="s">
        <v>1199</v>
      </c>
      <c r="D619" s="250" t="s">
        <v>1175</v>
      </c>
      <c r="E619" s="251">
        <v>140000</v>
      </c>
    </row>
    <row r="620" spans="1:5" ht="25.5">
      <c r="A620" s="249" t="s">
        <v>238</v>
      </c>
      <c r="B620" s="250" t="s">
        <v>1980</v>
      </c>
      <c r="C620" s="250" t="s">
        <v>1199</v>
      </c>
      <c r="D620" s="250" t="s">
        <v>1137</v>
      </c>
      <c r="E620" s="251">
        <v>140000</v>
      </c>
    </row>
    <row r="621" spans="1:5" ht="38.25">
      <c r="A621" s="249" t="s">
        <v>1715</v>
      </c>
      <c r="B621" s="250" t="s">
        <v>1980</v>
      </c>
      <c r="C621" s="250" t="s">
        <v>1199</v>
      </c>
      <c r="D621" s="250" t="s">
        <v>345</v>
      </c>
      <c r="E621" s="251">
        <v>140000</v>
      </c>
    </row>
    <row r="622" spans="1:5" ht="127.5">
      <c r="A622" s="249" t="s">
        <v>1522</v>
      </c>
      <c r="B622" s="250" t="s">
        <v>1346</v>
      </c>
      <c r="C622" s="250" t="s">
        <v>1175</v>
      </c>
      <c r="D622" s="250" t="s">
        <v>1175</v>
      </c>
      <c r="E622" s="251">
        <v>20140.14</v>
      </c>
    </row>
    <row r="623" spans="1:5" ht="25.5">
      <c r="A623" s="249" t="s">
        <v>1321</v>
      </c>
      <c r="B623" s="250" t="s">
        <v>1346</v>
      </c>
      <c r="C623" s="250" t="s">
        <v>1322</v>
      </c>
      <c r="D623" s="250" t="s">
        <v>1175</v>
      </c>
      <c r="E623" s="251">
        <v>20140.14</v>
      </c>
    </row>
    <row r="624" spans="1:5" ht="25.5">
      <c r="A624" s="249" t="s">
        <v>1198</v>
      </c>
      <c r="B624" s="250" t="s">
        <v>1346</v>
      </c>
      <c r="C624" s="250" t="s">
        <v>1199</v>
      </c>
      <c r="D624" s="250" t="s">
        <v>1175</v>
      </c>
      <c r="E624" s="251">
        <v>20140.14</v>
      </c>
    </row>
    <row r="625" spans="1:5" ht="25.5">
      <c r="A625" s="249" t="s">
        <v>238</v>
      </c>
      <c r="B625" s="250" t="s">
        <v>1346</v>
      </c>
      <c r="C625" s="250" t="s">
        <v>1199</v>
      </c>
      <c r="D625" s="250" t="s">
        <v>1137</v>
      </c>
      <c r="E625" s="251">
        <v>20140.14</v>
      </c>
    </row>
    <row r="626" spans="1:5" ht="38.25">
      <c r="A626" s="249" t="s">
        <v>1715</v>
      </c>
      <c r="B626" s="250" t="s">
        <v>1346</v>
      </c>
      <c r="C626" s="250" t="s">
        <v>1199</v>
      </c>
      <c r="D626" s="250" t="s">
        <v>345</v>
      </c>
      <c r="E626" s="251">
        <v>20140.14</v>
      </c>
    </row>
    <row r="627" spans="1:5" ht="25.5">
      <c r="A627" s="249" t="s">
        <v>459</v>
      </c>
      <c r="B627" s="250" t="s">
        <v>980</v>
      </c>
      <c r="C627" s="250" t="s">
        <v>1175</v>
      </c>
      <c r="D627" s="250" t="s">
        <v>1175</v>
      </c>
      <c r="E627" s="251">
        <v>33704955</v>
      </c>
    </row>
    <row r="628" spans="1:5" ht="140.25">
      <c r="A628" s="249" t="s">
        <v>2152</v>
      </c>
      <c r="B628" s="250" t="s">
        <v>2153</v>
      </c>
      <c r="C628" s="250" t="s">
        <v>1175</v>
      </c>
      <c r="D628" s="250" t="s">
        <v>1175</v>
      </c>
      <c r="E628" s="251">
        <v>634633</v>
      </c>
    </row>
    <row r="629" spans="1:5" ht="51">
      <c r="A629" s="249" t="s">
        <v>1320</v>
      </c>
      <c r="B629" s="250" t="s">
        <v>2153</v>
      </c>
      <c r="C629" s="250" t="s">
        <v>273</v>
      </c>
      <c r="D629" s="250" t="s">
        <v>1175</v>
      </c>
      <c r="E629" s="251">
        <v>634633</v>
      </c>
    </row>
    <row r="630" spans="1:5">
      <c r="A630" s="249" t="s">
        <v>1192</v>
      </c>
      <c r="B630" s="250" t="s">
        <v>2153</v>
      </c>
      <c r="C630" s="250" t="s">
        <v>133</v>
      </c>
      <c r="D630" s="250" t="s">
        <v>1175</v>
      </c>
      <c r="E630" s="251">
        <v>634633</v>
      </c>
    </row>
    <row r="631" spans="1:5" ht="25.5">
      <c r="A631" s="249" t="s">
        <v>238</v>
      </c>
      <c r="B631" s="250" t="s">
        <v>2153</v>
      </c>
      <c r="C631" s="250" t="s">
        <v>133</v>
      </c>
      <c r="D631" s="250" t="s">
        <v>1137</v>
      </c>
      <c r="E631" s="251">
        <v>634633</v>
      </c>
    </row>
    <row r="632" spans="1:5" ht="38.25">
      <c r="A632" s="249" t="s">
        <v>1715</v>
      </c>
      <c r="B632" s="250" t="s">
        <v>2153</v>
      </c>
      <c r="C632" s="250" t="s">
        <v>133</v>
      </c>
      <c r="D632" s="250" t="s">
        <v>345</v>
      </c>
      <c r="E632" s="251">
        <v>634633</v>
      </c>
    </row>
    <row r="633" spans="1:5" ht="102">
      <c r="A633" s="249" t="s">
        <v>2154</v>
      </c>
      <c r="B633" s="250" t="s">
        <v>2155</v>
      </c>
      <c r="C633" s="250" t="s">
        <v>1175</v>
      </c>
      <c r="D633" s="250" t="s">
        <v>1175</v>
      </c>
      <c r="E633" s="251">
        <v>319719</v>
      </c>
    </row>
    <row r="634" spans="1:5" ht="51">
      <c r="A634" s="249" t="s">
        <v>1320</v>
      </c>
      <c r="B634" s="250" t="s">
        <v>2155</v>
      </c>
      <c r="C634" s="250" t="s">
        <v>273</v>
      </c>
      <c r="D634" s="250" t="s">
        <v>1175</v>
      </c>
      <c r="E634" s="251">
        <v>319719</v>
      </c>
    </row>
    <row r="635" spans="1:5">
      <c r="A635" s="249" t="s">
        <v>1192</v>
      </c>
      <c r="B635" s="250" t="s">
        <v>2155</v>
      </c>
      <c r="C635" s="250" t="s">
        <v>133</v>
      </c>
      <c r="D635" s="250" t="s">
        <v>1175</v>
      </c>
      <c r="E635" s="251">
        <v>319719</v>
      </c>
    </row>
    <row r="636" spans="1:5" ht="25.5">
      <c r="A636" s="249" t="s">
        <v>238</v>
      </c>
      <c r="B636" s="250" t="s">
        <v>2155</v>
      </c>
      <c r="C636" s="250" t="s">
        <v>133</v>
      </c>
      <c r="D636" s="250" t="s">
        <v>1137</v>
      </c>
      <c r="E636" s="251">
        <v>319719</v>
      </c>
    </row>
    <row r="637" spans="1:5" ht="38.25">
      <c r="A637" s="249" t="s">
        <v>1715</v>
      </c>
      <c r="B637" s="250" t="s">
        <v>2155</v>
      </c>
      <c r="C637" s="250" t="s">
        <v>133</v>
      </c>
      <c r="D637" s="250" t="s">
        <v>345</v>
      </c>
      <c r="E637" s="251">
        <v>319719</v>
      </c>
    </row>
    <row r="638" spans="1:5" ht="114.75">
      <c r="A638" s="249" t="s">
        <v>346</v>
      </c>
      <c r="B638" s="250" t="s">
        <v>658</v>
      </c>
      <c r="C638" s="250" t="s">
        <v>1175</v>
      </c>
      <c r="D638" s="250" t="s">
        <v>1175</v>
      </c>
      <c r="E638" s="251">
        <v>23309297.75</v>
      </c>
    </row>
    <row r="639" spans="1:5" ht="51">
      <c r="A639" s="249" t="s">
        <v>1320</v>
      </c>
      <c r="B639" s="250" t="s">
        <v>658</v>
      </c>
      <c r="C639" s="250" t="s">
        <v>273</v>
      </c>
      <c r="D639" s="250" t="s">
        <v>1175</v>
      </c>
      <c r="E639" s="251">
        <v>20902507</v>
      </c>
    </row>
    <row r="640" spans="1:5">
      <c r="A640" s="249" t="s">
        <v>1192</v>
      </c>
      <c r="B640" s="250" t="s">
        <v>658</v>
      </c>
      <c r="C640" s="250" t="s">
        <v>133</v>
      </c>
      <c r="D640" s="250" t="s">
        <v>1175</v>
      </c>
      <c r="E640" s="251">
        <v>20902507</v>
      </c>
    </row>
    <row r="641" spans="1:5" ht="25.5">
      <c r="A641" s="249" t="s">
        <v>238</v>
      </c>
      <c r="B641" s="250" t="s">
        <v>658</v>
      </c>
      <c r="C641" s="250" t="s">
        <v>133</v>
      </c>
      <c r="D641" s="250" t="s">
        <v>1137</v>
      </c>
      <c r="E641" s="251">
        <v>20902507</v>
      </c>
    </row>
    <row r="642" spans="1:5" ht="38.25">
      <c r="A642" s="249" t="s">
        <v>1715</v>
      </c>
      <c r="B642" s="250" t="s">
        <v>658</v>
      </c>
      <c r="C642" s="250" t="s">
        <v>133</v>
      </c>
      <c r="D642" s="250" t="s">
        <v>345</v>
      </c>
      <c r="E642" s="251">
        <v>20902507</v>
      </c>
    </row>
    <row r="643" spans="1:5" ht="25.5">
      <c r="A643" s="249" t="s">
        <v>1321</v>
      </c>
      <c r="B643" s="250" t="s">
        <v>658</v>
      </c>
      <c r="C643" s="250" t="s">
        <v>1322</v>
      </c>
      <c r="D643" s="250" t="s">
        <v>1175</v>
      </c>
      <c r="E643" s="251">
        <v>2402357.62</v>
      </c>
    </row>
    <row r="644" spans="1:5" ht="25.5">
      <c r="A644" s="249" t="s">
        <v>1198</v>
      </c>
      <c r="B644" s="250" t="s">
        <v>658</v>
      </c>
      <c r="C644" s="250" t="s">
        <v>1199</v>
      </c>
      <c r="D644" s="250" t="s">
        <v>1175</v>
      </c>
      <c r="E644" s="251">
        <v>2402357.62</v>
      </c>
    </row>
    <row r="645" spans="1:5" ht="25.5">
      <c r="A645" s="249" t="s">
        <v>238</v>
      </c>
      <c r="B645" s="250" t="s">
        <v>658</v>
      </c>
      <c r="C645" s="250" t="s">
        <v>1199</v>
      </c>
      <c r="D645" s="250" t="s">
        <v>1137</v>
      </c>
      <c r="E645" s="251">
        <v>2402357.62</v>
      </c>
    </row>
    <row r="646" spans="1:5" ht="38.25">
      <c r="A646" s="249" t="s">
        <v>1715</v>
      </c>
      <c r="B646" s="250" t="s">
        <v>658</v>
      </c>
      <c r="C646" s="250" t="s">
        <v>1199</v>
      </c>
      <c r="D646" s="250" t="s">
        <v>345</v>
      </c>
      <c r="E646" s="251">
        <v>2402357.62</v>
      </c>
    </row>
    <row r="647" spans="1:5">
      <c r="A647" s="249" t="s">
        <v>1323</v>
      </c>
      <c r="B647" s="250" t="s">
        <v>658</v>
      </c>
      <c r="C647" s="250" t="s">
        <v>1324</v>
      </c>
      <c r="D647" s="250" t="s">
        <v>1175</v>
      </c>
      <c r="E647" s="251">
        <v>4433.13</v>
      </c>
    </row>
    <row r="648" spans="1:5">
      <c r="A648" s="249" t="s">
        <v>1203</v>
      </c>
      <c r="B648" s="250" t="s">
        <v>658</v>
      </c>
      <c r="C648" s="250" t="s">
        <v>1204</v>
      </c>
      <c r="D648" s="250" t="s">
        <v>1175</v>
      </c>
      <c r="E648" s="251">
        <v>4433.13</v>
      </c>
    </row>
    <row r="649" spans="1:5" ht="25.5">
      <c r="A649" s="249" t="s">
        <v>238</v>
      </c>
      <c r="B649" s="250" t="s">
        <v>658</v>
      </c>
      <c r="C649" s="250" t="s">
        <v>1204</v>
      </c>
      <c r="D649" s="250" t="s">
        <v>1137</v>
      </c>
      <c r="E649" s="251">
        <v>4433.13</v>
      </c>
    </row>
    <row r="650" spans="1:5" ht="38.25">
      <c r="A650" s="249" t="s">
        <v>1715</v>
      </c>
      <c r="B650" s="250" t="s">
        <v>658</v>
      </c>
      <c r="C650" s="250" t="s">
        <v>1204</v>
      </c>
      <c r="D650" s="250" t="s">
        <v>345</v>
      </c>
      <c r="E650" s="251">
        <v>4433.13</v>
      </c>
    </row>
    <row r="651" spans="1:5" ht="114.75">
      <c r="A651" s="249" t="s">
        <v>1368</v>
      </c>
      <c r="B651" s="250" t="s">
        <v>1369</v>
      </c>
      <c r="C651" s="250" t="s">
        <v>1175</v>
      </c>
      <c r="D651" s="250" t="s">
        <v>1175</v>
      </c>
      <c r="E651" s="251">
        <v>1413106</v>
      </c>
    </row>
    <row r="652" spans="1:5" ht="51">
      <c r="A652" s="249" t="s">
        <v>1320</v>
      </c>
      <c r="B652" s="250" t="s">
        <v>1369</v>
      </c>
      <c r="C652" s="250" t="s">
        <v>273</v>
      </c>
      <c r="D652" s="250" t="s">
        <v>1175</v>
      </c>
      <c r="E652" s="251">
        <v>1413106</v>
      </c>
    </row>
    <row r="653" spans="1:5">
      <c r="A653" s="249" t="s">
        <v>1192</v>
      </c>
      <c r="B653" s="250" t="s">
        <v>1369</v>
      </c>
      <c r="C653" s="250" t="s">
        <v>133</v>
      </c>
      <c r="D653" s="250" t="s">
        <v>1175</v>
      </c>
      <c r="E653" s="251">
        <v>1413106</v>
      </c>
    </row>
    <row r="654" spans="1:5" ht="25.5">
      <c r="A654" s="249" t="s">
        <v>238</v>
      </c>
      <c r="B654" s="250" t="s">
        <v>1369</v>
      </c>
      <c r="C654" s="250" t="s">
        <v>133</v>
      </c>
      <c r="D654" s="250" t="s">
        <v>1137</v>
      </c>
      <c r="E654" s="251">
        <v>1413106</v>
      </c>
    </row>
    <row r="655" spans="1:5" ht="38.25">
      <c r="A655" s="249" t="s">
        <v>1715</v>
      </c>
      <c r="B655" s="250" t="s">
        <v>1369</v>
      </c>
      <c r="C655" s="250" t="s">
        <v>133</v>
      </c>
      <c r="D655" s="250" t="s">
        <v>345</v>
      </c>
      <c r="E655" s="251">
        <v>1413106</v>
      </c>
    </row>
    <row r="656" spans="1:5" ht="102">
      <c r="A656" s="249" t="s">
        <v>1370</v>
      </c>
      <c r="B656" s="250" t="s">
        <v>1371</v>
      </c>
      <c r="C656" s="250" t="s">
        <v>1175</v>
      </c>
      <c r="D656" s="250" t="s">
        <v>1175</v>
      </c>
      <c r="E656" s="251">
        <v>163657</v>
      </c>
    </row>
    <row r="657" spans="1:5" ht="51">
      <c r="A657" s="249" t="s">
        <v>1320</v>
      </c>
      <c r="B657" s="250" t="s">
        <v>1371</v>
      </c>
      <c r="C657" s="250" t="s">
        <v>273</v>
      </c>
      <c r="D657" s="250" t="s">
        <v>1175</v>
      </c>
      <c r="E657" s="251">
        <v>163657</v>
      </c>
    </row>
    <row r="658" spans="1:5">
      <c r="A658" s="249" t="s">
        <v>1192</v>
      </c>
      <c r="B658" s="250" t="s">
        <v>1371</v>
      </c>
      <c r="C658" s="250" t="s">
        <v>133</v>
      </c>
      <c r="D658" s="250" t="s">
        <v>1175</v>
      </c>
      <c r="E658" s="251">
        <v>163657</v>
      </c>
    </row>
    <row r="659" spans="1:5" ht="25.5">
      <c r="A659" s="249" t="s">
        <v>238</v>
      </c>
      <c r="B659" s="250" t="s">
        <v>1371</v>
      </c>
      <c r="C659" s="250" t="s">
        <v>133</v>
      </c>
      <c r="D659" s="250" t="s">
        <v>1137</v>
      </c>
      <c r="E659" s="251">
        <v>163657</v>
      </c>
    </row>
    <row r="660" spans="1:5" ht="38.25">
      <c r="A660" s="249" t="s">
        <v>1715</v>
      </c>
      <c r="B660" s="250" t="s">
        <v>1371</v>
      </c>
      <c r="C660" s="250" t="s">
        <v>133</v>
      </c>
      <c r="D660" s="250" t="s">
        <v>345</v>
      </c>
      <c r="E660" s="251">
        <v>163657</v>
      </c>
    </row>
    <row r="661" spans="1:5" ht="114.75">
      <c r="A661" s="249" t="s">
        <v>1765</v>
      </c>
      <c r="B661" s="250" t="s">
        <v>660</v>
      </c>
      <c r="C661" s="250" t="s">
        <v>1175</v>
      </c>
      <c r="D661" s="250" t="s">
        <v>1175</v>
      </c>
      <c r="E661" s="251">
        <v>2488364.25</v>
      </c>
    </row>
    <row r="662" spans="1:5" ht="25.5">
      <c r="A662" s="249" t="s">
        <v>1321</v>
      </c>
      <c r="B662" s="250" t="s">
        <v>660</v>
      </c>
      <c r="C662" s="250" t="s">
        <v>1322</v>
      </c>
      <c r="D662" s="250" t="s">
        <v>1175</v>
      </c>
      <c r="E662" s="251">
        <v>2488364.25</v>
      </c>
    </row>
    <row r="663" spans="1:5" ht="25.5">
      <c r="A663" s="249" t="s">
        <v>1198</v>
      </c>
      <c r="B663" s="250" t="s">
        <v>660</v>
      </c>
      <c r="C663" s="250" t="s">
        <v>1199</v>
      </c>
      <c r="D663" s="250" t="s">
        <v>1175</v>
      </c>
      <c r="E663" s="251">
        <v>2488364.25</v>
      </c>
    </row>
    <row r="664" spans="1:5" ht="25.5">
      <c r="A664" s="249" t="s">
        <v>238</v>
      </c>
      <c r="B664" s="250" t="s">
        <v>660</v>
      </c>
      <c r="C664" s="250" t="s">
        <v>1199</v>
      </c>
      <c r="D664" s="250" t="s">
        <v>1137</v>
      </c>
      <c r="E664" s="251">
        <v>2488364.25</v>
      </c>
    </row>
    <row r="665" spans="1:5" ht="38.25">
      <c r="A665" s="249" t="s">
        <v>1715</v>
      </c>
      <c r="B665" s="250" t="s">
        <v>660</v>
      </c>
      <c r="C665" s="250" t="s">
        <v>1199</v>
      </c>
      <c r="D665" s="250" t="s">
        <v>345</v>
      </c>
      <c r="E665" s="251">
        <v>2488364.25</v>
      </c>
    </row>
    <row r="666" spans="1:5" ht="127.5">
      <c r="A666" s="249" t="s">
        <v>1856</v>
      </c>
      <c r="B666" s="250" t="s">
        <v>1857</v>
      </c>
      <c r="C666" s="250" t="s">
        <v>1175</v>
      </c>
      <c r="D666" s="250" t="s">
        <v>1175</v>
      </c>
      <c r="E666" s="251">
        <v>40000</v>
      </c>
    </row>
    <row r="667" spans="1:5" ht="25.5">
      <c r="A667" s="249" t="s">
        <v>1321</v>
      </c>
      <c r="B667" s="250" t="s">
        <v>1857</v>
      </c>
      <c r="C667" s="250" t="s">
        <v>1322</v>
      </c>
      <c r="D667" s="250" t="s">
        <v>1175</v>
      </c>
      <c r="E667" s="251">
        <v>40000</v>
      </c>
    </row>
    <row r="668" spans="1:5" ht="25.5">
      <c r="A668" s="249" t="s">
        <v>1198</v>
      </c>
      <c r="B668" s="250" t="s">
        <v>1857</v>
      </c>
      <c r="C668" s="250" t="s">
        <v>1199</v>
      </c>
      <c r="D668" s="250" t="s">
        <v>1175</v>
      </c>
      <c r="E668" s="251">
        <v>40000</v>
      </c>
    </row>
    <row r="669" spans="1:5" ht="25.5">
      <c r="A669" s="249" t="s">
        <v>238</v>
      </c>
      <c r="B669" s="250" t="s">
        <v>1857</v>
      </c>
      <c r="C669" s="250" t="s">
        <v>1199</v>
      </c>
      <c r="D669" s="250" t="s">
        <v>1137</v>
      </c>
      <c r="E669" s="251">
        <v>40000</v>
      </c>
    </row>
    <row r="670" spans="1:5" ht="38.25">
      <c r="A670" s="249" t="s">
        <v>1715</v>
      </c>
      <c r="B670" s="250" t="s">
        <v>1857</v>
      </c>
      <c r="C670" s="250" t="s">
        <v>1199</v>
      </c>
      <c r="D670" s="250" t="s">
        <v>345</v>
      </c>
      <c r="E670" s="251">
        <v>40000</v>
      </c>
    </row>
    <row r="671" spans="1:5" ht="76.5">
      <c r="A671" s="249" t="s">
        <v>1858</v>
      </c>
      <c r="B671" s="250" t="s">
        <v>1859</v>
      </c>
      <c r="C671" s="250" t="s">
        <v>1175</v>
      </c>
      <c r="D671" s="250" t="s">
        <v>1175</v>
      </c>
      <c r="E671" s="251">
        <v>42000</v>
      </c>
    </row>
    <row r="672" spans="1:5" ht="25.5">
      <c r="A672" s="249" t="s">
        <v>1321</v>
      </c>
      <c r="B672" s="250" t="s">
        <v>1859</v>
      </c>
      <c r="C672" s="250" t="s">
        <v>1322</v>
      </c>
      <c r="D672" s="250" t="s">
        <v>1175</v>
      </c>
      <c r="E672" s="251">
        <v>42000</v>
      </c>
    </row>
    <row r="673" spans="1:5" ht="25.5">
      <c r="A673" s="249" t="s">
        <v>1198</v>
      </c>
      <c r="B673" s="250" t="s">
        <v>1859</v>
      </c>
      <c r="C673" s="250" t="s">
        <v>1199</v>
      </c>
      <c r="D673" s="250" t="s">
        <v>1175</v>
      </c>
      <c r="E673" s="251">
        <v>42000</v>
      </c>
    </row>
    <row r="674" spans="1:5" ht="25.5">
      <c r="A674" s="249" t="s">
        <v>238</v>
      </c>
      <c r="B674" s="250" t="s">
        <v>1859</v>
      </c>
      <c r="C674" s="250" t="s">
        <v>1199</v>
      </c>
      <c r="D674" s="250" t="s">
        <v>1137</v>
      </c>
      <c r="E674" s="251">
        <v>42000</v>
      </c>
    </row>
    <row r="675" spans="1:5" ht="38.25">
      <c r="A675" s="249" t="s">
        <v>1715</v>
      </c>
      <c r="B675" s="250" t="s">
        <v>1859</v>
      </c>
      <c r="C675" s="250" t="s">
        <v>1199</v>
      </c>
      <c r="D675" s="250" t="s">
        <v>345</v>
      </c>
      <c r="E675" s="251">
        <v>42000</v>
      </c>
    </row>
    <row r="676" spans="1:5" ht="114.75">
      <c r="A676" s="249" t="s">
        <v>1372</v>
      </c>
      <c r="B676" s="250" t="s">
        <v>1373</v>
      </c>
      <c r="C676" s="250" t="s">
        <v>1175</v>
      </c>
      <c r="D676" s="250" t="s">
        <v>1175</v>
      </c>
      <c r="E676" s="251">
        <v>904835</v>
      </c>
    </row>
    <row r="677" spans="1:5" ht="25.5">
      <c r="A677" s="249" t="s">
        <v>1321</v>
      </c>
      <c r="B677" s="250" t="s">
        <v>1373</v>
      </c>
      <c r="C677" s="250" t="s">
        <v>1322</v>
      </c>
      <c r="D677" s="250" t="s">
        <v>1175</v>
      </c>
      <c r="E677" s="251">
        <v>904835</v>
      </c>
    </row>
    <row r="678" spans="1:5" ht="25.5">
      <c r="A678" s="249" t="s">
        <v>1198</v>
      </c>
      <c r="B678" s="250" t="s">
        <v>1373</v>
      </c>
      <c r="C678" s="250" t="s">
        <v>1199</v>
      </c>
      <c r="D678" s="250" t="s">
        <v>1175</v>
      </c>
      <c r="E678" s="251">
        <v>904835</v>
      </c>
    </row>
    <row r="679" spans="1:5" ht="25.5">
      <c r="A679" s="249" t="s">
        <v>238</v>
      </c>
      <c r="B679" s="250" t="s">
        <v>1373</v>
      </c>
      <c r="C679" s="250" t="s">
        <v>1199</v>
      </c>
      <c r="D679" s="250" t="s">
        <v>1137</v>
      </c>
      <c r="E679" s="251">
        <v>904835</v>
      </c>
    </row>
    <row r="680" spans="1:5" ht="38.25">
      <c r="A680" s="249" t="s">
        <v>1715</v>
      </c>
      <c r="B680" s="250" t="s">
        <v>1373</v>
      </c>
      <c r="C680" s="250" t="s">
        <v>1199</v>
      </c>
      <c r="D680" s="250" t="s">
        <v>345</v>
      </c>
      <c r="E680" s="251">
        <v>904835</v>
      </c>
    </row>
    <row r="681" spans="1:5" ht="89.25">
      <c r="A681" s="249" t="s">
        <v>349</v>
      </c>
      <c r="B681" s="250" t="s">
        <v>661</v>
      </c>
      <c r="C681" s="250" t="s">
        <v>1175</v>
      </c>
      <c r="D681" s="250" t="s">
        <v>1175</v>
      </c>
      <c r="E681" s="251">
        <v>150000</v>
      </c>
    </row>
    <row r="682" spans="1:5" ht="25.5">
      <c r="A682" s="249" t="s">
        <v>1321</v>
      </c>
      <c r="B682" s="250" t="s">
        <v>661</v>
      </c>
      <c r="C682" s="250" t="s">
        <v>1322</v>
      </c>
      <c r="D682" s="250" t="s">
        <v>1175</v>
      </c>
      <c r="E682" s="251">
        <v>150000</v>
      </c>
    </row>
    <row r="683" spans="1:5" ht="25.5">
      <c r="A683" s="249" t="s">
        <v>1198</v>
      </c>
      <c r="B683" s="250" t="s">
        <v>661</v>
      </c>
      <c r="C683" s="250" t="s">
        <v>1199</v>
      </c>
      <c r="D683" s="250" t="s">
        <v>1175</v>
      </c>
      <c r="E683" s="251">
        <v>150000</v>
      </c>
    </row>
    <row r="684" spans="1:5" ht="25.5">
      <c r="A684" s="249" t="s">
        <v>238</v>
      </c>
      <c r="B684" s="250" t="s">
        <v>661</v>
      </c>
      <c r="C684" s="250" t="s">
        <v>1199</v>
      </c>
      <c r="D684" s="250" t="s">
        <v>1137</v>
      </c>
      <c r="E684" s="251">
        <v>150000</v>
      </c>
    </row>
    <row r="685" spans="1:5" ht="38.25">
      <c r="A685" s="249" t="s">
        <v>1715</v>
      </c>
      <c r="B685" s="250" t="s">
        <v>661</v>
      </c>
      <c r="C685" s="250" t="s">
        <v>1199</v>
      </c>
      <c r="D685" s="250" t="s">
        <v>345</v>
      </c>
      <c r="E685" s="251">
        <v>150000</v>
      </c>
    </row>
    <row r="686" spans="1:5" ht="89.25">
      <c r="A686" s="249" t="s">
        <v>350</v>
      </c>
      <c r="B686" s="250" t="s">
        <v>662</v>
      </c>
      <c r="C686" s="250" t="s">
        <v>1175</v>
      </c>
      <c r="D686" s="250" t="s">
        <v>1175</v>
      </c>
      <c r="E686" s="251">
        <v>30500</v>
      </c>
    </row>
    <row r="687" spans="1:5" ht="25.5">
      <c r="A687" s="249" t="s">
        <v>1321</v>
      </c>
      <c r="B687" s="250" t="s">
        <v>662</v>
      </c>
      <c r="C687" s="250" t="s">
        <v>1322</v>
      </c>
      <c r="D687" s="250" t="s">
        <v>1175</v>
      </c>
      <c r="E687" s="251">
        <v>30500</v>
      </c>
    </row>
    <row r="688" spans="1:5" ht="25.5">
      <c r="A688" s="249" t="s">
        <v>1198</v>
      </c>
      <c r="B688" s="250" t="s">
        <v>662</v>
      </c>
      <c r="C688" s="250" t="s">
        <v>1199</v>
      </c>
      <c r="D688" s="250" t="s">
        <v>1175</v>
      </c>
      <c r="E688" s="251">
        <v>30500</v>
      </c>
    </row>
    <row r="689" spans="1:5" ht="25.5">
      <c r="A689" s="249" t="s">
        <v>238</v>
      </c>
      <c r="B689" s="250" t="s">
        <v>662</v>
      </c>
      <c r="C689" s="250" t="s">
        <v>1199</v>
      </c>
      <c r="D689" s="250" t="s">
        <v>1137</v>
      </c>
      <c r="E689" s="251">
        <v>30500</v>
      </c>
    </row>
    <row r="690" spans="1:5" ht="38.25">
      <c r="A690" s="249" t="s">
        <v>1715</v>
      </c>
      <c r="B690" s="250" t="s">
        <v>662</v>
      </c>
      <c r="C690" s="250" t="s">
        <v>1199</v>
      </c>
      <c r="D690" s="250" t="s">
        <v>345</v>
      </c>
      <c r="E690" s="251">
        <v>30500</v>
      </c>
    </row>
    <row r="691" spans="1:5" ht="76.5">
      <c r="A691" s="249" t="s">
        <v>334</v>
      </c>
      <c r="B691" s="250" t="s">
        <v>645</v>
      </c>
      <c r="C691" s="250" t="s">
        <v>1175</v>
      </c>
      <c r="D691" s="250" t="s">
        <v>1175</v>
      </c>
      <c r="E691" s="251">
        <v>73395</v>
      </c>
    </row>
    <row r="692" spans="1:5" ht="25.5">
      <c r="A692" s="249" t="s">
        <v>1321</v>
      </c>
      <c r="B692" s="250" t="s">
        <v>645</v>
      </c>
      <c r="C692" s="250" t="s">
        <v>1322</v>
      </c>
      <c r="D692" s="250" t="s">
        <v>1175</v>
      </c>
      <c r="E692" s="251">
        <v>73395</v>
      </c>
    </row>
    <row r="693" spans="1:5" ht="25.5">
      <c r="A693" s="249" t="s">
        <v>1198</v>
      </c>
      <c r="B693" s="250" t="s">
        <v>645</v>
      </c>
      <c r="C693" s="250" t="s">
        <v>1199</v>
      </c>
      <c r="D693" s="250" t="s">
        <v>1175</v>
      </c>
      <c r="E693" s="251">
        <v>73395</v>
      </c>
    </row>
    <row r="694" spans="1:5">
      <c r="A694" s="249" t="s">
        <v>234</v>
      </c>
      <c r="B694" s="250" t="s">
        <v>645</v>
      </c>
      <c r="C694" s="250" t="s">
        <v>1199</v>
      </c>
      <c r="D694" s="250" t="s">
        <v>1135</v>
      </c>
      <c r="E694" s="251">
        <v>73395</v>
      </c>
    </row>
    <row r="695" spans="1:5" ht="38.25">
      <c r="A695" s="249" t="s">
        <v>236</v>
      </c>
      <c r="B695" s="250" t="s">
        <v>645</v>
      </c>
      <c r="C695" s="250" t="s">
        <v>1199</v>
      </c>
      <c r="D695" s="250" t="s">
        <v>333</v>
      </c>
      <c r="E695" s="251">
        <v>73395</v>
      </c>
    </row>
    <row r="696" spans="1:5" ht="102">
      <c r="A696" s="249" t="s">
        <v>1981</v>
      </c>
      <c r="B696" s="250" t="s">
        <v>1982</v>
      </c>
      <c r="C696" s="250" t="s">
        <v>1175</v>
      </c>
      <c r="D696" s="250" t="s">
        <v>1175</v>
      </c>
      <c r="E696" s="251">
        <v>24000</v>
      </c>
    </row>
    <row r="697" spans="1:5" ht="25.5">
      <c r="A697" s="249" t="s">
        <v>1321</v>
      </c>
      <c r="B697" s="250" t="s">
        <v>1982</v>
      </c>
      <c r="C697" s="250" t="s">
        <v>1322</v>
      </c>
      <c r="D697" s="250" t="s">
        <v>1175</v>
      </c>
      <c r="E697" s="251">
        <v>24000</v>
      </c>
    </row>
    <row r="698" spans="1:5" ht="25.5">
      <c r="A698" s="249" t="s">
        <v>1198</v>
      </c>
      <c r="B698" s="250" t="s">
        <v>1982</v>
      </c>
      <c r="C698" s="250" t="s">
        <v>1199</v>
      </c>
      <c r="D698" s="250" t="s">
        <v>1175</v>
      </c>
      <c r="E698" s="251">
        <v>24000</v>
      </c>
    </row>
    <row r="699" spans="1:5" ht="25.5">
      <c r="A699" s="249" t="s">
        <v>238</v>
      </c>
      <c r="B699" s="250" t="s">
        <v>1982</v>
      </c>
      <c r="C699" s="250" t="s">
        <v>1199</v>
      </c>
      <c r="D699" s="250" t="s">
        <v>1137</v>
      </c>
      <c r="E699" s="251">
        <v>24000</v>
      </c>
    </row>
    <row r="700" spans="1:5" ht="38.25">
      <c r="A700" s="249" t="s">
        <v>1715</v>
      </c>
      <c r="B700" s="250" t="s">
        <v>1982</v>
      </c>
      <c r="C700" s="250" t="s">
        <v>1199</v>
      </c>
      <c r="D700" s="250" t="s">
        <v>345</v>
      </c>
      <c r="E700" s="251">
        <v>24000</v>
      </c>
    </row>
    <row r="701" spans="1:5" ht="102">
      <c r="A701" s="249" t="s">
        <v>2163</v>
      </c>
      <c r="B701" s="250" t="s">
        <v>1226</v>
      </c>
      <c r="C701" s="250" t="s">
        <v>1175</v>
      </c>
      <c r="D701" s="250" t="s">
        <v>1175</v>
      </c>
      <c r="E701" s="251">
        <v>4102500</v>
      </c>
    </row>
    <row r="702" spans="1:5">
      <c r="A702" s="249" t="s">
        <v>1331</v>
      </c>
      <c r="B702" s="250" t="s">
        <v>1226</v>
      </c>
      <c r="C702" s="250" t="s">
        <v>1332</v>
      </c>
      <c r="D702" s="250" t="s">
        <v>1175</v>
      </c>
      <c r="E702" s="251">
        <v>4102500</v>
      </c>
    </row>
    <row r="703" spans="1:5">
      <c r="A703" s="249" t="s">
        <v>68</v>
      </c>
      <c r="B703" s="250" t="s">
        <v>1226</v>
      </c>
      <c r="C703" s="250" t="s">
        <v>430</v>
      </c>
      <c r="D703" s="250" t="s">
        <v>1175</v>
      </c>
      <c r="E703" s="251">
        <v>4102500</v>
      </c>
    </row>
    <row r="704" spans="1:5" ht="25.5">
      <c r="A704" s="249" t="s">
        <v>238</v>
      </c>
      <c r="B704" s="250" t="s">
        <v>1226</v>
      </c>
      <c r="C704" s="250" t="s">
        <v>430</v>
      </c>
      <c r="D704" s="250" t="s">
        <v>1137</v>
      </c>
      <c r="E704" s="251">
        <v>4102500</v>
      </c>
    </row>
    <row r="705" spans="1:5" ht="38.25">
      <c r="A705" s="249" t="s">
        <v>1715</v>
      </c>
      <c r="B705" s="250" t="s">
        <v>1226</v>
      </c>
      <c r="C705" s="250" t="s">
        <v>430</v>
      </c>
      <c r="D705" s="250" t="s">
        <v>345</v>
      </c>
      <c r="E705" s="251">
        <v>4102500</v>
      </c>
    </row>
    <row r="706" spans="1:5" ht="76.5">
      <c r="A706" s="249" t="s">
        <v>1477</v>
      </c>
      <c r="B706" s="250" t="s">
        <v>1478</v>
      </c>
      <c r="C706" s="250" t="s">
        <v>1175</v>
      </c>
      <c r="D706" s="250" t="s">
        <v>1175</v>
      </c>
      <c r="E706" s="251">
        <v>8948</v>
      </c>
    </row>
    <row r="707" spans="1:5" ht="25.5">
      <c r="A707" s="249" t="s">
        <v>1321</v>
      </c>
      <c r="B707" s="250" t="s">
        <v>1478</v>
      </c>
      <c r="C707" s="250" t="s">
        <v>1322</v>
      </c>
      <c r="D707" s="250" t="s">
        <v>1175</v>
      </c>
      <c r="E707" s="251">
        <v>8948</v>
      </c>
    </row>
    <row r="708" spans="1:5" ht="25.5">
      <c r="A708" s="249" t="s">
        <v>1198</v>
      </c>
      <c r="B708" s="250" t="s">
        <v>1478</v>
      </c>
      <c r="C708" s="250" t="s">
        <v>1199</v>
      </c>
      <c r="D708" s="250" t="s">
        <v>1175</v>
      </c>
      <c r="E708" s="251">
        <v>8948</v>
      </c>
    </row>
    <row r="709" spans="1:5" ht="25.5">
      <c r="A709" s="249" t="s">
        <v>238</v>
      </c>
      <c r="B709" s="250" t="s">
        <v>1478</v>
      </c>
      <c r="C709" s="250" t="s">
        <v>1199</v>
      </c>
      <c r="D709" s="250" t="s">
        <v>1137</v>
      </c>
      <c r="E709" s="251">
        <v>8948</v>
      </c>
    </row>
    <row r="710" spans="1:5" ht="38.25">
      <c r="A710" s="249" t="s">
        <v>1715</v>
      </c>
      <c r="B710" s="250" t="s">
        <v>1478</v>
      </c>
      <c r="C710" s="250" t="s">
        <v>1199</v>
      </c>
      <c r="D710" s="250" t="s">
        <v>345</v>
      </c>
      <c r="E710" s="251">
        <v>8948</v>
      </c>
    </row>
    <row r="711" spans="1:5" ht="25.5">
      <c r="A711" s="249" t="s">
        <v>1770</v>
      </c>
      <c r="B711" s="250" t="s">
        <v>1165</v>
      </c>
      <c r="C711" s="250" t="s">
        <v>1175</v>
      </c>
      <c r="D711" s="250" t="s">
        <v>1175</v>
      </c>
      <c r="E711" s="251">
        <v>215000</v>
      </c>
    </row>
    <row r="712" spans="1:5" ht="76.5">
      <c r="A712" s="249" t="s">
        <v>1833</v>
      </c>
      <c r="B712" s="250" t="s">
        <v>1834</v>
      </c>
      <c r="C712" s="250" t="s">
        <v>1175</v>
      </c>
      <c r="D712" s="250" t="s">
        <v>1175</v>
      </c>
      <c r="E712" s="251">
        <v>65000</v>
      </c>
    </row>
    <row r="713" spans="1:5" ht="25.5">
      <c r="A713" s="249" t="s">
        <v>1321</v>
      </c>
      <c r="B713" s="250" t="s">
        <v>1834</v>
      </c>
      <c r="C713" s="250" t="s">
        <v>1322</v>
      </c>
      <c r="D713" s="250" t="s">
        <v>1175</v>
      </c>
      <c r="E713" s="251">
        <v>65000</v>
      </c>
    </row>
    <row r="714" spans="1:5" ht="25.5">
      <c r="A714" s="249" t="s">
        <v>1198</v>
      </c>
      <c r="B714" s="250" t="s">
        <v>1834</v>
      </c>
      <c r="C714" s="250" t="s">
        <v>1199</v>
      </c>
      <c r="D714" s="250" t="s">
        <v>1175</v>
      </c>
      <c r="E714" s="251">
        <v>65000</v>
      </c>
    </row>
    <row r="715" spans="1:5">
      <c r="A715" s="249" t="s">
        <v>234</v>
      </c>
      <c r="B715" s="250" t="s">
        <v>1834</v>
      </c>
      <c r="C715" s="250" t="s">
        <v>1199</v>
      </c>
      <c r="D715" s="250" t="s">
        <v>1135</v>
      </c>
      <c r="E715" s="251">
        <v>65000</v>
      </c>
    </row>
    <row r="716" spans="1:5">
      <c r="A716" s="249" t="s">
        <v>217</v>
      </c>
      <c r="B716" s="250" t="s">
        <v>1834</v>
      </c>
      <c r="C716" s="250" t="s">
        <v>1199</v>
      </c>
      <c r="D716" s="250" t="s">
        <v>337</v>
      </c>
      <c r="E716" s="251">
        <v>65000</v>
      </c>
    </row>
    <row r="717" spans="1:5" ht="76.5">
      <c r="A717" s="249" t="s">
        <v>1771</v>
      </c>
      <c r="B717" s="250" t="s">
        <v>1711</v>
      </c>
      <c r="C717" s="250" t="s">
        <v>1175</v>
      </c>
      <c r="D717" s="250" t="s">
        <v>1175</v>
      </c>
      <c r="E717" s="251">
        <v>150000</v>
      </c>
    </row>
    <row r="718" spans="1:5" ht="25.5">
      <c r="A718" s="249" t="s">
        <v>1321</v>
      </c>
      <c r="B718" s="250" t="s">
        <v>1711</v>
      </c>
      <c r="C718" s="250" t="s">
        <v>1322</v>
      </c>
      <c r="D718" s="250" t="s">
        <v>1175</v>
      </c>
      <c r="E718" s="251">
        <v>150000</v>
      </c>
    </row>
    <row r="719" spans="1:5" ht="25.5">
      <c r="A719" s="249" t="s">
        <v>1198</v>
      </c>
      <c r="B719" s="250" t="s">
        <v>1711</v>
      </c>
      <c r="C719" s="250" t="s">
        <v>1199</v>
      </c>
      <c r="D719" s="250" t="s">
        <v>1175</v>
      </c>
      <c r="E719" s="251">
        <v>150000</v>
      </c>
    </row>
    <row r="720" spans="1:5">
      <c r="A720" s="249" t="s">
        <v>234</v>
      </c>
      <c r="B720" s="250" t="s">
        <v>1711</v>
      </c>
      <c r="C720" s="250" t="s">
        <v>1199</v>
      </c>
      <c r="D720" s="250" t="s">
        <v>1135</v>
      </c>
      <c r="E720" s="251">
        <v>150000</v>
      </c>
    </row>
    <row r="721" spans="1:5">
      <c r="A721" s="249" t="s">
        <v>217</v>
      </c>
      <c r="B721" s="250" t="s">
        <v>1711</v>
      </c>
      <c r="C721" s="250" t="s">
        <v>1199</v>
      </c>
      <c r="D721" s="250" t="s">
        <v>337</v>
      </c>
      <c r="E721" s="251">
        <v>150000</v>
      </c>
    </row>
    <row r="722" spans="1:5" ht="25.5">
      <c r="A722" s="249" t="s">
        <v>461</v>
      </c>
      <c r="B722" s="250" t="s">
        <v>981</v>
      </c>
      <c r="C722" s="250" t="s">
        <v>1175</v>
      </c>
      <c r="D722" s="250" t="s">
        <v>1175</v>
      </c>
      <c r="E722" s="251">
        <v>313201191</v>
      </c>
    </row>
    <row r="723" spans="1:5">
      <c r="A723" s="249" t="s">
        <v>462</v>
      </c>
      <c r="B723" s="250" t="s">
        <v>982</v>
      </c>
      <c r="C723" s="250" t="s">
        <v>1175</v>
      </c>
      <c r="D723" s="250" t="s">
        <v>1175</v>
      </c>
      <c r="E723" s="251">
        <v>44354178</v>
      </c>
    </row>
    <row r="724" spans="1:5" ht="63.75">
      <c r="A724" s="249" t="s">
        <v>2107</v>
      </c>
      <c r="B724" s="250" t="s">
        <v>2108</v>
      </c>
      <c r="C724" s="250" t="s">
        <v>1175</v>
      </c>
      <c r="D724" s="250" t="s">
        <v>1175</v>
      </c>
      <c r="E724" s="251">
        <v>1623382</v>
      </c>
    </row>
    <row r="725" spans="1:5" ht="25.5">
      <c r="A725" s="249" t="s">
        <v>1329</v>
      </c>
      <c r="B725" s="250" t="s">
        <v>2108</v>
      </c>
      <c r="C725" s="250" t="s">
        <v>1330</v>
      </c>
      <c r="D725" s="250" t="s">
        <v>1175</v>
      </c>
      <c r="E725" s="251">
        <v>1623382</v>
      </c>
    </row>
    <row r="726" spans="1:5">
      <c r="A726" s="249" t="s">
        <v>1200</v>
      </c>
      <c r="B726" s="250" t="s">
        <v>2108</v>
      </c>
      <c r="C726" s="250" t="s">
        <v>1201</v>
      </c>
      <c r="D726" s="250" t="s">
        <v>1175</v>
      </c>
      <c r="E726" s="251">
        <v>1623382</v>
      </c>
    </row>
    <row r="727" spans="1:5">
      <c r="A727" s="249" t="s">
        <v>249</v>
      </c>
      <c r="B727" s="250" t="s">
        <v>2108</v>
      </c>
      <c r="C727" s="250" t="s">
        <v>1201</v>
      </c>
      <c r="D727" s="250" t="s">
        <v>1148</v>
      </c>
      <c r="E727" s="251">
        <v>1623382</v>
      </c>
    </row>
    <row r="728" spans="1:5">
      <c r="A728" s="249" t="s">
        <v>209</v>
      </c>
      <c r="B728" s="250" t="s">
        <v>2108</v>
      </c>
      <c r="C728" s="250" t="s">
        <v>1201</v>
      </c>
      <c r="D728" s="250" t="s">
        <v>392</v>
      </c>
      <c r="E728" s="251">
        <v>1623382</v>
      </c>
    </row>
    <row r="729" spans="1:5" ht="76.5">
      <c r="A729" s="249" t="s">
        <v>2109</v>
      </c>
      <c r="B729" s="250" t="s">
        <v>2110</v>
      </c>
      <c r="C729" s="250" t="s">
        <v>1175</v>
      </c>
      <c r="D729" s="250" t="s">
        <v>1175</v>
      </c>
      <c r="E729" s="251">
        <v>59925</v>
      </c>
    </row>
    <row r="730" spans="1:5" ht="25.5">
      <c r="A730" s="249" t="s">
        <v>1329</v>
      </c>
      <c r="B730" s="250" t="s">
        <v>2110</v>
      </c>
      <c r="C730" s="250" t="s">
        <v>1330</v>
      </c>
      <c r="D730" s="250" t="s">
        <v>1175</v>
      </c>
      <c r="E730" s="251">
        <v>59925</v>
      </c>
    </row>
    <row r="731" spans="1:5">
      <c r="A731" s="249" t="s">
        <v>1200</v>
      </c>
      <c r="B731" s="250" t="s">
        <v>2110</v>
      </c>
      <c r="C731" s="250" t="s">
        <v>1201</v>
      </c>
      <c r="D731" s="250" t="s">
        <v>1175</v>
      </c>
      <c r="E731" s="251">
        <v>59925</v>
      </c>
    </row>
    <row r="732" spans="1:5">
      <c r="A732" s="249" t="s">
        <v>249</v>
      </c>
      <c r="B732" s="250" t="s">
        <v>2110</v>
      </c>
      <c r="C732" s="250" t="s">
        <v>1201</v>
      </c>
      <c r="D732" s="250" t="s">
        <v>1148</v>
      </c>
      <c r="E732" s="251">
        <v>59925</v>
      </c>
    </row>
    <row r="733" spans="1:5">
      <c r="A733" s="249" t="s">
        <v>209</v>
      </c>
      <c r="B733" s="250" t="s">
        <v>2110</v>
      </c>
      <c r="C733" s="250" t="s">
        <v>1201</v>
      </c>
      <c r="D733" s="250" t="s">
        <v>392</v>
      </c>
      <c r="E733" s="251">
        <v>59925</v>
      </c>
    </row>
    <row r="734" spans="1:5" ht="89.25">
      <c r="A734" s="249" t="s">
        <v>397</v>
      </c>
      <c r="B734" s="250" t="s">
        <v>708</v>
      </c>
      <c r="C734" s="250" t="s">
        <v>1175</v>
      </c>
      <c r="D734" s="250" t="s">
        <v>1175</v>
      </c>
      <c r="E734" s="251">
        <v>36354974</v>
      </c>
    </row>
    <row r="735" spans="1:5" ht="25.5">
      <c r="A735" s="249" t="s">
        <v>1329</v>
      </c>
      <c r="B735" s="250" t="s">
        <v>708</v>
      </c>
      <c r="C735" s="250" t="s">
        <v>1330</v>
      </c>
      <c r="D735" s="250" t="s">
        <v>1175</v>
      </c>
      <c r="E735" s="251">
        <v>36354974</v>
      </c>
    </row>
    <row r="736" spans="1:5">
      <c r="A736" s="249" t="s">
        <v>1200</v>
      </c>
      <c r="B736" s="250" t="s">
        <v>708</v>
      </c>
      <c r="C736" s="250" t="s">
        <v>1201</v>
      </c>
      <c r="D736" s="250" t="s">
        <v>1175</v>
      </c>
      <c r="E736" s="251">
        <v>36354974</v>
      </c>
    </row>
    <row r="737" spans="1:5">
      <c r="A737" s="249" t="s">
        <v>249</v>
      </c>
      <c r="B737" s="250" t="s">
        <v>708</v>
      </c>
      <c r="C737" s="250" t="s">
        <v>1201</v>
      </c>
      <c r="D737" s="250" t="s">
        <v>1148</v>
      </c>
      <c r="E737" s="251">
        <v>36354974</v>
      </c>
    </row>
    <row r="738" spans="1:5">
      <c r="A738" s="249" t="s">
        <v>209</v>
      </c>
      <c r="B738" s="250" t="s">
        <v>708</v>
      </c>
      <c r="C738" s="250" t="s">
        <v>1201</v>
      </c>
      <c r="D738" s="250" t="s">
        <v>392</v>
      </c>
      <c r="E738" s="251">
        <v>36354974</v>
      </c>
    </row>
    <row r="739" spans="1:5" ht="102">
      <c r="A739" s="249" t="s">
        <v>398</v>
      </c>
      <c r="B739" s="250" t="s">
        <v>709</v>
      </c>
      <c r="C739" s="250" t="s">
        <v>1175</v>
      </c>
      <c r="D739" s="250" t="s">
        <v>1175</v>
      </c>
      <c r="E739" s="251">
        <v>50000</v>
      </c>
    </row>
    <row r="740" spans="1:5" ht="25.5">
      <c r="A740" s="249" t="s">
        <v>1329</v>
      </c>
      <c r="B740" s="250" t="s">
        <v>709</v>
      </c>
      <c r="C740" s="250" t="s">
        <v>1330</v>
      </c>
      <c r="D740" s="250" t="s">
        <v>1175</v>
      </c>
      <c r="E740" s="251">
        <v>50000</v>
      </c>
    </row>
    <row r="741" spans="1:5">
      <c r="A741" s="249" t="s">
        <v>1200</v>
      </c>
      <c r="B741" s="250" t="s">
        <v>709</v>
      </c>
      <c r="C741" s="250" t="s">
        <v>1201</v>
      </c>
      <c r="D741" s="250" t="s">
        <v>1175</v>
      </c>
      <c r="E741" s="251">
        <v>50000</v>
      </c>
    </row>
    <row r="742" spans="1:5">
      <c r="A742" s="249" t="s">
        <v>249</v>
      </c>
      <c r="B742" s="250" t="s">
        <v>709</v>
      </c>
      <c r="C742" s="250" t="s">
        <v>1201</v>
      </c>
      <c r="D742" s="250" t="s">
        <v>1148</v>
      </c>
      <c r="E742" s="251">
        <v>50000</v>
      </c>
    </row>
    <row r="743" spans="1:5">
      <c r="A743" s="249" t="s">
        <v>209</v>
      </c>
      <c r="B743" s="250" t="s">
        <v>709</v>
      </c>
      <c r="C743" s="250" t="s">
        <v>1201</v>
      </c>
      <c r="D743" s="250" t="s">
        <v>392</v>
      </c>
      <c r="E743" s="251">
        <v>50000</v>
      </c>
    </row>
    <row r="744" spans="1:5" ht="89.25">
      <c r="A744" s="249" t="s">
        <v>1853</v>
      </c>
      <c r="B744" s="250" t="s">
        <v>1854</v>
      </c>
      <c r="C744" s="250" t="s">
        <v>1175</v>
      </c>
      <c r="D744" s="250" t="s">
        <v>1175</v>
      </c>
      <c r="E744" s="251">
        <v>72747</v>
      </c>
    </row>
    <row r="745" spans="1:5" ht="25.5">
      <c r="A745" s="249" t="s">
        <v>1329</v>
      </c>
      <c r="B745" s="250" t="s">
        <v>1854</v>
      </c>
      <c r="C745" s="250" t="s">
        <v>1330</v>
      </c>
      <c r="D745" s="250" t="s">
        <v>1175</v>
      </c>
      <c r="E745" s="251">
        <v>72747</v>
      </c>
    </row>
    <row r="746" spans="1:5">
      <c r="A746" s="249" t="s">
        <v>1200</v>
      </c>
      <c r="B746" s="250" t="s">
        <v>1854</v>
      </c>
      <c r="C746" s="250" t="s">
        <v>1201</v>
      </c>
      <c r="D746" s="250" t="s">
        <v>1175</v>
      </c>
      <c r="E746" s="251">
        <v>72747</v>
      </c>
    </row>
    <row r="747" spans="1:5">
      <c r="A747" s="249" t="s">
        <v>249</v>
      </c>
      <c r="B747" s="250" t="s">
        <v>1854</v>
      </c>
      <c r="C747" s="250" t="s">
        <v>1201</v>
      </c>
      <c r="D747" s="250" t="s">
        <v>1148</v>
      </c>
      <c r="E747" s="251">
        <v>72747</v>
      </c>
    </row>
    <row r="748" spans="1:5">
      <c r="A748" s="249" t="s">
        <v>209</v>
      </c>
      <c r="B748" s="250" t="s">
        <v>1854</v>
      </c>
      <c r="C748" s="250" t="s">
        <v>1201</v>
      </c>
      <c r="D748" s="250" t="s">
        <v>392</v>
      </c>
      <c r="E748" s="251">
        <v>72747</v>
      </c>
    </row>
    <row r="749" spans="1:5" ht="76.5">
      <c r="A749" s="249" t="s">
        <v>513</v>
      </c>
      <c r="B749" s="250" t="s">
        <v>710</v>
      </c>
      <c r="C749" s="250" t="s">
        <v>1175</v>
      </c>
      <c r="D749" s="250" t="s">
        <v>1175</v>
      </c>
      <c r="E749" s="251">
        <v>226576</v>
      </c>
    </row>
    <row r="750" spans="1:5" ht="25.5">
      <c r="A750" s="249" t="s">
        <v>1329</v>
      </c>
      <c r="B750" s="250" t="s">
        <v>710</v>
      </c>
      <c r="C750" s="250" t="s">
        <v>1330</v>
      </c>
      <c r="D750" s="250" t="s">
        <v>1175</v>
      </c>
      <c r="E750" s="251">
        <v>226576</v>
      </c>
    </row>
    <row r="751" spans="1:5">
      <c r="A751" s="249" t="s">
        <v>1200</v>
      </c>
      <c r="B751" s="250" t="s">
        <v>710</v>
      </c>
      <c r="C751" s="250" t="s">
        <v>1201</v>
      </c>
      <c r="D751" s="250" t="s">
        <v>1175</v>
      </c>
      <c r="E751" s="251">
        <v>226576</v>
      </c>
    </row>
    <row r="752" spans="1:5">
      <c r="A752" s="249" t="s">
        <v>249</v>
      </c>
      <c r="B752" s="250" t="s">
        <v>710</v>
      </c>
      <c r="C752" s="250" t="s">
        <v>1201</v>
      </c>
      <c r="D752" s="250" t="s">
        <v>1148</v>
      </c>
      <c r="E752" s="251">
        <v>226576</v>
      </c>
    </row>
    <row r="753" spans="1:5">
      <c r="A753" s="249" t="s">
        <v>209</v>
      </c>
      <c r="B753" s="250" t="s">
        <v>710</v>
      </c>
      <c r="C753" s="250" t="s">
        <v>1201</v>
      </c>
      <c r="D753" s="250" t="s">
        <v>392</v>
      </c>
      <c r="E753" s="251">
        <v>226576</v>
      </c>
    </row>
    <row r="754" spans="1:5" ht="76.5">
      <c r="A754" s="249" t="s">
        <v>568</v>
      </c>
      <c r="B754" s="250" t="s">
        <v>711</v>
      </c>
      <c r="C754" s="250" t="s">
        <v>1175</v>
      </c>
      <c r="D754" s="250" t="s">
        <v>1175</v>
      </c>
      <c r="E754" s="251">
        <v>3700000</v>
      </c>
    </row>
    <row r="755" spans="1:5" ht="25.5">
      <c r="A755" s="249" t="s">
        <v>1329</v>
      </c>
      <c r="B755" s="250" t="s">
        <v>711</v>
      </c>
      <c r="C755" s="250" t="s">
        <v>1330</v>
      </c>
      <c r="D755" s="250" t="s">
        <v>1175</v>
      </c>
      <c r="E755" s="251">
        <v>3700000</v>
      </c>
    </row>
    <row r="756" spans="1:5">
      <c r="A756" s="249" t="s">
        <v>1200</v>
      </c>
      <c r="B756" s="250" t="s">
        <v>711</v>
      </c>
      <c r="C756" s="250" t="s">
        <v>1201</v>
      </c>
      <c r="D756" s="250" t="s">
        <v>1175</v>
      </c>
      <c r="E756" s="251">
        <v>3700000</v>
      </c>
    </row>
    <row r="757" spans="1:5">
      <c r="A757" s="249" t="s">
        <v>249</v>
      </c>
      <c r="B757" s="250" t="s">
        <v>711</v>
      </c>
      <c r="C757" s="250" t="s">
        <v>1201</v>
      </c>
      <c r="D757" s="250" t="s">
        <v>1148</v>
      </c>
      <c r="E757" s="251">
        <v>3700000</v>
      </c>
    </row>
    <row r="758" spans="1:5">
      <c r="A758" s="249" t="s">
        <v>209</v>
      </c>
      <c r="B758" s="250" t="s">
        <v>711</v>
      </c>
      <c r="C758" s="250" t="s">
        <v>1201</v>
      </c>
      <c r="D758" s="250" t="s">
        <v>392</v>
      </c>
      <c r="E758" s="251">
        <v>3700000</v>
      </c>
    </row>
    <row r="759" spans="1:5" ht="51">
      <c r="A759" s="249" t="s">
        <v>1641</v>
      </c>
      <c r="B759" s="250" t="s">
        <v>1642</v>
      </c>
      <c r="C759" s="250" t="s">
        <v>1175</v>
      </c>
      <c r="D759" s="250" t="s">
        <v>1175</v>
      </c>
      <c r="E759" s="251">
        <v>35200</v>
      </c>
    </row>
    <row r="760" spans="1:5" ht="25.5">
      <c r="A760" s="249" t="s">
        <v>1329</v>
      </c>
      <c r="B760" s="250" t="s">
        <v>1642</v>
      </c>
      <c r="C760" s="250" t="s">
        <v>1330</v>
      </c>
      <c r="D760" s="250" t="s">
        <v>1175</v>
      </c>
      <c r="E760" s="251">
        <v>35200</v>
      </c>
    </row>
    <row r="761" spans="1:5">
      <c r="A761" s="249" t="s">
        <v>1200</v>
      </c>
      <c r="B761" s="250" t="s">
        <v>1642</v>
      </c>
      <c r="C761" s="250" t="s">
        <v>1201</v>
      </c>
      <c r="D761" s="250" t="s">
        <v>1175</v>
      </c>
      <c r="E761" s="251">
        <v>35200</v>
      </c>
    </row>
    <row r="762" spans="1:5">
      <c r="A762" s="249" t="s">
        <v>249</v>
      </c>
      <c r="B762" s="250" t="s">
        <v>1642</v>
      </c>
      <c r="C762" s="250" t="s">
        <v>1201</v>
      </c>
      <c r="D762" s="250" t="s">
        <v>1148</v>
      </c>
      <c r="E762" s="251">
        <v>35200</v>
      </c>
    </row>
    <row r="763" spans="1:5">
      <c r="A763" s="249" t="s">
        <v>209</v>
      </c>
      <c r="B763" s="250" t="s">
        <v>1642</v>
      </c>
      <c r="C763" s="250" t="s">
        <v>1201</v>
      </c>
      <c r="D763" s="250" t="s">
        <v>392</v>
      </c>
      <c r="E763" s="251">
        <v>35200</v>
      </c>
    </row>
    <row r="764" spans="1:5" ht="76.5">
      <c r="A764" s="249" t="s">
        <v>958</v>
      </c>
      <c r="B764" s="250" t="s">
        <v>959</v>
      </c>
      <c r="C764" s="250" t="s">
        <v>1175</v>
      </c>
      <c r="D764" s="250" t="s">
        <v>1175</v>
      </c>
      <c r="E764" s="251">
        <v>1300000</v>
      </c>
    </row>
    <row r="765" spans="1:5" ht="25.5">
      <c r="A765" s="249" t="s">
        <v>1329</v>
      </c>
      <c r="B765" s="250" t="s">
        <v>959</v>
      </c>
      <c r="C765" s="250" t="s">
        <v>1330</v>
      </c>
      <c r="D765" s="250" t="s">
        <v>1175</v>
      </c>
      <c r="E765" s="251">
        <v>1300000</v>
      </c>
    </row>
    <row r="766" spans="1:5">
      <c r="A766" s="249" t="s">
        <v>1200</v>
      </c>
      <c r="B766" s="250" t="s">
        <v>959</v>
      </c>
      <c r="C766" s="250" t="s">
        <v>1201</v>
      </c>
      <c r="D766" s="250" t="s">
        <v>1175</v>
      </c>
      <c r="E766" s="251">
        <v>1300000</v>
      </c>
    </row>
    <row r="767" spans="1:5">
      <c r="A767" s="249" t="s">
        <v>249</v>
      </c>
      <c r="B767" s="250" t="s">
        <v>959</v>
      </c>
      <c r="C767" s="250" t="s">
        <v>1201</v>
      </c>
      <c r="D767" s="250" t="s">
        <v>1148</v>
      </c>
      <c r="E767" s="251">
        <v>1300000</v>
      </c>
    </row>
    <row r="768" spans="1:5">
      <c r="A768" s="249" t="s">
        <v>209</v>
      </c>
      <c r="B768" s="250" t="s">
        <v>959</v>
      </c>
      <c r="C768" s="250" t="s">
        <v>1201</v>
      </c>
      <c r="D768" s="250" t="s">
        <v>392</v>
      </c>
      <c r="E768" s="251">
        <v>1300000</v>
      </c>
    </row>
    <row r="769" spans="1:5" ht="38.25">
      <c r="A769" s="249" t="s">
        <v>401</v>
      </c>
      <c r="B769" s="250" t="s">
        <v>718</v>
      </c>
      <c r="C769" s="250" t="s">
        <v>1175</v>
      </c>
      <c r="D769" s="250" t="s">
        <v>1175</v>
      </c>
      <c r="E769" s="251">
        <v>150000</v>
      </c>
    </row>
    <row r="770" spans="1:5" ht="25.5">
      <c r="A770" s="249" t="s">
        <v>1329</v>
      </c>
      <c r="B770" s="250" t="s">
        <v>718</v>
      </c>
      <c r="C770" s="250" t="s">
        <v>1330</v>
      </c>
      <c r="D770" s="250" t="s">
        <v>1175</v>
      </c>
      <c r="E770" s="251">
        <v>150000</v>
      </c>
    </row>
    <row r="771" spans="1:5">
      <c r="A771" s="249" t="s">
        <v>1200</v>
      </c>
      <c r="B771" s="250" t="s">
        <v>718</v>
      </c>
      <c r="C771" s="250" t="s">
        <v>1201</v>
      </c>
      <c r="D771" s="250" t="s">
        <v>1175</v>
      </c>
      <c r="E771" s="251">
        <v>150000</v>
      </c>
    </row>
    <row r="772" spans="1:5">
      <c r="A772" s="249" t="s">
        <v>249</v>
      </c>
      <c r="B772" s="250" t="s">
        <v>718</v>
      </c>
      <c r="C772" s="250" t="s">
        <v>1201</v>
      </c>
      <c r="D772" s="250" t="s">
        <v>1148</v>
      </c>
      <c r="E772" s="251">
        <v>150000</v>
      </c>
    </row>
    <row r="773" spans="1:5">
      <c r="A773" s="249" t="s">
        <v>209</v>
      </c>
      <c r="B773" s="250" t="s">
        <v>718</v>
      </c>
      <c r="C773" s="250" t="s">
        <v>1201</v>
      </c>
      <c r="D773" s="250" t="s">
        <v>392</v>
      </c>
      <c r="E773" s="251">
        <v>150000</v>
      </c>
    </row>
    <row r="774" spans="1:5" ht="63.75">
      <c r="A774" s="249" t="s">
        <v>2111</v>
      </c>
      <c r="B774" s="250" t="s">
        <v>2112</v>
      </c>
      <c r="C774" s="250" t="s">
        <v>1175</v>
      </c>
      <c r="D774" s="250" t="s">
        <v>1175</v>
      </c>
      <c r="E774" s="251">
        <v>342424</v>
      </c>
    </row>
    <row r="775" spans="1:5" ht="25.5">
      <c r="A775" s="249" t="s">
        <v>1329</v>
      </c>
      <c r="B775" s="250" t="s">
        <v>2112</v>
      </c>
      <c r="C775" s="250" t="s">
        <v>1330</v>
      </c>
      <c r="D775" s="250" t="s">
        <v>1175</v>
      </c>
      <c r="E775" s="251">
        <v>342424</v>
      </c>
    </row>
    <row r="776" spans="1:5">
      <c r="A776" s="249" t="s">
        <v>1200</v>
      </c>
      <c r="B776" s="250" t="s">
        <v>2112</v>
      </c>
      <c r="C776" s="250" t="s">
        <v>1201</v>
      </c>
      <c r="D776" s="250" t="s">
        <v>1175</v>
      </c>
      <c r="E776" s="251">
        <v>342424</v>
      </c>
    </row>
    <row r="777" spans="1:5">
      <c r="A777" s="249" t="s">
        <v>249</v>
      </c>
      <c r="B777" s="250" t="s">
        <v>2112</v>
      </c>
      <c r="C777" s="250" t="s">
        <v>1201</v>
      </c>
      <c r="D777" s="250" t="s">
        <v>1148</v>
      </c>
      <c r="E777" s="251">
        <v>342424</v>
      </c>
    </row>
    <row r="778" spans="1:5">
      <c r="A778" s="249" t="s">
        <v>209</v>
      </c>
      <c r="B778" s="250" t="s">
        <v>2112</v>
      </c>
      <c r="C778" s="250" t="s">
        <v>1201</v>
      </c>
      <c r="D778" s="250" t="s">
        <v>392</v>
      </c>
      <c r="E778" s="251">
        <v>342424</v>
      </c>
    </row>
    <row r="779" spans="1:5" ht="38.25">
      <c r="A779" s="249" t="s">
        <v>1509</v>
      </c>
      <c r="B779" s="250" t="s">
        <v>712</v>
      </c>
      <c r="C779" s="250" t="s">
        <v>1175</v>
      </c>
      <c r="D779" s="250" t="s">
        <v>1175</v>
      </c>
      <c r="E779" s="251">
        <v>438950</v>
      </c>
    </row>
    <row r="780" spans="1:5" ht="25.5">
      <c r="A780" s="249" t="s">
        <v>1329</v>
      </c>
      <c r="B780" s="250" t="s">
        <v>712</v>
      </c>
      <c r="C780" s="250" t="s">
        <v>1330</v>
      </c>
      <c r="D780" s="250" t="s">
        <v>1175</v>
      </c>
      <c r="E780" s="251">
        <v>438950</v>
      </c>
    </row>
    <row r="781" spans="1:5">
      <c r="A781" s="249" t="s">
        <v>1200</v>
      </c>
      <c r="B781" s="250" t="s">
        <v>712</v>
      </c>
      <c r="C781" s="250" t="s">
        <v>1201</v>
      </c>
      <c r="D781" s="250" t="s">
        <v>1175</v>
      </c>
      <c r="E781" s="251">
        <v>438950</v>
      </c>
    </row>
    <row r="782" spans="1:5">
      <c r="A782" s="249" t="s">
        <v>249</v>
      </c>
      <c r="B782" s="250" t="s">
        <v>712</v>
      </c>
      <c r="C782" s="250" t="s">
        <v>1201</v>
      </c>
      <c r="D782" s="250" t="s">
        <v>1148</v>
      </c>
      <c r="E782" s="251">
        <v>438950</v>
      </c>
    </row>
    <row r="783" spans="1:5">
      <c r="A783" s="249" t="s">
        <v>209</v>
      </c>
      <c r="B783" s="250" t="s">
        <v>712</v>
      </c>
      <c r="C783" s="250" t="s">
        <v>1201</v>
      </c>
      <c r="D783" s="250" t="s">
        <v>392</v>
      </c>
      <c r="E783" s="251">
        <v>438950</v>
      </c>
    </row>
    <row r="784" spans="1:5">
      <c r="A784" s="249" t="s">
        <v>594</v>
      </c>
      <c r="B784" s="250" t="s">
        <v>983</v>
      </c>
      <c r="C784" s="250" t="s">
        <v>1175</v>
      </c>
      <c r="D784" s="250" t="s">
        <v>1175</v>
      </c>
      <c r="E784" s="251">
        <v>97941745</v>
      </c>
    </row>
    <row r="785" spans="1:5" ht="63.75">
      <c r="A785" s="249" t="s">
        <v>2113</v>
      </c>
      <c r="B785" s="250" t="s">
        <v>2114</v>
      </c>
      <c r="C785" s="250" t="s">
        <v>1175</v>
      </c>
      <c r="D785" s="250" t="s">
        <v>1175</v>
      </c>
      <c r="E785" s="251">
        <v>2745918</v>
      </c>
    </row>
    <row r="786" spans="1:5" ht="25.5">
      <c r="A786" s="249" t="s">
        <v>1329</v>
      </c>
      <c r="B786" s="250" t="s">
        <v>2114</v>
      </c>
      <c r="C786" s="250" t="s">
        <v>1330</v>
      </c>
      <c r="D786" s="250" t="s">
        <v>1175</v>
      </c>
      <c r="E786" s="251">
        <v>2745918</v>
      </c>
    </row>
    <row r="787" spans="1:5">
      <c r="A787" s="249" t="s">
        <v>1200</v>
      </c>
      <c r="B787" s="250" t="s">
        <v>2114</v>
      </c>
      <c r="C787" s="250" t="s">
        <v>1201</v>
      </c>
      <c r="D787" s="250" t="s">
        <v>1175</v>
      </c>
      <c r="E787" s="251">
        <v>2745918</v>
      </c>
    </row>
    <row r="788" spans="1:5">
      <c r="A788" s="249" t="s">
        <v>249</v>
      </c>
      <c r="B788" s="250" t="s">
        <v>2114</v>
      </c>
      <c r="C788" s="250" t="s">
        <v>1201</v>
      </c>
      <c r="D788" s="250" t="s">
        <v>1148</v>
      </c>
      <c r="E788" s="251">
        <v>2745918</v>
      </c>
    </row>
    <row r="789" spans="1:5">
      <c r="A789" s="249" t="s">
        <v>209</v>
      </c>
      <c r="B789" s="250" t="s">
        <v>2114</v>
      </c>
      <c r="C789" s="250" t="s">
        <v>1201</v>
      </c>
      <c r="D789" s="250" t="s">
        <v>392</v>
      </c>
      <c r="E789" s="251">
        <v>2745918</v>
      </c>
    </row>
    <row r="790" spans="1:5" ht="76.5">
      <c r="A790" s="249" t="s">
        <v>2115</v>
      </c>
      <c r="B790" s="250" t="s">
        <v>2116</v>
      </c>
      <c r="C790" s="250" t="s">
        <v>1175</v>
      </c>
      <c r="D790" s="250" t="s">
        <v>1175</v>
      </c>
      <c r="E790" s="251">
        <v>372023</v>
      </c>
    </row>
    <row r="791" spans="1:5" ht="25.5">
      <c r="A791" s="249" t="s">
        <v>1329</v>
      </c>
      <c r="B791" s="250" t="s">
        <v>2116</v>
      </c>
      <c r="C791" s="250" t="s">
        <v>1330</v>
      </c>
      <c r="D791" s="250" t="s">
        <v>1175</v>
      </c>
      <c r="E791" s="251">
        <v>372023</v>
      </c>
    </row>
    <row r="792" spans="1:5">
      <c r="A792" s="249" t="s">
        <v>1200</v>
      </c>
      <c r="B792" s="250" t="s">
        <v>2116</v>
      </c>
      <c r="C792" s="250" t="s">
        <v>1201</v>
      </c>
      <c r="D792" s="250" t="s">
        <v>1175</v>
      </c>
      <c r="E792" s="251">
        <v>372023</v>
      </c>
    </row>
    <row r="793" spans="1:5">
      <c r="A793" s="249" t="s">
        <v>249</v>
      </c>
      <c r="B793" s="250" t="s">
        <v>2116</v>
      </c>
      <c r="C793" s="250" t="s">
        <v>1201</v>
      </c>
      <c r="D793" s="250" t="s">
        <v>1148</v>
      </c>
      <c r="E793" s="251">
        <v>372023</v>
      </c>
    </row>
    <row r="794" spans="1:5">
      <c r="A794" s="249" t="s">
        <v>209</v>
      </c>
      <c r="B794" s="250" t="s">
        <v>2116</v>
      </c>
      <c r="C794" s="250" t="s">
        <v>1201</v>
      </c>
      <c r="D794" s="250" t="s">
        <v>392</v>
      </c>
      <c r="E794" s="251">
        <v>372023</v>
      </c>
    </row>
    <row r="795" spans="1:5" ht="89.25">
      <c r="A795" s="249" t="s">
        <v>516</v>
      </c>
      <c r="B795" s="250" t="s">
        <v>720</v>
      </c>
      <c r="C795" s="250" t="s">
        <v>1175</v>
      </c>
      <c r="D795" s="250" t="s">
        <v>1175</v>
      </c>
      <c r="E795" s="251">
        <v>69792273</v>
      </c>
    </row>
    <row r="796" spans="1:5" ht="25.5">
      <c r="A796" s="249" t="s">
        <v>1329</v>
      </c>
      <c r="B796" s="250" t="s">
        <v>720</v>
      </c>
      <c r="C796" s="250" t="s">
        <v>1330</v>
      </c>
      <c r="D796" s="250" t="s">
        <v>1175</v>
      </c>
      <c r="E796" s="251">
        <v>69792273</v>
      </c>
    </row>
    <row r="797" spans="1:5">
      <c r="A797" s="249" t="s">
        <v>1200</v>
      </c>
      <c r="B797" s="250" t="s">
        <v>720</v>
      </c>
      <c r="C797" s="250" t="s">
        <v>1201</v>
      </c>
      <c r="D797" s="250" t="s">
        <v>1175</v>
      </c>
      <c r="E797" s="251">
        <v>69792273</v>
      </c>
    </row>
    <row r="798" spans="1:5">
      <c r="A798" s="249" t="s">
        <v>249</v>
      </c>
      <c r="B798" s="250" t="s">
        <v>720</v>
      </c>
      <c r="C798" s="250" t="s">
        <v>1201</v>
      </c>
      <c r="D798" s="250" t="s">
        <v>1148</v>
      </c>
      <c r="E798" s="251">
        <v>69792273</v>
      </c>
    </row>
    <row r="799" spans="1:5">
      <c r="A799" s="249" t="s">
        <v>209</v>
      </c>
      <c r="B799" s="250" t="s">
        <v>720</v>
      </c>
      <c r="C799" s="250" t="s">
        <v>1201</v>
      </c>
      <c r="D799" s="250" t="s">
        <v>392</v>
      </c>
      <c r="E799" s="251">
        <v>69792273</v>
      </c>
    </row>
    <row r="800" spans="1:5" ht="114.75">
      <c r="A800" s="249" t="s">
        <v>517</v>
      </c>
      <c r="B800" s="250" t="s">
        <v>721</v>
      </c>
      <c r="C800" s="250" t="s">
        <v>1175</v>
      </c>
      <c r="D800" s="250" t="s">
        <v>1175</v>
      </c>
      <c r="E800" s="251">
        <v>310000</v>
      </c>
    </row>
    <row r="801" spans="1:5" ht="25.5">
      <c r="A801" s="249" t="s">
        <v>1329</v>
      </c>
      <c r="B801" s="250" t="s">
        <v>721</v>
      </c>
      <c r="C801" s="250" t="s">
        <v>1330</v>
      </c>
      <c r="D801" s="250" t="s">
        <v>1175</v>
      </c>
      <c r="E801" s="251">
        <v>310000</v>
      </c>
    </row>
    <row r="802" spans="1:5">
      <c r="A802" s="249" t="s">
        <v>1200</v>
      </c>
      <c r="B802" s="250" t="s">
        <v>721</v>
      </c>
      <c r="C802" s="250" t="s">
        <v>1201</v>
      </c>
      <c r="D802" s="250" t="s">
        <v>1175</v>
      </c>
      <c r="E802" s="251">
        <v>310000</v>
      </c>
    </row>
    <row r="803" spans="1:5">
      <c r="A803" s="249" t="s">
        <v>249</v>
      </c>
      <c r="B803" s="250" t="s">
        <v>721</v>
      </c>
      <c r="C803" s="250" t="s">
        <v>1201</v>
      </c>
      <c r="D803" s="250" t="s">
        <v>1148</v>
      </c>
      <c r="E803" s="251">
        <v>310000</v>
      </c>
    </row>
    <row r="804" spans="1:5">
      <c r="A804" s="249" t="s">
        <v>209</v>
      </c>
      <c r="B804" s="250" t="s">
        <v>721</v>
      </c>
      <c r="C804" s="250" t="s">
        <v>1201</v>
      </c>
      <c r="D804" s="250" t="s">
        <v>392</v>
      </c>
      <c r="E804" s="251">
        <v>310000</v>
      </c>
    </row>
    <row r="805" spans="1:5" ht="89.25">
      <c r="A805" s="249" t="s">
        <v>518</v>
      </c>
      <c r="B805" s="250" t="s">
        <v>722</v>
      </c>
      <c r="C805" s="250" t="s">
        <v>1175</v>
      </c>
      <c r="D805" s="250" t="s">
        <v>1175</v>
      </c>
      <c r="E805" s="251">
        <v>309395</v>
      </c>
    </row>
    <row r="806" spans="1:5" ht="25.5">
      <c r="A806" s="249" t="s">
        <v>1329</v>
      </c>
      <c r="B806" s="250" t="s">
        <v>722</v>
      </c>
      <c r="C806" s="250" t="s">
        <v>1330</v>
      </c>
      <c r="D806" s="250" t="s">
        <v>1175</v>
      </c>
      <c r="E806" s="251">
        <v>309395</v>
      </c>
    </row>
    <row r="807" spans="1:5">
      <c r="A807" s="249" t="s">
        <v>1200</v>
      </c>
      <c r="B807" s="250" t="s">
        <v>722</v>
      </c>
      <c r="C807" s="250" t="s">
        <v>1201</v>
      </c>
      <c r="D807" s="250" t="s">
        <v>1175</v>
      </c>
      <c r="E807" s="251">
        <v>309395</v>
      </c>
    </row>
    <row r="808" spans="1:5">
      <c r="A808" s="249" t="s">
        <v>249</v>
      </c>
      <c r="B808" s="250" t="s">
        <v>722</v>
      </c>
      <c r="C808" s="250" t="s">
        <v>1201</v>
      </c>
      <c r="D808" s="250" t="s">
        <v>1148</v>
      </c>
      <c r="E808" s="251">
        <v>309395</v>
      </c>
    </row>
    <row r="809" spans="1:5">
      <c r="A809" s="249" t="s">
        <v>209</v>
      </c>
      <c r="B809" s="250" t="s">
        <v>722</v>
      </c>
      <c r="C809" s="250" t="s">
        <v>1201</v>
      </c>
      <c r="D809" s="250" t="s">
        <v>392</v>
      </c>
      <c r="E809" s="251">
        <v>309395</v>
      </c>
    </row>
    <row r="810" spans="1:5" ht="76.5">
      <c r="A810" s="249" t="s">
        <v>519</v>
      </c>
      <c r="B810" s="250" t="s">
        <v>723</v>
      </c>
      <c r="C810" s="250" t="s">
        <v>1175</v>
      </c>
      <c r="D810" s="250" t="s">
        <v>1175</v>
      </c>
      <c r="E810" s="251">
        <v>682136</v>
      </c>
    </row>
    <row r="811" spans="1:5" ht="25.5">
      <c r="A811" s="249" t="s">
        <v>1329</v>
      </c>
      <c r="B811" s="250" t="s">
        <v>723</v>
      </c>
      <c r="C811" s="250" t="s">
        <v>1330</v>
      </c>
      <c r="D811" s="250" t="s">
        <v>1175</v>
      </c>
      <c r="E811" s="251">
        <v>682136</v>
      </c>
    </row>
    <row r="812" spans="1:5">
      <c r="A812" s="249" t="s">
        <v>1200</v>
      </c>
      <c r="B812" s="250" t="s">
        <v>723</v>
      </c>
      <c r="C812" s="250" t="s">
        <v>1201</v>
      </c>
      <c r="D812" s="250" t="s">
        <v>1175</v>
      </c>
      <c r="E812" s="251">
        <v>682136</v>
      </c>
    </row>
    <row r="813" spans="1:5">
      <c r="A813" s="249" t="s">
        <v>249</v>
      </c>
      <c r="B813" s="250" t="s">
        <v>723</v>
      </c>
      <c r="C813" s="250" t="s">
        <v>1201</v>
      </c>
      <c r="D813" s="250" t="s">
        <v>1148</v>
      </c>
      <c r="E813" s="251">
        <v>682136</v>
      </c>
    </row>
    <row r="814" spans="1:5">
      <c r="A814" s="249" t="s">
        <v>209</v>
      </c>
      <c r="B814" s="250" t="s">
        <v>723</v>
      </c>
      <c r="C814" s="250" t="s">
        <v>1201</v>
      </c>
      <c r="D814" s="250" t="s">
        <v>392</v>
      </c>
      <c r="E814" s="251">
        <v>682136</v>
      </c>
    </row>
    <row r="815" spans="1:5" ht="89.25">
      <c r="A815" s="249" t="s">
        <v>570</v>
      </c>
      <c r="B815" s="250" t="s">
        <v>724</v>
      </c>
      <c r="C815" s="250" t="s">
        <v>1175</v>
      </c>
      <c r="D815" s="250" t="s">
        <v>1175</v>
      </c>
      <c r="E815" s="251">
        <v>20000000</v>
      </c>
    </row>
    <row r="816" spans="1:5" ht="25.5">
      <c r="A816" s="249" t="s">
        <v>1329</v>
      </c>
      <c r="B816" s="250" t="s">
        <v>724</v>
      </c>
      <c r="C816" s="250" t="s">
        <v>1330</v>
      </c>
      <c r="D816" s="250" t="s">
        <v>1175</v>
      </c>
      <c r="E816" s="251">
        <v>20000000</v>
      </c>
    </row>
    <row r="817" spans="1:5">
      <c r="A817" s="249" t="s">
        <v>1200</v>
      </c>
      <c r="B817" s="250" t="s">
        <v>724</v>
      </c>
      <c r="C817" s="250" t="s">
        <v>1201</v>
      </c>
      <c r="D817" s="250" t="s">
        <v>1175</v>
      </c>
      <c r="E817" s="251">
        <v>20000000</v>
      </c>
    </row>
    <row r="818" spans="1:5">
      <c r="A818" s="249" t="s">
        <v>249</v>
      </c>
      <c r="B818" s="250" t="s">
        <v>724</v>
      </c>
      <c r="C818" s="250" t="s">
        <v>1201</v>
      </c>
      <c r="D818" s="250" t="s">
        <v>1148</v>
      </c>
      <c r="E818" s="251">
        <v>20000000</v>
      </c>
    </row>
    <row r="819" spans="1:5">
      <c r="A819" s="249" t="s">
        <v>209</v>
      </c>
      <c r="B819" s="250" t="s">
        <v>724</v>
      </c>
      <c r="C819" s="250" t="s">
        <v>1201</v>
      </c>
      <c r="D819" s="250" t="s">
        <v>392</v>
      </c>
      <c r="E819" s="251">
        <v>20000000</v>
      </c>
    </row>
    <row r="820" spans="1:5" ht="51">
      <c r="A820" s="249" t="s">
        <v>1643</v>
      </c>
      <c r="B820" s="250" t="s">
        <v>1644</v>
      </c>
      <c r="C820" s="250" t="s">
        <v>1175</v>
      </c>
      <c r="D820" s="250" t="s">
        <v>1175</v>
      </c>
      <c r="E820" s="251">
        <v>380000</v>
      </c>
    </row>
    <row r="821" spans="1:5" ht="25.5">
      <c r="A821" s="249" t="s">
        <v>1329</v>
      </c>
      <c r="B821" s="250" t="s">
        <v>1644</v>
      </c>
      <c r="C821" s="250" t="s">
        <v>1330</v>
      </c>
      <c r="D821" s="250" t="s">
        <v>1175</v>
      </c>
      <c r="E821" s="251">
        <v>380000</v>
      </c>
    </row>
    <row r="822" spans="1:5">
      <c r="A822" s="249" t="s">
        <v>1200</v>
      </c>
      <c r="B822" s="250" t="s">
        <v>1644</v>
      </c>
      <c r="C822" s="250" t="s">
        <v>1201</v>
      </c>
      <c r="D822" s="250" t="s">
        <v>1175</v>
      </c>
      <c r="E822" s="251">
        <v>380000</v>
      </c>
    </row>
    <row r="823" spans="1:5">
      <c r="A823" s="249" t="s">
        <v>249</v>
      </c>
      <c r="B823" s="250" t="s">
        <v>1644</v>
      </c>
      <c r="C823" s="250" t="s">
        <v>1201</v>
      </c>
      <c r="D823" s="250" t="s">
        <v>1148</v>
      </c>
      <c r="E823" s="251">
        <v>380000</v>
      </c>
    </row>
    <row r="824" spans="1:5">
      <c r="A824" s="249" t="s">
        <v>209</v>
      </c>
      <c r="B824" s="250" t="s">
        <v>1644</v>
      </c>
      <c r="C824" s="250" t="s">
        <v>1201</v>
      </c>
      <c r="D824" s="250" t="s">
        <v>392</v>
      </c>
      <c r="E824" s="251">
        <v>380000</v>
      </c>
    </row>
    <row r="825" spans="1:5" ht="76.5">
      <c r="A825" s="249" t="s">
        <v>960</v>
      </c>
      <c r="B825" s="250" t="s">
        <v>961</v>
      </c>
      <c r="C825" s="250" t="s">
        <v>1175</v>
      </c>
      <c r="D825" s="250" t="s">
        <v>1175</v>
      </c>
      <c r="E825" s="251">
        <v>3350000</v>
      </c>
    </row>
    <row r="826" spans="1:5" ht="25.5">
      <c r="A826" s="249" t="s">
        <v>1329</v>
      </c>
      <c r="B826" s="250" t="s">
        <v>961</v>
      </c>
      <c r="C826" s="250" t="s">
        <v>1330</v>
      </c>
      <c r="D826" s="250" t="s">
        <v>1175</v>
      </c>
      <c r="E826" s="251">
        <v>3350000</v>
      </c>
    </row>
    <row r="827" spans="1:5">
      <c r="A827" s="249" t="s">
        <v>1200</v>
      </c>
      <c r="B827" s="250" t="s">
        <v>961</v>
      </c>
      <c r="C827" s="250" t="s">
        <v>1201</v>
      </c>
      <c r="D827" s="250" t="s">
        <v>1175</v>
      </c>
      <c r="E827" s="251">
        <v>3350000</v>
      </c>
    </row>
    <row r="828" spans="1:5">
      <c r="A828" s="249" t="s">
        <v>249</v>
      </c>
      <c r="B828" s="250" t="s">
        <v>961</v>
      </c>
      <c r="C828" s="250" t="s">
        <v>1201</v>
      </c>
      <c r="D828" s="250" t="s">
        <v>1148</v>
      </c>
      <c r="E828" s="251">
        <v>3350000</v>
      </c>
    </row>
    <row r="829" spans="1:5">
      <c r="A829" s="249" t="s">
        <v>209</v>
      </c>
      <c r="B829" s="250" t="s">
        <v>961</v>
      </c>
      <c r="C829" s="250" t="s">
        <v>1201</v>
      </c>
      <c r="D829" s="250" t="s">
        <v>392</v>
      </c>
      <c r="E829" s="251">
        <v>3350000</v>
      </c>
    </row>
    <row r="830" spans="1:5" ht="25.5">
      <c r="A830" s="249" t="s">
        <v>595</v>
      </c>
      <c r="B830" s="250" t="s">
        <v>984</v>
      </c>
      <c r="C830" s="250" t="s">
        <v>1175</v>
      </c>
      <c r="D830" s="250" t="s">
        <v>1175</v>
      </c>
      <c r="E830" s="251">
        <v>170905268</v>
      </c>
    </row>
    <row r="831" spans="1:5" ht="76.5">
      <c r="A831" s="249" t="s">
        <v>2097</v>
      </c>
      <c r="B831" s="250" t="s">
        <v>2098</v>
      </c>
      <c r="C831" s="250" t="s">
        <v>1175</v>
      </c>
      <c r="D831" s="250" t="s">
        <v>1175</v>
      </c>
      <c r="E831" s="251">
        <v>613000</v>
      </c>
    </row>
    <row r="832" spans="1:5" ht="25.5">
      <c r="A832" s="249" t="s">
        <v>1329</v>
      </c>
      <c r="B832" s="250" t="s">
        <v>2098</v>
      </c>
      <c r="C832" s="250" t="s">
        <v>1330</v>
      </c>
      <c r="D832" s="250" t="s">
        <v>1175</v>
      </c>
      <c r="E832" s="251">
        <v>613000</v>
      </c>
    </row>
    <row r="833" spans="1:5">
      <c r="A833" s="249" t="s">
        <v>1200</v>
      </c>
      <c r="B833" s="250" t="s">
        <v>2098</v>
      </c>
      <c r="C833" s="250" t="s">
        <v>1201</v>
      </c>
      <c r="D833" s="250" t="s">
        <v>1175</v>
      </c>
      <c r="E833" s="251">
        <v>613000</v>
      </c>
    </row>
    <row r="834" spans="1:5">
      <c r="A834" s="249" t="s">
        <v>140</v>
      </c>
      <c r="B834" s="250" t="s">
        <v>2098</v>
      </c>
      <c r="C834" s="250" t="s">
        <v>1201</v>
      </c>
      <c r="D834" s="250" t="s">
        <v>1142</v>
      </c>
      <c r="E834" s="251">
        <v>613000</v>
      </c>
    </row>
    <row r="835" spans="1:5">
      <c r="A835" s="249" t="s">
        <v>1077</v>
      </c>
      <c r="B835" s="250" t="s">
        <v>2098</v>
      </c>
      <c r="C835" s="250" t="s">
        <v>1201</v>
      </c>
      <c r="D835" s="250" t="s">
        <v>1078</v>
      </c>
      <c r="E835" s="251">
        <v>613000</v>
      </c>
    </row>
    <row r="836" spans="1:5" ht="114.75">
      <c r="A836" s="249" t="s">
        <v>2099</v>
      </c>
      <c r="B836" s="250" t="s">
        <v>2100</v>
      </c>
      <c r="C836" s="250" t="s">
        <v>1175</v>
      </c>
      <c r="D836" s="250" t="s">
        <v>1175</v>
      </c>
      <c r="E836" s="251">
        <v>5500000</v>
      </c>
    </row>
    <row r="837" spans="1:5" ht="51">
      <c r="A837" s="249" t="s">
        <v>1320</v>
      </c>
      <c r="B837" s="250" t="s">
        <v>2100</v>
      </c>
      <c r="C837" s="250" t="s">
        <v>273</v>
      </c>
      <c r="D837" s="250" t="s">
        <v>1175</v>
      </c>
      <c r="E837" s="251">
        <v>3300000</v>
      </c>
    </row>
    <row r="838" spans="1:5">
      <c r="A838" s="249" t="s">
        <v>1192</v>
      </c>
      <c r="B838" s="250" t="s">
        <v>2100</v>
      </c>
      <c r="C838" s="250" t="s">
        <v>133</v>
      </c>
      <c r="D838" s="250" t="s">
        <v>1175</v>
      </c>
      <c r="E838" s="251">
        <v>3300000</v>
      </c>
    </row>
    <row r="839" spans="1:5">
      <c r="A839" s="249" t="s">
        <v>249</v>
      </c>
      <c r="B839" s="250" t="s">
        <v>2100</v>
      </c>
      <c r="C839" s="250" t="s">
        <v>133</v>
      </c>
      <c r="D839" s="250" t="s">
        <v>1148</v>
      </c>
      <c r="E839" s="251">
        <v>3300000</v>
      </c>
    </row>
    <row r="840" spans="1:5">
      <c r="A840" s="249" t="s">
        <v>0</v>
      </c>
      <c r="B840" s="250" t="s">
        <v>2100</v>
      </c>
      <c r="C840" s="250" t="s">
        <v>133</v>
      </c>
      <c r="D840" s="250" t="s">
        <v>402</v>
      </c>
      <c r="E840" s="251">
        <v>3300000</v>
      </c>
    </row>
    <row r="841" spans="1:5" ht="25.5">
      <c r="A841" s="249" t="s">
        <v>1329</v>
      </c>
      <c r="B841" s="250" t="s">
        <v>2100</v>
      </c>
      <c r="C841" s="250" t="s">
        <v>1330</v>
      </c>
      <c r="D841" s="250" t="s">
        <v>1175</v>
      </c>
      <c r="E841" s="251">
        <v>2200000</v>
      </c>
    </row>
    <row r="842" spans="1:5">
      <c r="A842" s="249" t="s">
        <v>1200</v>
      </c>
      <c r="B842" s="250" t="s">
        <v>2100</v>
      </c>
      <c r="C842" s="250" t="s">
        <v>1201</v>
      </c>
      <c r="D842" s="250" t="s">
        <v>1175</v>
      </c>
      <c r="E842" s="251">
        <v>2200000</v>
      </c>
    </row>
    <row r="843" spans="1:5">
      <c r="A843" s="249" t="s">
        <v>140</v>
      </c>
      <c r="B843" s="250" t="s">
        <v>2100</v>
      </c>
      <c r="C843" s="250" t="s">
        <v>1201</v>
      </c>
      <c r="D843" s="250" t="s">
        <v>1142</v>
      </c>
      <c r="E843" s="251">
        <v>2200000</v>
      </c>
    </row>
    <row r="844" spans="1:5">
      <c r="A844" s="249" t="s">
        <v>1077</v>
      </c>
      <c r="B844" s="250" t="s">
        <v>2100</v>
      </c>
      <c r="C844" s="250" t="s">
        <v>1201</v>
      </c>
      <c r="D844" s="250" t="s">
        <v>1078</v>
      </c>
      <c r="E844" s="251">
        <v>2200000</v>
      </c>
    </row>
    <row r="845" spans="1:5" ht="89.25">
      <c r="A845" s="249" t="s">
        <v>2101</v>
      </c>
      <c r="B845" s="250" t="s">
        <v>2102</v>
      </c>
      <c r="C845" s="250" t="s">
        <v>1175</v>
      </c>
      <c r="D845" s="250" t="s">
        <v>1175</v>
      </c>
      <c r="E845" s="251">
        <v>2972729</v>
      </c>
    </row>
    <row r="846" spans="1:5" ht="51">
      <c r="A846" s="249" t="s">
        <v>1320</v>
      </c>
      <c r="B846" s="250" t="s">
        <v>2102</v>
      </c>
      <c r="C846" s="250" t="s">
        <v>273</v>
      </c>
      <c r="D846" s="250" t="s">
        <v>1175</v>
      </c>
      <c r="E846" s="251">
        <v>2041020</v>
      </c>
    </row>
    <row r="847" spans="1:5">
      <c r="A847" s="249" t="s">
        <v>1192</v>
      </c>
      <c r="B847" s="250" t="s">
        <v>2102</v>
      </c>
      <c r="C847" s="250" t="s">
        <v>133</v>
      </c>
      <c r="D847" s="250" t="s">
        <v>1175</v>
      </c>
      <c r="E847" s="251">
        <v>2041020</v>
      </c>
    </row>
    <row r="848" spans="1:5">
      <c r="A848" s="249" t="s">
        <v>249</v>
      </c>
      <c r="B848" s="250" t="s">
        <v>2102</v>
      </c>
      <c r="C848" s="250" t="s">
        <v>133</v>
      </c>
      <c r="D848" s="250" t="s">
        <v>1148</v>
      </c>
      <c r="E848" s="251">
        <v>2041020</v>
      </c>
    </row>
    <row r="849" spans="1:5">
      <c r="A849" s="249" t="s">
        <v>0</v>
      </c>
      <c r="B849" s="250" t="s">
        <v>2102</v>
      </c>
      <c r="C849" s="250" t="s">
        <v>133</v>
      </c>
      <c r="D849" s="250" t="s">
        <v>402</v>
      </c>
      <c r="E849" s="251">
        <v>2041020</v>
      </c>
    </row>
    <row r="850" spans="1:5" ht="25.5">
      <c r="A850" s="249" t="s">
        <v>1329</v>
      </c>
      <c r="B850" s="250" t="s">
        <v>2102</v>
      </c>
      <c r="C850" s="250" t="s">
        <v>1330</v>
      </c>
      <c r="D850" s="250" t="s">
        <v>1175</v>
      </c>
      <c r="E850" s="251">
        <v>931709</v>
      </c>
    </row>
    <row r="851" spans="1:5">
      <c r="A851" s="249" t="s">
        <v>1200</v>
      </c>
      <c r="B851" s="250" t="s">
        <v>2102</v>
      </c>
      <c r="C851" s="250" t="s">
        <v>1201</v>
      </c>
      <c r="D851" s="250" t="s">
        <v>1175</v>
      </c>
      <c r="E851" s="251">
        <v>931709</v>
      </c>
    </row>
    <row r="852" spans="1:5">
      <c r="A852" s="249" t="s">
        <v>140</v>
      </c>
      <c r="B852" s="250" t="s">
        <v>2102</v>
      </c>
      <c r="C852" s="250" t="s">
        <v>1201</v>
      </c>
      <c r="D852" s="250" t="s">
        <v>1142</v>
      </c>
      <c r="E852" s="251">
        <v>931709</v>
      </c>
    </row>
    <row r="853" spans="1:5">
      <c r="A853" s="249" t="s">
        <v>1077</v>
      </c>
      <c r="B853" s="250" t="s">
        <v>2102</v>
      </c>
      <c r="C853" s="250" t="s">
        <v>1201</v>
      </c>
      <c r="D853" s="250" t="s">
        <v>1078</v>
      </c>
      <c r="E853" s="251">
        <v>931709</v>
      </c>
    </row>
    <row r="854" spans="1:5" ht="102">
      <c r="A854" s="249" t="s">
        <v>509</v>
      </c>
      <c r="B854" s="250" t="s">
        <v>703</v>
      </c>
      <c r="C854" s="250" t="s">
        <v>1175</v>
      </c>
      <c r="D854" s="250" t="s">
        <v>1175</v>
      </c>
      <c r="E854" s="251">
        <v>81604492</v>
      </c>
    </row>
    <row r="855" spans="1:5" ht="51">
      <c r="A855" s="249" t="s">
        <v>1320</v>
      </c>
      <c r="B855" s="250" t="s">
        <v>703</v>
      </c>
      <c r="C855" s="250" t="s">
        <v>273</v>
      </c>
      <c r="D855" s="250" t="s">
        <v>1175</v>
      </c>
      <c r="E855" s="251">
        <v>42305963.090000004</v>
      </c>
    </row>
    <row r="856" spans="1:5">
      <c r="A856" s="249" t="s">
        <v>1192</v>
      </c>
      <c r="B856" s="250" t="s">
        <v>703</v>
      </c>
      <c r="C856" s="250" t="s">
        <v>133</v>
      </c>
      <c r="D856" s="250" t="s">
        <v>1175</v>
      </c>
      <c r="E856" s="251">
        <v>42305963.090000004</v>
      </c>
    </row>
    <row r="857" spans="1:5">
      <c r="A857" s="249" t="s">
        <v>249</v>
      </c>
      <c r="B857" s="250" t="s">
        <v>703</v>
      </c>
      <c r="C857" s="250" t="s">
        <v>133</v>
      </c>
      <c r="D857" s="250" t="s">
        <v>1148</v>
      </c>
      <c r="E857" s="251">
        <v>42305963.090000004</v>
      </c>
    </row>
    <row r="858" spans="1:5">
      <c r="A858" s="249" t="s">
        <v>0</v>
      </c>
      <c r="B858" s="250" t="s">
        <v>703</v>
      </c>
      <c r="C858" s="250" t="s">
        <v>133</v>
      </c>
      <c r="D858" s="250" t="s">
        <v>402</v>
      </c>
      <c r="E858" s="251">
        <v>42305963.090000004</v>
      </c>
    </row>
    <row r="859" spans="1:5" ht="25.5">
      <c r="A859" s="249" t="s">
        <v>1321</v>
      </c>
      <c r="B859" s="250" t="s">
        <v>703</v>
      </c>
      <c r="C859" s="250" t="s">
        <v>1322</v>
      </c>
      <c r="D859" s="250" t="s">
        <v>1175</v>
      </c>
      <c r="E859" s="251">
        <v>3075703</v>
      </c>
    </row>
    <row r="860" spans="1:5" ht="25.5">
      <c r="A860" s="249" t="s">
        <v>1198</v>
      </c>
      <c r="B860" s="250" t="s">
        <v>703</v>
      </c>
      <c r="C860" s="250" t="s">
        <v>1199</v>
      </c>
      <c r="D860" s="250" t="s">
        <v>1175</v>
      </c>
      <c r="E860" s="251">
        <v>3075703</v>
      </c>
    </row>
    <row r="861" spans="1:5">
      <c r="A861" s="249" t="s">
        <v>249</v>
      </c>
      <c r="B861" s="250" t="s">
        <v>703</v>
      </c>
      <c r="C861" s="250" t="s">
        <v>1199</v>
      </c>
      <c r="D861" s="250" t="s">
        <v>1148</v>
      </c>
      <c r="E861" s="251">
        <v>3075703</v>
      </c>
    </row>
    <row r="862" spans="1:5">
      <c r="A862" s="249" t="s">
        <v>0</v>
      </c>
      <c r="B862" s="250" t="s">
        <v>703</v>
      </c>
      <c r="C862" s="250" t="s">
        <v>1199</v>
      </c>
      <c r="D862" s="250" t="s">
        <v>402</v>
      </c>
      <c r="E862" s="251">
        <v>3075703</v>
      </c>
    </row>
    <row r="863" spans="1:5">
      <c r="A863" s="249" t="s">
        <v>1325</v>
      </c>
      <c r="B863" s="250" t="s">
        <v>703</v>
      </c>
      <c r="C863" s="250" t="s">
        <v>1326</v>
      </c>
      <c r="D863" s="250" t="s">
        <v>1175</v>
      </c>
      <c r="E863" s="251">
        <v>46816</v>
      </c>
    </row>
    <row r="864" spans="1:5" ht="25.5">
      <c r="A864" s="249" t="s">
        <v>1202</v>
      </c>
      <c r="B864" s="250" t="s">
        <v>703</v>
      </c>
      <c r="C864" s="250" t="s">
        <v>557</v>
      </c>
      <c r="D864" s="250" t="s">
        <v>1175</v>
      </c>
      <c r="E864" s="251">
        <v>46816</v>
      </c>
    </row>
    <row r="865" spans="1:5">
      <c r="A865" s="249" t="s">
        <v>249</v>
      </c>
      <c r="B865" s="250" t="s">
        <v>703</v>
      </c>
      <c r="C865" s="250" t="s">
        <v>557</v>
      </c>
      <c r="D865" s="250" t="s">
        <v>1148</v>
      </c>
      <c r="E865" s="251">
        <v>46816</v>
      </c>
    </row>
    <row r="866" spans="1:5">
      <c r="A866" s="249" t="s">
        <v>0</v>
      </c>
      <c r="B866" s="250" t="s">
        <v>703</v>
      </c>
      <c r="C866" s="250" t="s">
        <v>557</v>
      </c>
      <c r="D866" s="250" t="s">
        <v>402</v>
      </c>
      <c r="E866" s="251">
        <v>46816</v>
      </c>
    </row>
    <row r="867" spans="1:5" ht="25.5">
      <c r="A867" s="249" t="s">
        <v>1329</v>
      </c>
      <c r="B867" s="250" t="s">
        <v>703</v>
      </c>
      <c r="C867" s="250" t="s">
        <v>1330</v>
      </c>
      <c r="D867" s="250" t="s">
        <v>1175</v>
      </c>
      <c r="E867" s="251">
        <v>36162465</v>
      </c>
    </row>
    <row r="868" spans="1:5">
      <c r="A868" s="249" t="s">
        <v>1200</v>
      </c>
      <c r="B868" s="250" t="s">
        <v>703</v>
      </c>
      <c r="C868" s="250" t="s">
        <v>1201</v>
      </c>
      <c r="D868" s="250" t="s">
        <v>1175</v>
      </c>
      <c r="E868" s="251">
        <v>36162465</v>
      </c>
    </row>
    <row r="869" spans="1:5">
      <c r="A869" s="249" t="s">
        <v>140</v>
      </c>
      <c r="B869" s="250" t="s">
        <v>703</v>
      </c>
      <c r="C869" s="250" t="s">
        <v>1201</v>
      </c>
      <c r="D869" s="250" t="s">
        <v>1142</v>
      </c>
      <c r="E869" s="251">
        <v>36162465</v>
      </c>
    </row>
    <row r="870" spans="1:5">
      <c r="A870" s="249" t="s">
        <v>1077</v>
      </c>
      <c r="B870" s="250" t="s">
        <v>703</v>
      </c>
      <c r="C870" s="250" t="s">
        <v>1201</v>
      </c>
      <c r="D870" s="250" t="s">
        <v>1078</v>
      </c>
      <c r="E870" s="251">
        <v>36162465</v>
      </c>
    </row>
    <row r="871" spans="1:5">
      <c r="A871" s="249" t="s">
        <v>1323</v>
      </c>
      <c r="B871" s="250" t="s">
        <v>703</v>
      </c>
      <c r="C871" s="250" t="s">
        <v>1324</v>
      </c>
      <c r="D871" s="250" t="s">
        <v>1175</v>
      </c>
      <c r="E871" s="251">
        <v>13544.91</v>
      </c>
    </row>
    <row r="872" spans="1:5">
      <c r="A872" s="249" t="s">
        <v>1203</v>
      </c>
      <c r="B872" s="250" t="s">
        <v>703</v>
      </c>
      <c r="C872" s="250" t="s">
        <v>1204</v>
      </c>
      <c r="D872" s="250" t="s">
        <v>1175</v>
      </c>
      <c r="E872" s="251">
        <v>13544.91</v>
      </c>
    </row>
    <row r="873" spans="1:5">
      <c r="A873" s="249" t="s">
        <v>249</v>
      </c>
      <c r="B873" s="250" t="s">
        <v>703</v>
      </c>
      <c r="C873" s="250" t="s">
        <v>1204</v>
      </c>
      <c r="D873" s="250" t="s">
        <v>1148</v>
      </c>
      <c r="E873" s="251">
        <v>13544.91</v>
      </c>
    </row>
    <row r="874" spans="1:5">
      <c r="A874" s="249" t="s">
        <v>0</v>
      </c>
      <c r="B874" s="250" t="s">
        <v>703</v>
      </c>
      <c r="C874" s="250" t="s">
        <v>1204</v>
      </c>
      <c r="D874" s="250" t="s">
        <v>402</v>
      </c>
      <c r="E874" s="251">
        <v>13544.91</v>
      </c>
    </row>
    <row r="875" spans="1:5" ht="114.75">
      <c r="A875" s="249" t="s">
        <v>510</v>
      </c>
      <c r="B875" s="250" t="s">
        <v>704</v>
      </c>
      <c r="C875" s="250" t="s">
        <v>1175</v>
      </c>
      <c r="D875" s="250" t="s">
        <v>1175</v>
      </c>
      <c r="E875" s="251">
        <v>47065000</v>
      </c>
    </row>
    <row r="876" spans="1:5" ht="51">
      <c r="A876" s="249" t="s">
        <v>1320</v>
      </c>
      <c r="B876" s="250" t="s">
        <v>704</v>
      </c>
      <c r="C876" s="250" t="s">
        <v>273</v>
      </c>
      <c r="D876" s="250" t="s">
        <v>1175</v>
      </c>
      <c r="E876" s="251">
        <v>37462600</v>
      </c>
    </row>
    <row r="877" spans="1:5">
      <c r="A877" s="249" t="s">
        <v>1192</v>
      </c>
      <c r="B877" s="250" t="s">
        <v>704</v>
      </c>
      <c r="C877" s="250" t="s">
        <v>133</v>
      </c>
      <c r="D877" s="250" t="s">
        <v>1175</v>
      </c>
      <c r="E877" s="251">
        <v>37462600</v>
      </c>
    </row>
    <row r="878" spans="1:5">
      <c r="A878" s="249" t="s">
        <v>249</v>
      </c>
      <c r="B878" s="250" t="s">
        <v>704</v>
      </c>
      <c r="C878" s="250" t="s">
        <v>133</v>
      </c>
      <c r="D878" s="250" t="s">
        <v>1148</v>
      </c>
      <c r="E878" s="251">
        <v>37462600</v>
      </c>
    </row>
    <row r="879" spans="1:5">
      <c r="A879" s="249" t="s">
        <v>0</v>
      </c>
      <c r="B879" s="250" t="s">
        <v>704</v>
      </c>
      <c r="C879" s="250" t="s">
        <v>133</v>
      </c>
      <c r="D879" s="250" t="s">
        <v>402</v>
      </c>
      <c r="E879" s="251">
        <v>37462600</v>
      </c>
    </row>
    <row r="880" spans="1:5" ht="25.5">
      <c r="A880" s="249" t="s">
        <v>1329</v>
      </c>
      <c r="B880" s="250" t="s">
        <v>704</v>
      </c>
      <c r="C880" s="250" t="s">
        <v>1330</v>
      </c>
      <c r="D880" s="250" t="s">
        <v>1175</v>
      </c>
      <c r="E880" s="251">
        <v>9602400</v>
      </c>
    </row>
    <row r="881" spans="1:5">
      <c r="A881" s="249" t="s">
        <v>1200</v>
      </c>
      <c r="B881" s="250" t="s">
        <v>704</v>
      </c>
      <c r="C881" s="250" t="s">
        <v>1201</v>
      </c>
      <c r="D881" s="250" t="s">
        <v>1175</v>
      </c>
      <c r="E881" s="251">
        <v>9602400</v>
      </c>
    </row>
    <row r="882" spans="1:5">
      <c r="A882" s="249" t="s">
        <v>140</v>
      </c>
      <c r="B882" s="250" t="s">
        <v>704</v>
      </c>
      <c r="C882" s="250" t="s">
        <v>1201</v>
      </c>
      <c r="D882" s="250" t="s">
        <v>1142</v>
      </c>
      <c r="E882" s="251">
        <v>9602400</v>
      </c>
    </row>
    <row r="883" spans="1:5">
      <c r="A883" s="249" t="s">
        <v>1077</v>
      </c>
      <c r="B883" s="250" t="s">
        <v>704</v>
      </c>
      <c r="C883" s="250" t="s">
        <v>1201</v>
      </c>
      <c r="D883" s="250" t="s">
        <v>1078</v>
      </c>
      <c r="E883" s="251">
        <v>9602400</v>
      </c>
    </row>
    <row r="884" spans="1:5" ht="102">
      <c r="A884" s="249" t="s">
        <v>566</v>
      </c>
      <c r="B884" s="250" t="s">
        <v>705</v>
      </c>
      <c r="C884" s="250" t="s">
        <v>1175</v>
      </c>
      <c r="D884" s="250" t="s">
        <v>1175</v>
      </c>
      <c r="E884" s="251">
        <v>271390</v>
      </c>
    </row>
    <row r="885" spans="1:5" ht="25.5">
      <c r="A885" s="249" t="s">
        <v>1329</v>
      </c>
      <c r="B885" s="250" t="s">
        <v>705</v>
      </c>
      <c r="C885" s="250" t="s">
        <v>1330</v>
      </c>
      <c r="D885" s="250" t="s">
        <v>1175</v>
      </c>
      <c r="E885" s="251">
        <v>271390</v>
      </c>
    </row>
    <row r="886" spans="1:5">
      <c r="A886" s="249" t="s">
        <v>1200</v>
      </c>
      <c r="B886" s="250" t="s">
        <v>705</v>
      </c>
      <c r="C886" s="250" t="s">
        <v>1201</v>
      </c>
      <c r="D886" s="250" t="s">
        <v>1175</v>
      </c>
      <c r="E886" s="251">
        <v>271390</v>
      </c>
    </row>
    <row r="887" spans="1:5">
      <c r="A887" s="249" t="s">
        <v>140</v>
      </c>
      <c r="B887" s="250" t="s">
        <v>705</v>
      </c>
      <c r="C887" s="250" t="s">
        <v>1201</v>
      </c>
      <c r="D887" s="250" t="s">
        <v>1142</v>
      </c>
      <c r="E887" s="251">
        <v>271390</v>
      </c>
    </row>
    <row r="888" spans="1:5">
      <c r="A888" s="249" t="s">
        <v>1077</v>
      </c>
      <c r="B888" s="250" t="s">
        <v>705</v>
      </c>
      <c r="C888" s="250" t="s">
        <v>1201</v>
      </c>
      <c r="D888" s="250" t="s">
        <v>1078</v>
      </c>
      <c r="E888" s="251">
        <v>271390</v>
      </c>
    </row>
    <row r="889" spans="1:5" ht="89.25">
      <c r="A889" s="249" t="s">
        <v>511</v>
      </c>
      <c r="B889" s="250" t="s">
        <v>706</v>
      </c>
      <c r="C889" s="250" t="s">
        <v>1175</v>
      </c>
      <c r="D889" s="250" t="s">
        <v>1175</v>
      </c>
      <c r="E889" s="251">
        <v>1080000</v>
      </c>
    </row>
    <row r="890" spans="1:5" ht="51">
      <c r="A890" s="249" t="s">
        <v>1320</v>
      </c>
      <c r="B890" s="250" t="s">
        <v>706</v>
      </c>
      <c r="C890" s="250" t="s">
        <v>273</v>
      </c>
      <c r="D890" s="250" t="s">
        <v>1175</v>
      </c>
      <c r="E890" s="251">
        <v>750000</v>
      </c>
    </row>
    <row r="891" spans="1:5">
      <c r="A891" s="249" t="s">
        <v>1192</v>
      </c>
      <c r="B891" s="250" t="s">
        <v>706</v>
      </c>
      <c r="C891" s="250" t="s">
        <v>133</v>
      </c>
      <c r="D891" s="250" t="s">
        <v>1175</v>
      </c>
      <c r="E891" s="251">
        <v>750000</v>
      </c>
    </row>
    <row r="892" spans="1:5">
      <c r="A892" s="249" t="s">
        <v>249</v>
      </c>
      <c r="B892" s="250" t="s">
        <v>706</v>
      </c>
      <c r="C892" s="250" t="s">
        <v>133</v>
      </c>
      <c r="D892" s="250" t="s">
        <v>1148</v>
      </c>
      <c r="E892" s="251">
        <v>750000</v>
      </c>
    </row>
    <row r="893" spans="1:5">
      <c r="A893" s="249" t="s">
        <v>0</v>
      </c>
      <c r="B893" s="250" t="s">
        <v>706</v>
      </c>
      <c r="C893" s="250" t="s">
        <v>133</v>
      </c>
      <c r="D893" s="250" t="s">
        <v>402</v>
      </c>
      <c r="E893" s="251">
        <v>750000</v>
      </c>
    </row>
    <row r="894" spans="1:5" ht="25.5">
      <c r="A894" s="249" t="s">
        <v>1329</v>
      </c>
      <c r="B894" s="250" t="s">
        <v>706</v>
      </c>
      <c r="C894" s="250" t="s">
        <v>1330</v>
      </c>
      <c r="D894" s="250" t="s">
        <v>1175</v>
      </c>
      <c r="E894" s="251">
        <v>330000</v>
      </c>
    </row>
    <row r="895" spans="1:5">
      <c r="A895" s="249" t="s">
        <v>1200</v>
      </c>
      <c r="B895" s="250" t="s">
        <v>706</v>
      </c>
      <c r="C895" s="250" t="s">
        <v>1201</v>
      </c>
      <c r="D895" s="250" t="s">
        <v>1175</v>
      </c>
      <c r="E895" s="251">
        <v>330000</v>
      </c>
    </row>
    <row r="896" spans="1:5">
      <c r="A896" s="249" t="s">
        <v>140</v>
      </c>
      <c r="B896" s="250" t="s">
        <v>706</v>
      </c>
      <c r="C896" s="250" t="s">
        <v>1201</v>
      </c>
      <c r="D896" s="250" t="s">
        <v>1142</v>
      </c>
      <c r="E896" s="251">
        <v>330000</v>
      </c>
    </row>
    <row r="897" spans="1:5">
      <c r="A897" s="249" t="s">
        <v>1077</v>
      </c>
      <c r="B897" s="250" t="s">
        <v>706</v>
      </c>
      <c r="C897" s="250" t="s">
        <v>1201</v>
      </c>
      <c r="D897" s="250" t="s">
        <v>1078</v>
      </c>
      <c r="E897" s="251">
        <v>330000</v>
      </c>
    </row>
    <row r="898" spans="1:5" ht="89.25">
      <c r="A898" s="249" t="s">
        <v>567</v>
      </c>
      <c r="B898" s="250" t="s">
        <v>707</v>
      </c>
      <c r="C898" s="250" t="s">
        <v>1175</v>
      </c>
      <c r="D898" s="250" t="s">
        <v>1175</v>
      </c>
      <c r="E898" s="251">
        <v>4482000</v>
      </c>
    </row>
    <row r="899" spans="1:5" ht="25.5">
      <c r="A899" s="249" t="s">
        <v>1321</v>
      </c>
      <c r="B899" s="250" t="s">
        <v>707</v>
      </c>
      <c r="C899" s="250" t="s">
        <v>1322</v>
      </c>
      <c r="D899" s="250" t="s">
        <v>1175</v>
      </c>
      <c r="E899" s="251">
        <v>612000</v>
      </c>
    </row>
    <row r="900" spans="1:5" ht="25.5">
      <c r="A900" s="249" t="s">
        <v>1198</v>
      </c>
      <c r="B900" s="250" t="s">
        <v>707</v>
      </c>
      <c r="C900" s="250" t="s">
        <v>1199</v>
      </c>
      <c r="D900" s="250" t="s">
        <v>1175</v>
      </c>
      <c r="E900" s="251">
        <v>612000</v>
      </c>
    </row>
    <row r="901" spans="1:5">
      <c r="A901" s="249" t="s">
        <v>249</v>
      </c>
      <c r="B901" s="250" t="s">
        <v>707</v>
      </c>
      <c r="C901" s="250" t="s">
        <v>1199</v>
      </c>
      <c r="D901" s="250" t="s">
        <v>1148</v>
      </c>
      <c r="E901" s="251">
        <v>612000</v>
      </c>
    </row>
    <row r="902" spans="1:5">
      <c r="A902" s="249" t="s">
        <v>0</v>
      </c>
      <c r="B902" s="250" t="s">
        <v>707</v>
      </c>
      <c r="C902" s="250" t="s">
        <v>1199</v>
      </c>
      <c r="D902" s="250" t="s">
        <v>402</v>
      </c>
      <c r="E902" s="251">
        <v>612000</v>
      </c>
    </row>
    <row r="903" spans="1:5" ht="25.5">
      <c r="A903" s="249" t="s">
        <v>1329</v>
      </c>
      <c r="B903" s="250" t="s">
        <v>707</v>
      </c>
      <c r="C903" s="250" t="s">
        <v>1330</v>
      </c>
      <c r="D903" s="250" t="s">
        <v>1175</v>
      </c>
      <c r="E903" s="251">
        <v>3870000</v>
      </c>
    </row>
    <row r="904" spans="1:5">
      <c r="A904" s="249" t="s">
        <v>1200</v>
      </c>
      <c r="B904" s="250" t="s">
        <v>707</v>
      </c>
      <c r="C904" s="250" t="s">
        <v>1201</v>
      </c>
      <c r="D904" s="250" t="s">
        <v>1175</v>
      </c>
      <c r="E904" s="251">
        <v>3870000</v>
      </c>
    </row>
    <row r="905" spans="1:5">
      <c r="A905" s="249" t="s">
        <v>140</v>
      </c>
      <c r="B905" s="250" t="s">
        <v>707</v>
      </c>
      <c r="C905" s="250" t="s">
        <v>1201</v>
      </c>
      <c r="D905" s="250" t="s">
        <v>1142</v>
      </c>
      <c r="E905" s="251">
        <v>3870000</v>
      </c>
    </row>
    <row r="906" spans="1:5">
      <c r="A906" s="249" t="s">
        <v>1077</v>
      </c>
      <c r="B906" s="250" t="s">
        <v>707</v>
      </c>
      <c r="C906" s="250" t="s">
        <v>1201</v>
      </c>
      <c r="D906" s="250" t="s">
        <v>1078</v>
      </c>
      <c r="E906" s="251">
        <v>3870000</v>
      </c>
    </row>
    <row r="907" spans="1:5" ht="63.75">
      <c r="A907" s="249" t="s">
        <v>1637</v>
      </c>
      <c r="B907" s="250" t="s">
        <v>1638</v>
      </c>
      <c r="C907" s="250" t="s">
        <v>1175</v>
      </c>
      <c r="D907" s="250" t="s">
        <v>1175</v>
      </c>
      <c r="E907" s="251">
        <v>77500</v>
      </c>
    </row>
    <row r="908" spans="1:5" ht="25.5">
      <c r="A908" s="249" t="s">
        <v>1321</v>
      </c>
      <c r="B908" s="250" t="s">
        <v>1638</v>
      </c>
      <c r="C908" s="250" t="s">
        <v>1322</v>
      </c>
      <c r="D908" s="250" t="s">
        <v>1175</v>
      </c>
      <c r="E908" s="251">
        <v>23500</v>
      </c>
    </row>
    <row r="909" spans="1:5" ht="25.5">
      <c r="A909" s="249" t="s">
        <v>1198</v>
      </c>
      <c r="B909" s="250" t="s">
        <v>1638</v>
      </c>
      <c r="C909" s="250" t="s">
        <v>1199</v>
      </c>
      <c r="D909" s="250" t="s">
        <v>1175</v>
      </c>
      <c r="E909" s="251">
        <v>23500</v>
      </c>
    </row>
    <row r="910" spans="1:5">
      <c r="A910" s="249" t="s">
        <v>249</v>
      </c>
      <c r="B910" s="250" t="s">
        <v>1638</v>
      </c>
      <c r="C910" s="250" t="s">
        <v>1199</v>
      </c>
      <c r="D910" s="250" t="s">
        <v>1148</v>
      </c>
      <c r="E910" s="251">
        <v>23500</v>
      </c>
    </row>
    <row r="911" spans="1:5">
      <c r="A911" s="249" t="s">
        <v>0</v>
      </c>
      <c r="B911" s="250" t="s">
        <v>1638</v>
      </c>
      <c r="C911" s="250" t="s">
        <v>1199</v>
      </c>
      <c r="D911" s="250" t="s">
        <v>402</v>
      </c>
      <c r="E911" s="251">
        <v>23500</v>
      </c>
    </row>
    <row r="912" spans="1:5" ht="25.5">
      <c r="A912" s="249" t="s">
        <v>1329</v>
      </c>
      <c r="B912" s="250" t="s">
        <v>1638</v>
      </c>
      <c r="C912" s="250" t="s">
        <v>1330</v>
      </c>
      <c r="D912" s="250" t="s">
        <v>1175</v>
      </c>
      <c r="E912" s="251">
        <v>54000</v>
      </c>
    </row>
    <row r="913" spans="1:5">
      <c r="A913" s="249" t="s">
        <v>1200</v>
      </c>
      <c r="B913" s="250" t="s">
        <v>1638</v>
      </c>
      <c r="C913" s="250" t="s">
        <v>1201</v>
      </c>
      <c r="D913" s="250" t="s">
        <v>1175</v>
      </c>
      <c r="E913" s="251">
        <v>54000</v>
      </c>
    </row>
    <row r="914" spans="1:5">
      <c r="A914" s="249" t="s">
        <v>140</v>
      </c>
      <c r="B914" s="250" t="s">
        <v>1638</v>
      </c>
      <c r="C914" s="250" t="s">
        <v>1201</v>
      </c>
      <c r="D914" s="250" t="s">
        <v>1142</v>
      </c>
      <c r="E914" s="251">
        <v>54000</v>
      </c>
    </row>
    <row r="915" spans="1:5">
      <c r="A915" s="249" t="s">
        <v>1077</v>
      </c>
      <c r="B915" s="250" t="s">
        <v>1638</v>
      </c>
      <c r="C915" s="250" t="s">
        <v>1201</v>
      </c>
      <c r="D915" s="250" t="s">
        <v>1078</v>
      </c>
      <c r="E915" s="251">
        <v>54000</v>
      </c>
    </row>
    <row r="916" spans="1:5" ht="63.75">
      <c r="A916" s="249" t="s">
        <v>1798</v>
      </c>
      <c r="B916" s="250" t="s">
        <v>1799</v>
      </c>
      <c r="C916" s="250" t="s">
        <v>1175</v>
      </c>
      <c r="D916" s="250" t="s">
        <v>1175</v>
      </c>
      <c r="E916" s="251">
        <v>200000</v>
      </c>
    </row>
    <row r="917" spans="1:5" ht="25.5">
      <c r="A917" s="249" t="s">
        <v>1321</v>
      </c>
      <c r="B917" s="250" t="s">
        <v>1799</v>
      </c>
      <c r="C917" s="250" t="s">
        <v>1322</v>
      </c>
      <c r="D917" s="250" t="s">
        <v>1175</v>
      </c>
      <c r="E917" s="251">
        <v>200000</v>
      </c>
    </row>
    <row r="918" spans="1:5" ht="25.5">
      <c r="A918" s="249" t="s">
        <v>1198</v>
      </c>
      <c r="B918" s="250" t="s">
        <v>1799</v>
      </c>
      <c r="C918" s="250" t="s">
        <v>1199</v>
      </c>
      <c r="D918" s="250" t="s">
        <v>1175</v>
      </c>
      <c r="E918" s="251">
        <v>200000</v>
      </c>
    </row>
    <row r="919" spans="1:5">
      <c r="A919" s="249" t="s">
        <v>249</v>
      </c>
      <c r="B919" s="250" t="s">
        <v>1799</v>
      </c>
      <c r="C919" s="250" t="s">
        <v>1199</v>
      </c>
      <c r="D919" s="250" t="s">
        <v>1148</v>
      </c>
      <c r="E919" s="251">
        <v>200000</v>
      </c>
    </row>
    <row r="920" spans="1:5">
      <c r="A920" s="249" t="s">
        <v>0</v>
      </c>
      <c r="B920" s="250" t="s">
        <v>1799</v>
      </c>
      <c r="C920" s="250" t="s">
        <v>1199</v>
      </c>
      <c r="D920" s="250" t="s">
        <v>402</v>
      </c>
      <c r="E920" s="251">
        <v>200000</v>
      </c>
    </row>
    <row r="921" spans="1:5" ht="89.25">
      <c r="A921" s="249" t="s">
        <v>956</v>
      </c>
      <c r="B921" s="250" t="s">
        <v>957</v>
      </c>
      <c r="C921" s="250" t="s">
        <v>1175</v>
      </c>
      <c r="D921" s="250" t="s">
        <v>1175</v>
      </c>
      <c r="E921" s="251">
        <v>581000</v>
      </c>
    </row>
    <row r="922" spans="1:5" ht="25.5">
      <c r="A922" s="249" t="s">
        <v>1321</v>
      </c>
      <c r="B922" s="250" t="s">
        <v>957</v>
      </c>
      <c r="C922" s="250" t="s">
        <v>1322</v>
      </c>
      <c r="D922" s="250" t="s">
        <v>1175</v>
      </c>
      <c r="E922" s="251">
        <v>200000</v>
      </c>
    </row>
    <row r="923" spans="1:5" ht="25.5">
      <c r="A923" s="249" t="s">
        <v>1198</v>
      </c>
      <c r="B923" s="250" t="s">
        <v>957</v>
      </c>
      <c r="C923" s="250" t="s">
        <v>1199</v>
      </c>
      <c r="D923" s="250" t="s">
        <v>1175</v>
      </c>
      <c r="E923" s="251">
        <v>200000</v>
      </c>
    </row>
    <row r="924" spans="1:5">
      <c r="A924" s="249" t="s">
        <v>249</v>
      </c>
      <c r="B924" s="250" t="s">
        <v>957</v>
      </c>
      <c r="C924" s="250" t="s">
        <v>1199</v>
      </c>
      <c r="D924" s="250" t="s">
        <v>1148</v>
      </c>
      <c r="E924" s="251">
        <v>200000</v>
      </c>
    </row>
    <row r="925" spans="1:5">
      <c r="A925" s="249" t="s">
        <v>0</v>
      </c>
      <c r="B925" s="250" t="s">
        <v>957</v>
      </c>
      <c r="C925" s="250" t="s">
        <v>1199</v>
      </c>
      <c r="D925" s="250" t="s">
        <v>402</v>
      </c>
      <c r="E925" s="251">
        <v>200000</v>
      </c>
    </row>
    <row r="926" spans="1:5" ht="25.5">
      <c r="A926" s="249" t="s">
        <v>1329</v>
      </c>
      <c r="B926" s="250" t="s">
        <v>957</v>
      </c>
      <c r="C926" s="250" t="s">
        <v>1330</v>
      </c>
      <c r="D926" s="250" t="s">
        <v>1175</v>
      </c>
      <c r="E926" s="251">
        <v>381000</v>
      </c>
    </row>
    <row r="927" spans="1:5">
      <c r="A927" s="249" t="s">
        <v>1200</v>
      </c>
      <c r="B927" s="250" t="s">
        <v>957</v>
      </c>
      <c r="C927" s="250" t="s">
        <v>1201</v>
      </c>
      <c r="D927" s="250" t="s">
        <v>1175</v>
      </c>
      <c r="E927" s="251">
        <v>381000</v>
      </c>
    </row>
    <row r="928" spans="1:5">
      <c r="A928" s="249" t="s">
        <v>140</v>
      </c>
      <c r="B928" s="250" t="s">
        <v>957</v>
      </c>
      <c r="C928" s="250" t="s">
        <v>1201</v>
      </c>
      <c r="D928" s="250" t="s">
        <v>1142</v>
      </c>
      <c r="E928" s="251">
        <v>381000</v>
      </c>
    </row>
    <row r="929" spans="1:5">
      <c r="A929" s="249" t="s">
        <v>1077</v>
      </c>
      <c r="B929" s="250" t="s">
        <v>957</v>
      </c>
      <c r="C929" s="250" t="s">
        <v>1201</v>
      </c>
      <c r="D929" s="250" t="s">
        <v>1078</v>
      </c>
      <c r="E929" s="251">
        <v>381000</v>
      </c>
    </row>
    <row r="930" spans="1:5" ht="63.75">
      <c r="A930" s="249" t="s">
        <v>898</v>
      </c>
      <c r="B930" s="250" t="s">
        <v>2117</v>
      </c>
      <c r="C930" s="250" t="s">
        <v>1175</v>
      </c>
      <c r="D930" s="250" t="s">
        <v>1175</v>
      </c>
      <c r="E930" s="251">
        <v>770000</v>
      </c>
    </row>
    <row r="931" spans="1:5" ht="25.5">
      <c r="A931" s="249" t="s">
        <v>1329</v>
      </c>
      <c r="B931" s="250" t="s">
        <v>2117</v>
      </c>
      <c r="C931" s="250" t="s">
        <v>1330</v>
      </c>
      <c r="D931" s="250" t="s">
        <v>1175</v>
      </c>
      <c r="E931" s="251">
        <v>770000</v>
      </c>
    </row>
    <row r="932" spans="1:5">
      <c r="A932" s="249" t="s">
        <v>1200</v>
      </c>
      <c r="B932" s="250" t="s">
        <v>2117</v>
      </c>
      <c r="C932" s="250" t="s">
        <v>1201</v>
      </c>
      <c r="D932" s="250" t="s">
        <v>1175</v>
      </c>
      <c r="E932" s="251">
        <v>770000</v>
      </c>
    </row>
    <row r="933" spans="1:5">
      <c r="A933" s="249" t="s">
        <v>249</v>
      </c>
      <c r="B933" s="250" t="s">
        <v>2117</v>
      </c>
      <c r="C933" s="250" t="s">
        <v>1201</v>
      </c>
      <c r="D933" s="250" t="s">
        <v>1148</v>
      </c>
      <c r="E933" s="251">
        <v>770000</v>
      </c>
    </row>
    <row r="934" spans="1:5">
      <c r="A934" s="249" t="s">
        <v>209</v>
      </c>
      <c r="B934" s="250" t="s">
        <v>2117</v>
      </c>
      <c r="C934" s="250" t="s">
        <v>1201</v>
      </c>
      <c r="D934" s="250" t="s">
        <v>392</v>
      </c>
      <c r="E934" s="251">
        <v>770000</v>
      </c>
    </row>
    <row r="935" spans="1:5" ht="76.5">
      <c r="A935" s="249" t="s">
        <v>2118</v>
      </c>
      <c r="B935" s="250" t="s">
        <v>1511</v>
      </c>
      <c r="C935" s="250" t="s">
        <v>1175</v>
      </c>
      <c r="D935" s="250" t="s">
        <v>1175</v>
      </c>
      <c r="E935" s="251">
        <v>1631317</v>
      </c>
    </row>
    <row r="936" spans="1:5" ht="25.5">
      <c r="A936" s="249" t="s">
        <v>1329</v>
      </c>
      <c r="B936" s="250" t="s">
        <v>1511</v>
      </c>
      <c r="C936" s="250" t="s">
        <v>1330</v>
      </c>
      <c r="D936" s="250" t="s">
        <v>1175</v>
      </c>
      <c r="E936" s="251">
        <v>1631317</v>
      </c>
    </row>
    <row r="937" spans="1:5">
      <c r="A937" s="249" t="s">
        <v>1200</v>
      </c>
      <c r="B937" s="250" t="s">
        <v>1511</v>
      </c>
      <c r="C937" s="250" t="s">
        <v>1201</v>
      </c>
      <c r="D937" s="250" t="s">
        <v>1175</v>
      </c>
      <c r="E937" s="251">
        <v>1631317</v>
      </c>
    </row>
    <row r="938" spans="1:5">
      <c r="A938" s="249" t="s">
        <v>249</v>
      </c>
      <c r="B938" s="250" t="s">
        <v>1511</v>
      </c>
      <c r="C938" s="250" t="s">
        <v>1201</v>
      </c>
      <c r="D938" s="250" t="s">
        <v>1148</v>
      </c>
      <c r="E938" s="251">
        <v>1631317</v>
      </c>
    </row>
    <row r="939" spans="1:5">
      <c r="A939" s="249" t="s">
        <v>209</v>
      </c>
      <c r="B939" s="250" t="s">
        <v>1511</v>
      </c>
      <c r="C939" s="250" t="s">
        <v>1201</v>
      </c>
      <c r="D939" s="250" t="s">
        <v>392</v>
      </c>
      <c r="E939" s="251">
        <v>1631317</v>
      </c>
    </row>
    <row r="940" spans="1:5" ht="63.75">
      <c r="A940" s="249" t="s">
        <v>1645</v>
      </c>
      <c r="B940" s="250" t="s">
        <v>1646</v>
      </c>
      <c r="C940" s="250" t="s">
        <v>1175</v>
      </c>
      <c r="D940" s="250" t="s">
        <v>1175</v>
      </c>
      <c r="E940" s="251">
        <v>23906840</v>
      </c>
    </row>
    <row r="941" spans="1:5" ht="25.5">
      <c r="A941" s="249" t="s">
        <v>1321</v>
      </c>
      <c r="B941" s="250" t="s">
        <v>1646</v>
      </c>
      <c r="C941" s="250" t="s">
        <v>1322</v>
      </c>
      <c r="D941" s="250" t="s">
        <v>1175</v>
      </c>
      <c r="E941" s="251">
        <v>20236840</v>
      </c>
    </row>
    <row r="942" spans="1:5" ht="25.5">
      <c r="A942" s="249" t="s">
        <v>1198</v>
      </c>
      <c r="B942" s="250" t="s">
        <v>1646</v>
      </c>
      <c r="C942" s="250" t="s">
        <v>1199</v>
      </c>
      <c r="D942" s="250" t="s">
        <v>1175</v>
      </c>
      <c r="E942" s="251">
        <v>20236840</v>
      </c>
    </row>
    <row r="943" spans="1:5">
      <c r="A943" s="249" t="s">
        <v>249</v>
      </c>
      <c r="B943" s="250" t="s">
        <v>1646</v>
      </c>
      <c r="C943" s="250" t="s">
        <v>1199</v>
      </c>
      <c r="D943" s="250" t="s">
        <v>1148</v>
      </c>
      <c r="E943" s="251">
        <v>20236840</v>
      </c>
    </row>
    <row r="944" spans="1:5">
      <c r="A944" s="249" t="s">
        <v>209</v>
      </c>
      <c r="B944" s="250" t="s">
        <v>1646</v>
      </c>
      <c r="C944" s="250" t="s">
        <v>1199</v>
      </c>
      <c r="D944" s="250" t="s">
        <v>392</v>
      </c>
      <c r="E944" s="251">
        <v>20236840</v>
      </c>
    </row>
    <row r="945" spans="1:5" ht="25.5">
      <c r="A945" s="249" t="s">
        <v>1327</v>
      </c>
      <c r="B945" s="250" t="s">
        <v>1646</v>
      </c>
      <c r="C945" s="250" t="s">
        <v>1328</v>
      </c>
      <c r="D945" s="250" t="s">
        <v>1175</v>
      </c>
      <c r="E945" s="251">
        <v>3670000</v>
      </c>
    </row>
    <row r="946" spans="1:5">
      <c r="A946" s="249" t="s">
        <v>1209</v>
      </c>
      <c r="B946" s="250" t="s">
        <v>1646</v>
      </c>
      <c r="C946" s="250" t="s">
        <v>75</v>
      </c>
      <c r="D946" s="250" t="s">
        <v>1175</v>
      </c>
      <c r="E946" s="251">
        <v>3670000</v>
      </c>
    </row>
    <row r="947" spans="1:5">
      <c r="A947" s="249" t="s">
        <v>249</v>
      </c>
      <c r="B947" s="250" t="s">
        <v>1646</v>
      </c>
      <c r="C947" s="250" t="s">
        <v>75</v>
      </c>
      <c r="D947" s="250" t="s">
        <v>1148</v>
      </c>
      <c r="E947" s="251">
        <v>3670000</v>
      </c>
    </row>
    <row r="948" spans="1:5">
      <c r="A948" s="249" t="s">
        <v>209</v>
      </c>
      <c r="B948" s="250" t="s">
        <v>1646</v>
      </c>
      <c r="C948" s="250" t="s">
        <v>75</v>
      </c>
      <c r="D948" s="250" t="s">
        <v>392</v>
      </c>
      <c r="E948" s="251">
        <v>3670000</v>
      </c>
    </row>
    <row r="949" spans="1:5" ht="63.75">
      <c r="A949" s="249" t="s">
        <v>2119</v>
      </c>
      <c r="B949" s="250" t="s">
        <v>2120</v>
      </c>
      <c r="C949" s="250" t="s">
        <v>1175</v>
      </c>
      <c r="D949" s="250" t="s">
        <v>1175</v>
      </c>
      <c r="E949" s="251">
        <v>50000</v>
      </c>
    </row>
    <row r="950" spans="1:5" ht="25.5">
      <c r="A950" s="249" t="s">
        <v>1329</v>
      </c>
      <c r="B950" s="250" t="s">
        <v>2120</v>
      </c>
      <c r="C950" s="250" t="s">
        <v>1330</v>
      </c>
      <c r="D950" s="250" t="s">
        <v>1175</v>
      </c>
      <c r="E950" s="251">
        <v>50000</v>
      </c>
    </row>
    <row r="951" spans="1:5">
      <c r="A951" s="249" t="s">
        <v>1200</v>
      </c>
      <c r="B951" s="250" t="s">
        <v>2120</v>
      </c>
      <c r="C951" s="250" t="s">
        <v>1201</v>
      </c>
      <c r="D951" s="250" t="s">
        <v>1175</v>
      </c>
      <c r="E951" s="251">
        <v>50000</v>
      </c>
    </row>
    <row r="952" spans="1:5">
      <c r="A952" s="249" t="s">
        <v>249</v>
      </c>
      <c r="B952" s="250" t="s">
        <v>2120</v>
      </c>
      <c r="C952" s="250" t="s">
        <v>1201</v>
      </c>
      <c r="D952" s="250" t="s">
        <v>1148</v>
      </c>
      <c r="E952" s="251">
        <v>50000</v>
      </c>
    </row>
    <row r="953" spans="1:5">
      <c r="A953" s="249" t="s">
        <v>209</v>
      </c>
      <c r="B953" s="250" t="s">
        <v>2120</v>
      </c>
      <c r="C953" s="250" t="s">
        <v>1201</v>
      </c>
      <c r="D953" s="250" t="s">
        <v>392</v>
      </c>
      <c r="E953" s="251">
        <v>50000</v>
      </c>
    </row>
    <row r="954" spans="1:5" ht="63.75">
      <c r="A954" s="249" t="s">
        <v>2121</v>
      </c>
      <c r="B954" s="250" t="s">
        <v>2122</v>
      </c>
      <c r="C954" s="250" t="s">
        <v>1175</v>
      </c>
      <c r="D954" s="250" t="s">
        <v>1175</v>
      </c>
      <c r="E954" s="251">
        <v>100000</v>
      </c>
    </row>
    <row r="955" spans="1:5" ht="25.5">
      <c r="A955" s="249" t="s">
        <v>1329</v>
      </c>
      <c r="B955" s="250" t="s">
        <v>2122</v>
      </c>
      <c r="C955" s="250" t="s">
        <v>1330</v>
      </c>
      <c r="D955" s="250" t="s">
        <v>1175</v>
      </c>
      <c r="E955" s="251">
        <v>100000</v>
      </c>
    </row>
    <row r="956" spans="1:5">
      <c r="A956" s="249" t="s">
        <v>1200</v>
      </c>
      <c r="B956" s="250" t="s">
        <v>2122</v>
      </c>
      <c r="C956" s="250" t="s">
        <v>1201</v>
      </c>
      <c r="D956" s="250" t="s">
        <v>1175</v>
      </c>
      <c r="E956" s="251">
        <v>100000</v>
      </c>
    </row>
    <row r="957" spans="1:5">
      <c r="A957" s="249" t="s">
        <v>249</v>
      </c>
      <c r="B957" s="250" t="s">
        <v>2122</v>
      </c>
      <c r="C957" s="250" t="s">
        <v>1201</v>
      </c>
      <c r="D957" s="250" t="s">
        <v>1148</v>
      </c>
      <c r="E957" s="251">
        <v>100000</v>
      </c>
    </row>
    <row r="958" spans="1:5">
      <c r="A958" s="249" t="s">
        <v>209</v>
      </c>
      <c r="B958" s="250" t="s">
        <v>2122</v>
      </c>
      <c r="C958" s="250" t="s">
        <v>1201</v>
      </c>
      <c r="D958" s="250" t="s">
        <v>392</v>
      </c>
      <c r="E958" s="251">
        <v>100000</v>
      </c>
    </row>
    <row r="959" spans="1:5">
      <c r="A959" s="249" t="s">
        <v>466</v>
      </c>
      <c r="B959" s="250" t="s">
        <v>985</v>
      </c>
      <c r="C959" s="250" t="s">
        <v>1175</v>
      </c>
      <c r="D959" s="250" t="s">
        <v>1175</v>
      </c>
      <c r="E959" s="251">
        <v>18498101</v>
      </c>
    </row>
    <row r="960" spans="1:5" ht="25.5">
      <c r="A960" s="249" t="s">
        <v>467</v>
      </c>
      <c r="B960" s="250" t="s">
        <v>986</v>
      </c>
      <c r="C960" s="250" t="s">
        <v>1175</v>
      </c>
      <c r="D960" s="250" t="s">
        <v>1175</v>
      </c>
      <c r="E960" s="251">
        <v>4380150</v>
      </c>
    </row>
    <row r="961" spans="1:5" ht="63.75">
      <c r="A961" s="249" t="s">
        <v>1988</v>
      </c>
      <c r="B961" s="250" t="s">
        <v>1989</v>
      </c>
      <c r="C961" s="250" t="s">
        <v>1175</v>
      </c>
      <c r="D961" s="250" t="s">
        <v>1175</v>
      </c>
      <c r="E961" s="251">
        <v>511750</v>
      </c>
    </row>
    <row r="962" spans="1:5" ht="25.5">
      <c r="A962" s="249" t="s">
        <v>1329</v>
      </c>
      <c r="B962" s="250" t="s">
        <v>1989</v>
      </c>
      <c r="C962" s="250" t="s">
        <v>1330</v>
      </c>
      <c r="D962" s="250" t="s">
        <v>1175</v>
      </c>
      <c r="E962" s="251">
        <v>511750</v>
      </c>
    </row>
    <row r="963" spans="1:5">
      <c r="A963" s="249" t="s">
        <v>1200</v>
      </c>
      <c r="B963" s="250" t="s">
        <v>1989</v>
      </c>
      <c r="C963" s="250" t="s">
        <v>1201</v>
      </c>
      <c r="D963" s="250" t="s">
        <v>1175</v>
      </c>
      <c r="E963" s="251">
        <v>511750</v>
      </c>
    </row>
    <row r="964" spans="1:5">
      <c r="A964" s="249" t="s">
        <v>140</v>
      </c>
      <c r="B964" s="250" t="s">
        <v>1989</v>
      </c>
      <c r="C964" s="250" t="s">
        <v>1201</v>
      </c>
      <c r="D964" s="250" t="s">
        <v>1142</v>
      </c>
      <c r="E964" s="251">
        <v>511750</v>
      </c>
    </row>
    <row r="965" spans="1:5">
      <c r="A965" s="249" t="s">
        <v>1075</v>
      </c>
      <c r="B965" s="250" t="s">
        <v>1989</v>
      </c>
      <c r="C965" s="250" t="s">
        <v>1201</v>
      </c>
      <c r="D965" s="250" t="s">
        <v>365</v>
      </c>
      <c r="E965" s="251">
        <v>511750</v>
      </c>
    </row>
    <row r="966" spans="1:5" ht="51">
      <c r="A966" s="249" t="s">
        <v>1525</v>
      </c>
      <c r="B966" s="250" t="s">
        <v>682</v>
      </c>
      <c r="C966" s="250" t="s">
        <v>1175</v>
      </c>
      <c r="D966" s="250" t="s">
        <v>1175</v>
      </c>
      <c r="E966" s="251">
        <v>1368400</v>
      </c>
    </row>
    <row r="967" spans="1:5" ht="25.5">
      <c r="A967" s="249" t="s">
        <v>1329</v>
      </c>
      <c r="B967" s="250" t="s">
        <v>682</v>
      </c>
      <c r="C967" s="250" t="s">
        <v>1330</v>
      </c>
      <c r="D967" s="250" t="s">
        <v>1175</v>
      </c>
      <c r="E967" s="251">
        <v>1368400</v>
      </c>
    </row>
    <row r="968" spans="1:5">
      <c r="A968" s="249" t="s">
        <v>1200</v>
      </c>
      <c r="B968" s="250" t="s">
        <v>682</v>
      </c>
      <c r="C968" s="250" t="s">
        <v>1201</v>
      </c>
      <c r="D968" s="250" t="s">
        <v>1175</v>
      </c>
      <c r="E968" s="251">
        <v>1368400</v>
      </c>
    </row>
    <row r="969" spans="1:5">
      <c r="A969" s="249" t="s">
        <v>140</v>
      </c>
      <c r="B969" s="250" t="s">
        <v>682</v>
      </c>
      <c r="C969" s="250" t="s">
        <v>1201</v>
      </c>
      <c r="D969" s="250" t="s">
        <v>1142</v>
      </c>
      <c r="E969" s="251">
        <v>1368400</v>
      </c>
    </row>
    <row r="970" spans="1:5">
      <c r="A970" s="249" t="s">
        <v>1075</v>
      </c>
      <c r="B970" s="250" t="s">
        <v>682</v>
      </c>
      <c r="C970" s="250" t="s">
        <v>1201</v>
      </c>
      <c r="D970" s="250" t="s">
        <v>365</v>
      </c>
      <c r="E970" s="251">
        <v>1368400</v>
      </c>
    </row>
    <row r="971" spans="1:5" ht="102">
      <c r="A971" s="249" t="s">
        <v>1489</v>
      </c>
      <c r="B971" s="250" t="s">
        <v>799</v>
      </c>
      <c r="C971" s="250" t="s">
        <v>1175</v>
      </c>
      <c r="D971" s="250" t="s">
        <v>1175</v>
      </c>
      <c r="E971" s="251">
        <v>2500000</v>
      </c>
    </row>
    <row r="972" spans="1:5">
      <c r="A972" s="249" t="s">
        <v>1331</v>
      </c>
      <c r="B972" s="250" t="s">
        <v>799</v>
      </c>
      <c r="C972" s="250" t="s">
        <v>1332</v>
      </c>
      <c r="D972" s="250" t="s">
        <v>1175</v>
      </c>
      <c r="E972" s="251">
        <v>2500000</v>
      </c>
    </row>
    <row r="973" spans="1:5">
      <c r="A973" s="249" t="s">
        <v>68</v>
      </c>
      <c r="B973" s="250" t="s">
        <v>799</v>
      </c>
      <c r="C973" s="250" t="s">
        <v>430</v>
      </c>
      <c r="D973" s="250" t="s">
        <v>1175</v>
      </c>
      <c r="E973" s="251">
        <v>2500000</v>
      </c>
    </row>
    <row r="974" spans="1:5">
      <c r="A974" s="249" t="s">
        <v>140</v>
      </c>
      <c r="B974" s="250" t="s">
        <v>799</v>
      </c>
      <c r="C974" s="250" t="s">
        <v>430</v>
      </c>
      <c r="D974" s="250" t="s">
        <v>1142</v>
      </c>
      <c r="E974" s="251">
        <v>2500000</v>
      </c>
    </row>
    <row r="975" spans="1:5">
      <c r="A975" s="249" t="s">
        <v>1075</v>
      </c>
      <c r="B975" s="250" t="s">
        <v>799</v>
      </c>
      <c r="C975" s="250" t="s">
        <v>430</v>
      </c>
      <c r="D975" s="250" t="s">
        <v>365</v>
      </c>
      <c r="E975" s="251">
        <v>2500000</v>
      </c>
    </row>
    <row r="976" spans="1:5" ht="25.5">
      <c r="A976" s="249" t="s">
        <v>469</v>
      </c>
      <c r="B976" s="250" t="s">
        <v>1990</v>
      </c>
      <c r="C976" s="250" t="s">
        <v>1175</v>
      </c>
      <c r="D976" s="250" t="s">
        <v>1175</v>
      </c>
      <c r="E976" s="251">
        <v>225100</v>
      </c>
    </row>
    <row r="977" spans="1:5" ht="38.25">
      <c r="A977" s="249" t="s">
        <v>369</v>
      </c>
      <c r="B977" s="250" t="s">
        <v>683</v>
      </c>
      <c r="C977" s="250" t="s">
        <v>1175</v>
      </c>
      <c r="D977" s="250" t="s">
        <v>1175</v>
      </c>
      <c r="E977" s="251">
        <v>205100</v>
      </c>
    </row>
    <row r="978" spans="1:5" ht="25.5">
      <c r="A978" s="249" t="s">
        <v>1329</v>
      </c>
      <c r="B978" s="250" t="s">
        <v>683</v>
      </c>
      <c r="C978" s="250" t="s">
        <v>1330</v>
      </c>
      <c r="D978" s="250" t="s">
        <v>1175</v>
      </c>
      <c r="E978" s="251">
        <v>205100</v>
      </c>
    </row>
    <row r="979" spans="1:5">
      <c r="A979" s="249" t="s">
        <v>1200</v>
      </c>
      <c r="B979" s="250" t="s">
        <v>683</v>
      </c>
      <c r="C979" s="250" t="s">
        <v>1201</v>
      </c>
      <c r="D979" s="250" t="s">
        <v>1175</v>
      </c>
      <c r="E979" s="251">
        <v>205100</v>
      </c>
    </row>
    <row r="980" spans="1:5">
      <c r="A980" s="249" t="s">
        <v>140</v>
      </c>
      <c r="B980" s="250" t="s">
        <v>683</v>
      </c>
      <c r="C980" s="250" t="s">
        <v>1201</v>
      </c>
      <c r="D980" s="250" t="s">
        <v>1142</v>
      </c>
      <c r="E980" s="251">
        <v>205100</v>
      </c>
    </row>
    <row r="981" spans="1:5">
      <c r="A981" s="249" t="s">
        <v>1075</v>
      </c>
      <c r="B981" s="250" t="s">
        <v>683</v>
      </c>
      <c r="C981" s="250" t="s">
        <v>1201</v>
      </c>
      <c r="D981" s="250" t="s">
        <v>365</v>
      </c>
      <c r="E981" s="251">
        <v>205100</v>
      </c>
    </row>
    <row r="982" spans="1:5" ht="76.5">
      <c r="A982" s="249" t="s">
        <v>1527</v>
      </c>
      <c r="B982" s="250" t="s">
        <v>1512</v>
      </c>
      <c r="C982" s="250" t="s">
        <v>1175</v>
      </c>
      <c r="D982" s="250" t="s">
        <v>1175</v>
      </c>
      <c r="E982" s="251">
        <v>20000</v>
      </c>
    </row>
    <row r="983" spans="1:5" ht="25.5">
      <c r="A983" s="249" t="s">
        <v>1329</v>
      </c>
      <c r="B983" s="250" t="s">
        <v>1512</v>
      </c>
      <c r="C983" s="250" t="s">
        <v>1330</v>
      </c>
      <c r="D983" s="250" t="s">
        <v>1175</v>
      </c>
      <c r="E983" s="251">
        <v>20000</v>
      </c>
    </row>
    <row r="984" spans="1:5">
      <c r="A984" s="249" t="s">
        <v>1200</v>
      </c>
      <c r="B984" s="250" t="s">
        <v>1512</v>
      </c>
      <c r="C984" s="250" t="s">
        <v>1201</v>
      </c>
      <c r="D984" s="250" t="s">
        <v>1175</v>
      </c>
      <c r="E984" s="251">
        <v>20000</v>
      </c>
    </row>
    <row r="985" spans="1:5">
      <c r="A985" s="249" t="s">
        <v>140</v>
      </c>
      <c r="B985" s="250" t="s">
        <v>1512</v>
      </c>
      <c r="C985" s="250" t="s">
        <v>1201</v>
      </c>
      <c r="D985" s="250" t="s">
        <v>1142</v>
      </c>
      <c r="E985" s="251">
        <v>20000</v>
      </c>
    </row>
    <row r="986" spans="1:5">
      <c r="A986" s="249" t="s">
        <v>1075</v>
      </c>
      <c r="B986" s="250" t="s">
        <v>1512</v>
      </c>
      <c r="C986" s="250" t="s">
        <v>1201</v>
      </c>
      <c r="D986" s="250" t="s">
        <v>365</v>
      </c>
      <c r="E986" s="251">
        <v>20000</v>
      </c>
    </row>
    <row r="987" spans="1:5" ht="25.5">
      <c r="A987" s="249" t="s">
        <v>471</v>
      </c>
      <c r="B987" s="250" t="s">
        <v>2129</v>
      </c>
      <c r="C987" s="250" t="s">
        <v>1175</v>
      </c>
      <c r="D987" s="250" t="s">
        <v>1175</v>
      </c>
      <c r="E987" s="251">
        <v>3498120</v>
      </c>
    </row>
    <row r="988" spans="1:5" ht="63.75">
      <c r="A988" s="249" t="s">
        <v>1526</v>
      </c>
      <c r="B988" s="250" t="s">
        <v>1233</v>
      </c>
      <c r="C988" s="250" t="s">
        <v>1175</v>
      </c>
      <c r="D988" s="250" t="s">
        <v>1175</v>
      </c>
      <c r="E988" s="251">
        <v>3498120</v>
      </c>
    </row>
    <row r="989" spans="1:5">
      <c r="A989" s="249" t="s">
        <v>1325</v>
      </c>
      <c r="B989" s="250" t="s">
        <v>1233</v>
      </c>
      <c r="C989" s="250" t="s">
        <v>1326</v>
      </c>
      <c r="D989" s="250" t="s">
        <v>1175</v>
      </c>
      <c r="E989" s="251">
        <v>3498120</v>
      </c>
    </row>
    <row r="990" spans="1:5" ht="25.5">
      <c r="A990" s="249" t="s">
        <v>1202</v>
      </c>
      <c r="B990" s="250" t="s">
        <v>1233</v>
      </c>
      <c r="C990" s="250" t="s">
        <v>557</v>
      </c>
      <c r="D990" s="250" t="s">
        <v>1175</v>
      </c>
      <c r="E990" s="251">
        <v>3498120</v>
      </c>
    </row>
    <row r="991" spans="1:5">
      <c r="A991" s="249" t="s">
        <v>141</v>
      </c>
      <c r="B991" s="250" t="s">
        <v>1233</v>
      </c>
      <c r="C991" s="250" t="s">
        <v>557</v>
      </c>
      <c r="D991" s="250" t="s">
        <v>1143</v>
      </c>
      <c r="E991" s="251">
        <v>3498120</v>
      </c>
    </row>
    <row r="992" spans="1:5">
      <c r="A992" s="249" t="s">
        <v>98</v>
      </c>
      <c r="B992" s="250" t="s">
        <v>1233</v>
      </c>
      <c r="C992" s="250" t="s">
        <v>557</v>
      </c>
      <c r="D992" s="250" t="s">
        <v>378</v>
      </c>
      <c r="E992" s="251">
        <v>3498120</v>
      </c>
    </row>
    <row r="993" spans="1:5" ht="25.5">
      <c r="A993" s="249" t="s">
        <v>447</v>
      </c>
      <c r="B993" s="250" t="s">
        <v>987</v>
      </c>
      <c r="C993" s="250" t="s">
        <v>1175</v>
      </c>
      <c r="D993" s="250" t="s">
        <v>1175</v>
      </c>
      <c r="E993" s="251">
        <v>10319231</v>
      </c>
    </row>
    <row r="994" spans="1:5" ht="114.75">
      <c r="A994" s="249" t="s">
        <v>2103</v>
      </c>
      <c r="B994" s="250" t="s">
        <v>2104</v>
      </c>
      <c r="C994" s="250" t="s">
        <v>1175</v>
      </c>
      <c r="D994" s="250" t="s">
        <v>1175</v>
      </c>
      <c r="E994" s="251">
        <v>206600</v>
      </c>
    </row>
    <row r="995" spans="1:5" ht="25.5">
      <c r="A995" s="249" t="s">
        <v>1329</v>
      </c>
      <c r="B995" s="250" t="s">
        <v>2104</v>
      </c>
      <c r="C995" s="250" t="s">
        <v>1330</v>
      </c>
      <c r="D995" s="250" t="s">
        <v>1175</v>
      </c>
      <c r="E995" s="251">
        <v>206600</v>
      </c>
    </row>
    <row r="996" spans="1:5">
      <c r="A996" s="249" t="s">
        <v>1200</v>
      </c>
      <c r="B996" s="250" t="s">
        <v>2104</v>
      </c>
      <c r="C996" s="250" t="s">
        <v>1201</v>
      </c>
      <c r="D996" s="250" t="s">
        <v>1175</v>
      </c>
      <c r="E996" s="251">
        <v>206600</v>
      </c>
    </row>
    <row r="997" spans="1:5">
      <c r="A997" s="249" t="s">
        <v>140</v>
      </c>
      <c r="B997" s="250" t="s">
        <v>2104</v>
      </c>
      <c r="C997" s="250" t="s">
        <v>1201</v>
      </c>
      <c r="D997" s="250" t="s">
        <v>1142</v>
      </c>
      <c r="E997" s="251">
        <v>206600</v>
      </c>
    </row>
    <row r="998" spans="1:5">
      <c r="A998" s="249" t="s">
        <v>1075</v>
      </c>
      <c r="B998" s="250" t="s">
        <v>2104</v>
      </c>
      <c r="C998" s="250" t="s">
        <v>1201</v>
      </c>
      <c r="D998" s="250" t="s">
        <v>365</v>
      </c>
      <c r="E998" s="251">
        <v>206600</v>
      </c>
    </row>
    <row r="999" spans="1:5" ht="76.5">
      <c r="A999" s="249" t="s">
        <v>2105</v>
      </c>
      <c r="B999" s="250" t="s">
        <v>2106</v>
      </c>
      <c r="C999" s="250" t="s">
        <v>1175</v>
      </c>
      <c r="D999" s="250" t="s">
        <v>1175</v>
      </c>
      <c r="E999" s="251">
        <v>548048</v>
      </c>
    </row>
    <row r="1000" spans="1:5" ht="25.5">
      <c r="A1000" s="249" t="s">
        <v>1329</v>
      </c>
      <c r="B1000" s="250" t="s">
        <v>2106</v>
      </c>
      <c r="C1000" s="250" t="s">
        <v>1330</v>
      </c>
      <c r="D1000" s="250" t="s">
        <v>1175</v>
      </c>
      <c r="E1000" s="251">
        <v>548048</v>
      </c>
    </row>
    <row r="1001" spans="1:5">
      <c r="A1001" s="249" t="s">
        <v>1200</v>
      </c>
      <c r="B1001" s="250" t="s">
        <v>2106</v>
      </c>
      <c r="C1001" s="250" t="s">
        <v>1201</v>
      </c>
      <c r="D1001" s="250" t="s">
        <v>1175</v>
      </c>
      <c r="E1001" s="251">
        <v>548048</v>
      </c>
    </row>
    <row r="1002" spans="1:5">
      <c r="A1002" s="249" t="s">
        <v>140</v>
      </c>
      <c r="B1002" s="250" t="s">
        <v>2106</v>
      </c>
      <c r="C1002" s="250" t="s">
        <v>1201</v>
      </c>
      <c r="D1002" s="250" t="s">
        <v>1142</v>
      </c>
      <c r="E1002" s="251">
        <v>548048</v>
      </c>
    </row>
    <row r="1003" spans="1:5">
      <c r="A1003" s="249" t="s">
        <v>1075</v>
      </c>
      <c r="B1003" s="250" t="s">
        <v>2106</v>
      </c>
      <c r="C1003" s="250" t="s">
        <v>1201</v>
      </c>
      <c r="D1003" s="250" t="s">
        <v>365</v>
      </c>
      <c r="E1003" s="251">
        <v>548048</v>
      </c>
    </row>
    <row r="1004" spans="1:5" ht="89.25">
      <c r="A1004" s="249" t="s">
        <v>371</v>
      </c>
      <c r="B1004" s="250" t="s">
        <v>685</v>
      </c>
      <c r="C1004" s="250" t="s">
        <v>1175</v>
      </c>
      <c r="D1004" s="250" t="s">
        <v>1175</v>
      </c>
      <c r="E1004" s="251">
        <v>6673583</v>
      </c>
    </row>
    <row r="1005" spans="1:5" ht="25.5">
      <c r="A1005" s="249" t="s">
        <v>1329</v>
      </c>
      <c r="B1005" s="250" t="s">
        <v>685</v>
      </c>
      <c r="C1005" s="250" t="s">
        <v>1330</v>
      </c>
      <c r="D1005" s="250" t="s">
        <v>1175</v>
      </c>
      <c r="E1005" s="251">
        <v>6673583</v>
      </c>
    </row>
    <row r="1006" spans="1:5">
      <c r="A1006" s="249" t="s">
        <v>1200</v>
      </c>
      <c r="B1006" s="250" t="s">
        <v>685</v>
      </c>
      <c r="C1006" s="250" t="s">
        <v>1201</v>
      </c>
      <c r="D1006" s="250" t="s">
        <v>1175</v>
      </c>
      <c r="E1006" s="251">
        <v>6673583</v>
      </c>
    </row>
    <row r="1007" spans="1:5">
      <c r="A1007" s="249" t="s">
        <v>140</v>
      </c>
      <c r="B1007" s="250" t="s">
        <v>685</v>
      </c>
      <c r="C1007" s="250" t="s">
        <v>1201</v>
      </c>
      <c r="D1007" s="250" t="s">
        <v>1142</v>
      </c>
      <c r="E1007" s="251">
        <v>6673583</v>
      </c>
    </row>
    <row r="1008" spans="1:5">
      <c r="A1008" s="249" t="s">
        <v>1075</v>
      </c>
      <c r="B1008" s="250" t="s">
        <v>685</v>
      </c>
      <c r="C1008" s="250" t="s">
        <v>1201</v>
      </c>
      <c r="D1008" s="250" t="s">
        <v>365</v>
      </c>
      <c r="E1008" s="251">
        <v>6673583</v>
      </c>
    </row>
    <row r="1009" spans="1:5" ht="114.75">
      <c r="A1009" s="249" t="s">
        <v>372</v>
      </c>
      <c r="B1009" s="250" t="s">
        <v>686</v>
      </c>
      <c r="C1009" s="250" t="s">
        <v>1175</v>
      </c>
      <c r="D1009" s="250" t="s">
        <v>1175</v>
      </c>
      <c r="E1009" s="251">
        <v>1200000</v>
      </c>
    </row>
    <row r="1010" spans="1:5" ht="25.5">
      <c r="A1010" s="249" t="s">
        <v>1329</v>
      </c>
      <c r="B1010" s="250" t="s">
        <v>686</v>
      </c>
      <c r="C1010" s="250" t="s">
        <v>1330</v>
      </c>
      <c r="D1010" s="250" t="s">
        <v>1175</v>
      </c>
      <c r="E1010" s="251">
        <v>1200000</v>
      </c>
    </row>
    <row r="1011" spans="1:5">
      <c r="A1011" s="249" t="s">
        <v>1200</v>
      </c>
      <c r="B1011" s="250" t="s">
        <v>686</v>
      </c>
      <c r="C1011" s="250" t="s">
        <v>1201</v>
      </c>
      <c r="D1011" s="250" t="s">
        <v>1175</v>
      </c>
      <c r="E1011" s="251">
        <v>1200000</v>
      </c>
    </row>
    <row r="1012" spans="1:5">
      <c r="A1012" s="249" t="s">
        <v>140</v>
      </c>
      <c r="B1012" s="250" t="s">
        <v>686</v>
      </c>
      <c r="C1012" s="250" t="s">
        <v>1201</v>
      </c>
      <c r="D1012" s="250" t="s">
        <v>1142</v>
      </c>
      <c r="E1012" s="251">
        <v>1200000</v>
      </c>
    </row>
    <row r="1013" spans="1:5">
      <c r="A1013" s="249" t="s">
        <v>1075</v>
      </c>
      <c r="B1013" s="250" t="s">
        <v>686</v>
      </c>
      <c r="C1013" s="250" t="s">
        <v>1201</v>
      </c>
      <c r="D1013" s="250" t="s">
        <v>365</v>
      </c>
      <c r="E1013" s="251">
        <v>1200000</v>
      </c>
    </row>
    <row r="1014" spans="1:5" ht="89.25">
      <c r="A1014" s="249" t="s">
        <v>907</v>
      </c>
      <c r="B1014" s="250" t="s">
        <v>906</v>
      </c>
      <c r="C1014" s="250" t="s">
        <v>1175</v>
      </c>
      <c r="D1014" s="250" t="s">
        <v>1175</v>
      </c>
      <c r="E1014" s="251">
        <v>30000</v>
      </c>
    </row>
    <row r="1015" spans="1:5" ht="25.5">
      <c r="A1015" s="249" t="s">
        <v>1329</v>
      </c>
      <c r="B1015" s="250" t="s">
        <v>906</v>
      </c>
      <c r="C1015" s="250" t="s">
        <v>1330</v>
      </c>
      <c r="D1015" s="250" t="s">
        <v>1175</v>
      </c>
      <c r="E1015" s="251">
        <v>30000</v>
      </c>
    </row>
    <row r="1016" spans="1:5">
      <c r="A1016" s="249" t="s">
        <v>1200</v>
      </c>
      <c r="B1016" s="250" t="s">
        <v>906</v>
      </c>
      <c r="C1016" s="250" t="s">
        <v>1201</v>
      </c>
      <c r="D1016" s="250" t="s">
        <v>1175</v>
      </c>
      <c r="E1016" s="251">
        <v>30000</v>
      </c>
    </row>
    <row r="1017" spans="1:5">
      <c r="A1017" s="249" t="s">
        <v>140</v>
      </c>
      <c r="B1017" s="250" t="s">
        <v>906</v>
      </c>
      <c r="C1017" s="250" t="s">
        <v>1201</v>
      </c>
      <c r="D1017" s="250" t="s">
        <v>1142</v>
      </c>
      <c r="E1017" s="251">
        <v>30000</v>
      </c>
    </row>
    <row r="1018" spans="1:5">
      <c r="A1018" s="249" t="s">
        <v>1075</v>
      </c>
      <c r="B1018" s="250" t="s">
        <v>906</v>
      </c>
      <c r="C1018" s="250" t="s">
        <v>1201</v>
      </c>
      <c r="D1018" s="250" t="s">
        <v>365</v>
      </c>
      <c r="E1018" s="251">
        <v>30000</v>
      </c>
    </row>
    <row r="1019" spans="1:5" ht="76.5">
      <c r="A1019" s="249" t="s">
        <v>1218</v>
      </c>
      <c r="B1019" s="250" t="s">
        <v>1219</v>
      </c>
      <c r="C1019" s="250" t="s">
        <v>1175</v>
      </c>
      <c r="D1019" s="250" t="s">
        <v>1175</v>
      </c>
      <c r="E1019" s="251">
        <v>950000</v>
      </c>
    </row>
    <row r="1020" spans="1:5" ht="25.5">
      <c r="A1020" s="249" t="s">
        <v>1329</v>
      </c>
      <c r="B1020" s="250" t="s">
        <v>1219</v>
      </c>
      <c r="C1020" s="250" t="s">
        <v>1330</v>
      </c>
      <c r="D1020" s="250" t="s">
        <v>1175</v>
      </c>
      <c r="E1020" s="251">
        <v>950000</v>
      </c>
    </row>
    <row r="1021" spans="1:5">
      <c r="A1021" s="249" t="s">
        <v>1200</v>
      </c>
      <c r="B1021" s="250" t="s">
        <v>1219</v>
      </c>
      <c r="C1021" s="250" t="s">
        <v>1201</v>
      </c>
      <c r="D1021" s="250" t="s">
        <v>1175</v>
      </c>
      <c r="E1021" s="251">
        <v>950000</v>
      </c>
    </row>
    <row r="1022" spans="1:5">
      <c r="A1022" s="249" t="s">
        <v>140</v>
      </c>
      <c r="B1022" s="250" t="s">
        <v>1219</v>
      </c>
      <c r="C1022" s="250" t="s">
        <v>1201</v>
      </c>
      <c r="D1022" s="250" t="s">
        <v>1142</v>
      </c>
      <c r="E1022" s="251">
        <v>950000</v>
      </c>
    </row>
    <row r="1023" spans="1:5">
      <c r="A1023" s="249" t="s">
        <v>1075</v>
      </c>
      <c r="B1023" s="250" t="s">
        <v>1219</v>
      </c>
      <c r="C1023" s="250" t="s">
        <v>1201</v>
      </c>
      <c r="D1023" s="250" t="s">
        <v>365</v>
      </c>
      <c r="E1023" s="251">
        <v>950000</v>
      </c>
    </row>
    <row r="1024" spans="1:5" ht="76.5">
      <c r="A1024" s="249" t="s">
        <v>1639</v>
      </c>
      <c r="B1024" s="250" t="s">
        <v>1640</v>
      </c>
      <c r="C1024" s="250" t="s">
        <v>1175</v>
      </c>
      <c r="D1024" s="250" t="s">
        <v>1175</v>
      </c>
      <c r="E1024" s="251">
        <v>24000</v>
      </c>
    </row>
    <row r="1025" spans="1:5" ht="25.5">
      <c r="A1025" s="249" t="s">
        <v>1329</v>
      </c>
      <c r="B1025" s="250" t="s">
        <v>1640</v>
      </c>
      <c r="C1025" s="250" t="s">
        <v>1330</v>
      </c>
      <c r="D1025" s="250" t="s">
        <v>1175</v>
      </c>
      <c r="E1025" s="251">
        <v>24000</v>
      </c>
    </row>
    <row r="1026" spans="1:5">
      <c r="A1026" s="249" t="s">
        <v>1200</v>
      </c>
      <c r="B1026" s="250" t="s">
        <v>1640</v>
      </c>
      <c r="C1026" s="250" t="s">
        <v>1201</v>
      </c>
      <c r="D1026" s="250" t="s">
        <v>1175</v>
      </c>
      <c r="E1026" s="251">
        <v>24000</v>
      </c>
    </row>
    <row r="1027" spans="1:5">
      <c r="A1027" s="249" t="s">
        <v>140</v>
      </c>
      <c r="B1027" s="250" t="s">
        <v>1640</v>
      </c>
      <c r="C1027" s="250" t="s">
        <v>1201</v>
      </c>
      <c r="D1027" s="250" t="s">
        <v>1142</v>
      </c>
      <c r="E1027" s="251">
        <v>24000</v>
      </c>
    </row>
    <row r="1028" spans="1:5">
      <c r="A1028" s="249" t="s">
        <v>1075</v>
      </c>
      <c r="B1028" s="250" t="s">
        <v>1640</v>
      </c>
      <c r="C1028" s="250" t="s">
        <v>1201</v>
      </c>
      <c r="D1028" s="250" t="s">
        <v>365</v>
      </c>
      <c r="E1028" s="251">
        <v>24000</v>
      </c>
    </row>
    <row r="1029" spans="1:5" ht="63.75">
      <c r="A1029" s="249" t="s">
        <v>1220</v>
      </c>
      <c r="B1029" s="250" t="s">
        <v>1221</v>
      </c>
      <c r="C1029" s="250" t="s">
        <v>1175</v>
      </c>
      <c r="D1029" s="250" t="s">
        <v>1175</v>
      </c>
      <c r="E1029" s="251">
        <v>250000</v>
      </c>
    </row>
    <row r="1030" spans="1:5" ht="25.5">
      <c r="A1030" s="249" t="s">
        <v>1329</v>
      </c>
      <c r="B1030" s="250" t="s">
        <v>1221</v>
      </c>
      <c r="C1030" s="250" t="s">
        <v>1330</v>
      </c>
      <c r="D1030" s="250" t="s">
        <v>1175</v>
      </c>
      <c r="E1030" s="251">
        <v>250000</v>
      </c>
    </row>
    <row r="1031" spans="1:5">
      <c r="A1031" s="249" t="s">
        <v>1200</v>
      </c>
      <c r="B1031" s="250" t="s">
        <v>1221</v>
      </c>
      <c r="C1031" s="250" t="s">
        <v>1201</v>
      </c>
      <c r="D1031" s="250" t="s">
        <v>1175</v>
      </c>
      <c r="E1031" s="251">
        <v>250000</v>
      </c>
    </row>
    <row r="1032" spans="1:5">
      <c r="A1032" s="249" t="s">
        <v>140</v>
      </c>
      <c r="B1032" s="250" t="s">
        <v>1221</v>
      </c>
      <c r="C1032" s="250" t="s">
        <v>1201</v>
      </c>
      <c r="D1032" s="250" t="s">
        <v>1142</v>
      </c>
      <c r="E1032" s="251">
        <v>250000</v>
      </c>
    </row>
    <row r="1033" spans="1:5">
      <c r="A1033" s="249" t="s">
        <v>1075</v>
      </c>
      <c r="B1033" s="250" t="s">
        <v>1221</v>
      </c>
      <c r="C1033" s="250" t="s">
        <v>1201</v>
      </c>
      <c r="D1033" s="250" t="s">
        <v>365</v>
      </c>
      <c r="E1033" s="251">
        <v>250000</v>
      </c>
    </row>
    <row r="1034" spans="1:5" ht="63.75">
      <c r="A1034" s="249" t="s">
        <v>370</v>
      </c>
      <c r="B1034" s="250" t="s">
        <v>1354</v>
      </c>
      <c r="C1034" s="250" t="s">
        <v>1175</v>
      </c>
      <c r="D1034" s="250" t="s">
        <v>1175</v>
      </c>
      <c r="E1034" s="251">
        <v>437000</v>
      </c>
    </row>
    <row r="1035" spans="1:5" ht="25.5">
      <c r="A1035" s="249" t="s">
        <v>1329</v>
      </c>
      <c r="B1035" s="250" t="s">
        <v>1354</v>
      </c>
      <c r="C1035" s="250" t="s">
        <v>1330</v>
      </c>
      <c r="D1035" s="250" t="s">
        <v>1175</v>
      </c>
      <c r="E1035" s="251">
        <v>437000</v>
      </c>
    </row>
    <row r="1036" spans="1:5">
      <c r="A1036" s="249" t="s">
        <v>1200</v>
      </c>
      <c r="B1036" s="250" t="s">
        <v>1354</v>
      </c>
      <c r="C1036" s="250" t="s">
        <v>1201</v>
      </c>
      <c r="D1036" s="250" t="s">
        <v>1175</v>
      </c>
      <c r="E1036" s="251">
        <v>437000</v>
      </c>
    </row>
    <row r="1037" spans="1:5">
      <c r="A1037" s="249" t="s">
        <v>140</v>
      </c>
      <c r="B1037" s="250" t="s">
        <v>1354</v>
      </c>
      <c r="C1037" s="250" t="s">
        <v>1201</v>
      </c>
      <c r="D1037" s="250" t="s">
        <v>1142</v>
      </c>
      <c r="E1037" s="251">
        <v>437000</v>
      </c>
    </row>
    <row r="1038" spans="1:5">
      <c r="A1038" s="249" t="s">
        <v>1075</v>
      </c>
      <c r="B1038" s="250" t="s">
        <v>1354</v>
      </c>
      <c r="C1038" s="250" t="s">
        <v>1201</v>
      </c>
      <c r="D1038" s="250" t="s">
        <v>365</v>
      </c>
      <c r="E1038" s="251">
        <v>437000</v>
      </c>
    </row>
    <row r="1039" spans="1:5" ht="25.5">
      <c r="A1039" s="249" t="s">
        <v>1991</v>
      </c>
      <c r="B1039" s="250" t="s">
        <v>1992</v>
      </c>
      <c r="C1039" s="250" t="s">
        <v>1175</v>
      </c>
      <c r="D1039" s="250" t="s">
        <v>1175</v>
      </c>
      <c r="E1039" s="251">
        <v>75500</v>
      </c>
    </row>
    <row r="1040" spans="1:5" ht="76.5">
      <c r="A1040" s="249" t="s">
        <v>1993</v>
      </c>
      <c r="B1040" s="250" t="s">
        <v>1994</v>
      </c>
      <c r="C1040" s="250" t="s">
        <v>1175</v>
      </c>
      <c r="D1040" s="250" t="s">
        <v>1175</v>
      </c>
      <c r="E1040" s="251">
        <v>45500</v>
      </c>
    </row>
    <row r="1041" spans="1:5" ht="25.5">
      <c r="A1041" s="249" t="s">
        <v>1329</v>
      </c>
      <c r="B1041" s="250" t="s">
        <v>1994</v>
      </c>
      <c r="C1041" s="250" t="s">
        <v>1330</v>
      </c>
      <c r="D1041" s="250" t="s">
        <v>1175</v>
      </c>
      <c r="E1041" s="251">
        <v>45500</v>
      </c>
    </row>
    <row r="1042" spans="1:5">
      <c r="A1042" s="249" t="s">
        <v>1200</v>
      </c>
      <c r="B1042" s="250" t="s">
        <v>1994</v>
      </c>
      <c r="C1042" s="250" t="s">
        <v>1201</v>
      </c>
      <c r="D1042" s="250" t="s">
        <v>1175</v>
      </c>
      <c r="E1042" s="251">
        <v>45500</v>
      </c>
    </row>
    <row r="1043" spans="1:5">
      <c r="A1043" s="249" t="s">
        <v>140</v>
      </c>
      <c r="B1043" s="250" t="s">
        <v>1994</v>
      </c>
      <c r="C1043" s="250" t="s">
        <v>1201</v>
      </c>
      <c r="D1043" s="250" t="s">
        <v>1142</v>
      </c>
      <c r="E1043" s="251">
        <v>45500</v>
      </c>
    </row>
    <row r="1044" spans="1:5">
      <c r="A1044" s="249" t="s">
        <v>1075</v>
      </c>
      <c r="B1044" s="250" t="s">
        <v>1994</v>
      </c>
      <c r="C1044" s="250" t="s">
        <v>1201</v>
      </c>
      <c r="D1044" s="250" t="s">
        <v>365</v>
      </c>
      <c r="E1044" s="251">
        <v>45500</v>
      </c>
    </row>
    <row r="1045" spans="1:5" ht="63.75">
      <c r="A1045" s="249" t="s">
        <v>1995</v>
      </c>
      <c r="B1045" s="250" t="s">
        <v>1996</v>
      </c>
      <c r="C1045" s="250" t="s">
        <v>1175</v>
      </c>
      <c r="D1045" s="250" t="s">
        <v>1175</v>
      </c>
      <c r="E1045" s="251">
        <v>30000</v>
      </c>
    </row>
    <row r="1046" spans="1:5" ht="25.5">
      <c r="A1046" s="249" t="s">
        <v>1329</v>
      </c>
      <c r="B1046" s="250" t="s">
        <v>1996</v>
      </c>
      <c r="C1046" s="250" t="s">
        <v>1330</v>
      </c>
      <c r="D1046" s="250" t="s">
        <v>1175</v>
      </c>
      <c r="E1046" s="251">
        <v>30000</v>
      </c>
    </row>
    <row r="1047" spans="1:5">
      <c r="A1047" s="249" t="s">
        <v>1200</v>
      </c>
      <c r="B1047" s="250" t="s">
        <v>1996</v>
      </c>
      <c r="C1047" s="250" t="s">
        <v>1201</v>
      </c>
      <c r="D1047" s="250" t="s">
        <v>1175</v>
      </c>
      <c r="E1047" s="251">
        <v>30000</v>
      </c>
    </row>
    <row r="1048" spans="1:5">
      <c r="A1048" s="249" t="s">
        <v>140</v>
      </c>
      <c r="B1048" s="250" t="s">
        <v>1996</v>
      </c>
      <c r="C1048" s="250" t="s">
        <v>1201</v>
      </c>
      <c r="D1048" s="250" t="s">
        <v>1142</v>
      </c>
      <c r="E1048" s="251">
        <v>30000</v>
      </c>
    </row>
    <row r="1049" spans="1:5">
      <c r="A1049" s="249" t="s">
        <v>1075</v>
      </c>
      <c r="B1049" s="250" t="s">
        <v>1996</v>
      </c>
      <c r="C1049" s="250" t="s">
        <v>1201</v>
      </c>
      <c r="D1049" s="250" t="s">
        <v>365</v>
      </c>
      <c r="E1049" s="251">
        <v>30000</v>
      </c>
    </row>
    <row r="1050" spans="1:5" ht="25.5">
      <c r="A1050" s="249" t="s">
        <v>1356</v>
      </c>
      <c r="B1050" s="250" t="s">
        <v>988</v>
      </c>
      <c r="C1050" s="250" t="s">
        <v>1175</v>
      </c>
      <c r="D1050" s="250" t="s">
        <v>1175</v>
      </c>
      <c r="E1050" s="251">
        <v>25895752</v>
      </c>
    </row>
    <row r="1051" spans="1:5" ht="25.5">
      <c r="A1051" s="249" t="s">
        <v>475</v>
      </c>
      <c r="B1051" s="250" t="s">
        <v>989</v>
      </c>
      <c r="C1051" s="250" t="s">
        <v>1175</v>
      </c>
      <c r="D1051" s="250" t="s">
        <v>1175</v>
      </c>
      <c r="E1051" s="251">
        <v>25708102</v>
      </c>
    </row>
    <row r="1052" spans="1:5" ht="114.75">
      <c r="A1052" s="249" t="s">
        <v>2123</v>
      </c>
      <c r="B1052" s="250" t="s">
        <v>2124</v>
      </c>
      <c r="C1052" s="250" t="s">
        <v>1175</v>
      </c>
      <c r="D1052" s="250" t="s">
        <v>1175</v>
      </c>
      <c r="E1052" s="251">
        <v>800000</v>
      </c>
    </row>
    <row r="1053" spans="1:5" ht="25.5">
      <c r="A1053" s="249" t="s">
        <v>1329</v>
      </c>
      <c r="B1053" s="250" t="s">
        <v>2124</v>
      </c>
      <c r="C1053" s="250" t="s">
        <v>1330</v>
      </c>
      <c r="D1053" s="250" t="s">
        <v>1175</v>
      </c>
      <c r="E1053" s="251">
        <v>800000</v>
      </c>
    </row>
    <row r="1054" spans="1:5">
      <c r="A1054" s="249" t="s">
        <v>1200</v>
      </c>
      <c r="B1054" s="250" t="s">
        <v>2124</v>
      </c>
      <c r="C1054" s="250" t="s">
        <v>1201</v>
      </c>
      <c r="D1054" s="250" t="s">
        <v>1175</v>
      </c>
      <c r="E1054" s="251">
        <v>800000</v>
      </c>
    </row>
    <row r="1055" spans="1:5">
      <c r="A1055" s="249" t="s">
        <v>248</v>
      </c>
      <c r="B1055" s="250" t="s">
        <v>2124</v>
      </c>
      <c r="C1055" s="250" t="s">
        <v>1201</v>
      </c>
      <c r="D1055" s="250" t="s">
        <v>1144</v>
      </c>
      <c r="E1055" s="251">
        <v>800000</v>
      </c>
    </row>
    <row r="1056" spans="1:5">
      <c r="A1056" s="249" t="s">
        <v>1230</v>
      </c>
      <c r="B1056" s="250" t="s">
        <v>2124</v>
      </c>
      <c r="C1056" s="250" t="s">
        <v>1201</v>
      </c>
      <c r="D1056" s="250" t="s">
        <v>1231</v>
      </c>
      <c r="E1056" s="251">
        <v>800000</v>
      </c>
    </row>
    <row r="1057" spans="1:5" ht="89.25">
      <c r="A1057" s="249" t="s">
        <v>2125</v>
      </c>
      <c r="B1057" s="250" t="s">
        <v>2126</v>
      </c>
      <c r="C1057" s="250" t="s">
        <v>1175</v>
      </c>
      <c r="D1057" s="250" t="s">
        <v>1175</v>
      </c>
      <c r="E1057" s="251">
        <v>677506</v>
      </c>
    </row>
    <row r="1058" spans="1:5" ht="25.5">
      <c r="A1058" s="249" t="s">
        <v>1329</v>
      </c>
      <c r="B1058" s="250" t="s">
        <v>2126</v>
      </c>
      <c r="C1058" s="250" t="s">
        <v>1330</v>
      </c>
      <c r="D1058" s="250" t="s">
        <v>1175</v>
      </c>
      <c r="E1058" s="251">
        <v>677506</v>
      </c>
    </row>
    <row r="1059" spans="1:5">
      <c r="A1059" s="249" t="s">
        <v>1200</v>
      </c>
      <c r="B1059" s="250" t="s">
        <v>2126</v>
      </c>
      <c r="C1059" s="250" t="s">
        <v>1201</v>
      </c>
      <c r="D1059" s="250" t="s">
        <v>1175</v>
      </c>
      <c r="E1059" s="251">
        <v>677506</v>
      </c>
    </row>
    <row r="1060" spans="1:5">
      <c r="A1060" s="249" t="s">
        <v>248</v>
      </c>
      <c r="B1060" s="250" t="s">
        <v>2126</v>
      </c>
      <c r="C1060" s="250" t="s">
        <v>1201</v>
      </c>
      <c r="D1060" s="250" t="s">
        <v>1144</v>
      </c>
      <c r="E1060" s="251">
        <v>677506</v>
      </c>
    </row>
    <row r="1061" spans="1:5">
      <c r="A1061" s="249" t="s">
        <v>1230</v>
      </c>
      <c r="B1061" s="250" t="s">
        <v>2126</v>
      </c>
      <c r="C1061" s="250" t="s">
        <v>1201</v>
      </c>
      <c r="D1061" s="250" t="s">
        <v>1231</v>
      </c>
      <c r="E1061" s="251">
        <v>677506</v>
      </c>
    </row>
    <row r="1062" spans="1:5" ht="102">
      <c r="A1062" s="249" t="s">
        <v>1178</v>
      </c>
      <c r="B1062" s="250" t="s">
        <v>1179</v>
      </c>
      <c r="C1062" s="250" t="s">
        <v>1175</v>
      </c>
      <c r="D1062" s="250" t="s">
        <v>1175</v>
      </c>
      <c r="E1062" s="251">
        <v>10904296</v>
      </c>
    </row>
    <row r="1063" spans="1:5" ht="25.5">
      <c r="A1063" s="249" t="s">
        <v>1329</v>
      </c>
      <c r="B1063" s="250" t="s">
        <v>1179</v>
      </c>
      <c r="C1063" s="250" t="s">
        <v>1330</v>
      </c>
      <c r="D1063" s="250" t="s">
        <v>1175</v>
      </c>
      <c r="E1063" s="251">
        <v>10904296</v>
      </c>
    </row>
    <row r="1064" spans="1:5">
      <c r="A1064" s="249" t="s">
        <v>1200</v>
      </c>
      <c r="B1064" s="250" t="s">
        <v>1179</v>
      </c>
      <c r="C1064" s="250" t="s">
        <v>1201</v>
      </c>
      <c r="D1064" s="250" t="s">
        <v>1175</v>
      </c>
      <c r="E1064" s="251">
        <v>10904296</v>
      </c>
    </row>
    <row r="1065" spans="1:5">
      <c r="A1065" s="249" t="s">
        <v>248</v>
      </c>
      <c r="B1065" s="250" t="s">
        <v>1179</v>
      </c>
      <c r="C1065" s="250" t="s">
        <v>1201</v>
      </c>
      <c r="D1065" s="250" t="s">
        <v>1144</v>
      </c>
      <c r="E1065" s="251">
        <v>10904296</v>
      </c>
    </row>
    <row r="1066" spans="1:5">
      <c r="A1066" s="249" t="s">
        <v>1230</v>
      </c>
      <c r="B1066" s="250" t="s">
        <v>1179</v>
      </c>
      <c r="C1066" s="250" t="s">
        <v>1201</v>
      </c>
      <c r="D1066" s="250" t="s">
        <v>1231</v>
      </c>
      <c r="E1066" s="251">
        <v>10904296</v>
      </c>
    </row>
    <row r="1067" spans="1:5" ht="114.75">
      <c r="A1067" s="249" t="s">
        <v>1180</v>
      </c>
      <c r="B1067" s="250" t="s">
        <v>1181</v>
      </c>
      <c r="C1067" s="250" t="s">
        <v>1175</v>
      </c>
      <c r="D1067" s="250" t="s">
        <v>1175</v>
      </c>
      <c r="E1067" s="251">
        <v>2475000</v>
      </c>
    </row>
    <row r="1068" spans="1:5" ht="25.5">
      <c r="A1068" s="249" t="s">
        <v>1329</v>
      </c>
      <c r="B1068" s="250" t="s">
        <v>1181</v>
      </c>
      <c r="C1068" s="250" t="s">
        <v>1330</v>
      </c>
      <c r="D1068" s="250" t="s">
        <v>1175</v>
      </c>
      <c r="E1068" s="251">
        <v>2475000</v>
      </c>
    </row>
    <row r="1069" spans="1:5">
      <c r="A1069" s="249" t="s">
        <v>1200</v>
      </c>
      <c r="B1069" s="250" t="s">
        <v>1181</v>
      </c>
      <c r="C1069" s="250" t="s">
        <v>1201</v>
      </c>
      <c r="D1069" s="250" t="s">
        <v>1175</v>
      </c>
      <c r="E1069" s="251">
        <v>2475000</v>
      </c>
    </row>
    <row r="1070" spans="1:5">
      <c r="A1070" s="249" t="s">
        <v>248</v>
      </c>
      <c r="B1070" s="250" t="s">
        <v>1181</v>
      </c>
      <c r="C1070" s="250" t="s">
        <v>1201</v>
      </c>
      <c r="D1070" s="250" t="s">
        <v>1144</v>
      </c>
      <c r="E1070" s="251">
        <v>2475000</v>
      </c>
    </row>
    <row r="1071" spans="1:5">
      <c r="A1071" s="249" t="s">
        <v>1230</v>
      </c>
      <c r="B1071" s="250" t="s">
        <v>1181</v>
      </c>
      <c r="C1071" s="250" t="s">
        <v>1201</v>
      </c>
      <c r="D1071" s="250" t="s">
        <v>1231</v>
      </c>
      <c r="E1071" s="251">
        <v>2475000</v>
      </c>
    </row>
    <row r="1072" spans="1:5" ht="89.25">
      <c r="A1072" s="249" t="s">
        <v>1182</v>
      </c>
      <c r="B1072" s="250" t="s">
        <v>1183</v>
      </c>
      <c r="C1072" s="250" t="s">
        <v>1175</v>
      </c>
      <c r="D1072" s="250" t="s">
        <v>1175</v>
      </c>
      <c r="E1072" s="251">
        <v>50000</v>
      </c>
    </row>
    <row r="1073" spans="1:5" ht="25.5">
      <c r="A1073" s="249" t="s">
        <v>1329</v>
      </c>
      <c r="B1073" s="250" t="s">
        <v>1183</v>
      </c>
      <c r="C1073" s="250" t="s">
        <v>1330</v>
      </c>
      <c r="D1073" s="250" t="s">
        <v>1175</v>
      </c>
      <c r="E1073" s="251">
        <v>50000</v>
      </c>
    </row>
    <row r="1074" spans="1:5">
      <c r="A1074" s="249" t="s">
        <v>1200</v>
      </c>
      <c r="B1074" s="250" t="s">
        <v>1183</v>
      </c>
      <c r="C1074" s="250" t="s">
        <v>1201</v>
      </c>
      <c r="D1074" s="250" t="s">
        <v>1175</v>
      </c>
      <c r="E1074" s="251">
        <v>50000</v>
      </c>
    </row>
    <row r="1075" spans="1:5">
      <c r="A1075" s="249" t="s">
        <v>248</v>
      </c>
      <c r="B1075" s="250" t="s">
        <v>1183</v>
      </c>
      <c r="C1075" s="250" t="s">
        <v>1201</v>
      </c>
      <c r="D1075" s="250" t="s">
        <v>1144</v>
      </c>
      <c r="E1075" s="251">
        <v>50000</v>
      </c>
    </row>
    <row r="1076" spans="1:5">
      <c r="A1076" s="249" t="s">
        <v>1230</v>
      </c>
      <c r="B1076" s="250" t="s">
        <v>1183</v>
      </c>
      <c r="C1076" s="250" t="s">
        <v>1201</v>
      </c>
      <c r="D1076" s="250" t="s">
        <v>1231</v>
      </c>
      <c r="E1076" s="251">
        <v>50000</v>
      </c>
    </row>
    <row r="1077" spans="1:5" ht="89.25">
      <c r="A1077" s="249" t="s">
        <v>1184</v>
      </c>
      <c r="B1077" s="250" t="s">
        <v>1185</v>
      </c>
      <c r="C1077" s="250" t="s">
        <v>1175</v>
      </c>
      <c r="D1077" s="250" t="s">
        <v>1175</v>
      </c>
      <c r="E1077" s="251">
        <v>2920000</v>
      </c>
    </row>
    <row r="1078" spans="1:5" ht="25.5">
      <c r="A1078" s="249" t="s">
        <v>1329</v>
      </c>
      <c r="B1078" s="250" t="s">
        <v>1185</v>
      </c>
      <c r="C1078" s="250" t="s">
        <v>1330</v>
      </c>
      <c r="D1078" s="250" t="s">
        <v>1175</v>
      </c>
      <c r="E1078" s="251">
        <v>2920000</v>
      </c>
    </row>
    <row r="1079" spans="1:5">
      <c r="A1079" s="249" t="s">
        <v>1200</v>
      </c>
      <c r="B1079" s="250" t="s">
        <v>1185</v>
      </c>
      <c r="C1079" s="250" t="s">
        <v>1201</v>
      </c>
      <c r="D1079" s="250" t="s">
        <v>1175</v>
      </c>
      <c r="E1079" s="251">
        <v>2920000</v>
      </c>
    </row>
    <row r="1080" spans="1:5">
      <c r="A1080" s="249" t="s">
        <v>248</v>
      </c>
      <c r="B1080" s="250" t="s">
        <v>1185</v>
      </c>
      <c r="C1080" s="250" t="s">
        <v>1201</v>
      </c>
      <c r="D1080" s="250" t="s">
        <v>1144</v>
      </c>
      <c r="E1080" s="251">
        <v>2920000</v>
      </c>
    </row>
    <row r="1081" spans="1:5">
      <c r="A1081" s="249" t="s">
        <v>1230</v>
      </c>
      <c r="B1081" s="250" t="s">
        <v>1185</v>
      </c>
      <c r="C1081" s="250" t="s">
        <v>1201</v>
      </c>
      <c r="D1081" s="250" t="s">
        <v>1231</v>
      </c>
      <c r="E1081" s="251">
        <v>2920000</v>
      </c>
    </row>
    <row r="1082" spans="1:5" ht="102">
      <c r="A1082" s="249" t="s">
        <v>1647</v>
      </c>
      <c r="B1082" s="250" t="s">
        <v>1648</v>
      </c>
      <c r="C1082" s="250" t="s">
        <v>1175</v>
      </c>
      <c r="D1082" s="250" t="s">
        <v>1175</v>
      </c>
      <c r="E1082" s="251">
        <v>21000</v>
      </c>
    </row>
    <row r="1083" spans="1:5" ht="25.5">
      <c r="A1083" s="249" t="s">
        <v>1329</v>
      </c>
      <c r="B1083" s="250" t="s">
        <v>1648</v>
      </c>
      <c r="C1083" s="250" t="s">
        <v>1330</v>
      </c>
      <c r="D1083" s="250" t="s">
        <v>1175</v>
      </c>
      <c r="E1083" s="251">
        <v>21000</v>
      </c>
    </row>
    <row r="1084" spans="1:5">
      <c r="A1084" s="249" t="s">
        <v>1200</v>
      </c>
      <c r="B1084" s="250" t="s">
        <v>1648</v>
      </c>
      <c r="C1084" s="250" t="s">
        <v>1201</v>
      </c>
      <c r="D1084" s="250" t="s">
        <v>1175</v>
      </c>
      <c r="E1084" s="251">
        <v>21000</v>
      </c>
    </row>
    <row r="1085" spans="1:5">
      <c r="A1085" s="249" t="s">
        <v>248</v>
      </c>
      <c r="B1085" s="250" t="s">
        <v>1648</v>
      </c>
      <c r="C1085" s="250" t="s">
        <v>1201</v>
      </c>
      <c r="D1085" s="250" t="s">
        <v>1144</v>
      </c>
      <c r="E1085" s="251">
        <v>21000</v>
      </c>
    </row>
    <row r="1086" spans="1:5">
      <c r="A1086" s="249" t="s">
        <v>1230</v>
      </c>
      <c r="B1086" s="250" t="s">
        <v>1648</v>
      </c>
      <c r="C1086" s="250" t="s">
        <v>1201</v>
      </c>
      <c r="D1086" s="250" t="s">
        <v>1231</v>
      </c>
      <c r="E1086" s="251">
        <v>21000</v>
      </c>
    </row>
    <row r="1087" spans="1:5" ht="89.25">
      <c r="A1087" s="249" t="s">
        <v>1186</v>
      </c>
      <c r="B1087" s="250" t="s">
        <v>1187</v>
      </c>
      <c r="C1087" s="250" t="s">
        <v>1175</v>
      </c>
      <c r="D1087" s="250" t="s">
        <v>1175</v>
      </c>
      <c r="E1087" s="251">
        <v>500000</v>
      </c>
    </row>
    <row r="1088" spans="1:5" ht="25.5">
      <c r="A1088" s="249" t="s">
        <v>1329</v>
      </c>
      <c r="B1088" s="250" t="s">
        <v>1187</v>
      </c>
      <c r="C1088" s="250" t="s">
        <v>1330</v>
      </c>
      <c r="D1088" s="250" t="s">
        <v>1175</v>
      </c>
      <c r="E1088" s="251">
        <v>500000</v>
      </c>
    </row>
    <row r="1089" spans="1:5">
      <c r="A1089" s="249" t="s">
        <v>1200</v>
      </c>
      <c r="B1089" s="250" t="s">
        <v>1187</v>
      </c>
      <c r="C1089" s="250" t="s">
        <v>1201</v>
      </c>
      <c r="D1089" s="250" t="s">
        <v>1175</v>
      </c>
      <c r="E1089" s="251">
        <v>500000</v>
      </c>
    </row>
    <row r="1090" spans="1:5">
      <c r="A1090" s="249" t="s">
        <v>248</v>
      </c>
      <c r="B1090" s="250" t="s">
        <v>1187</v>
      </c>
      <c r="C1090" s="250" t="s">
        <v>1201</v>
      </c>
      <c r="D1090" s="250" t="s">
        <v>1144</v>
      </c>
      <c r="E1090" s="251">
        <v>500000</v>
      </c>
    </row>
    <row r="1091" spans="1:5">
      <c r="A1091" s="249" t="s">
        <v>1230</v>
      </c>
      <c r="B1091" s="250" t="s">
        <v>1187</v>
      </c>
      <c r="C1091" s="250" t="s">
        <v>1201</v>
      </c>
      <c r="D1091" s="250" t="s">
        <v>1231</v>
      </c>
      <c r="E1091" s="251">
        <v>500000</v>
      </c>
    </row>
    <row r="1092" spans="1:5" ht="76.5">
      <c r="A1092" s="249" t="s">
        <v>2165</v>
      </c>
      <c r="B1092" s="250" t="s">
        <v>2166</v>
      </c>
      <c r="C1092" s="250" t="s">
        <v>1175</v>
      </c>
      <c r="D1092" s="250" t="s">
        <v>1175</v>
      </c>
      <c r="E1092" s="251">
        <v>119800</v>
      </c>
    </row>
    <row r="1093" spans="1:5">
      <c r="A1093" s="249" t="s">
        <v>1331</v>
      </c>
      <c r="B1093" s="250" t="s">
        <v>2166</v>
      </c>
      <c r="C1093" s="250" t="s">
        <v>1332</v>
      </c>
      <c r="D1093" s="250" t="s">
        <v>1175</v>
      </c>
      <c r="E1093" s="251">
        <v>119800</v>
      </c>
    </row>
    <row r="1094" spans="1:5">
      <c r="A1094" s="249" t="s">
        <v>68</v>
      </c>
      <c r="B1094" s="250" t="s">
        <v>2166</v>
      </c>
      <c r="C1094" s="250" t="s">
        <v>430</v>
      </c>
      <c r="D1094" s="250" t="s">
        <v>1175</v>
      </c>
      <c r="E1094" s="251">
        <v>119800</v>
      </c>
    </row>
    <row r="1095" spans="1:5">
      <c r="A1095" s="249" t="s">
        <v>248</v>
      </c>
      <c r="B1095" s="250" t="s">
        <v>2166</v>
      </c>
      <c r="C1095" s="250" t="s">
        <v>430</v>
      </c>
      <c r="D1095" s="250" t="s">
        <v>1144</v>
      </c>
      <c r="E1095" s="251">
        <v>119800</v>
      </c>
    </row>
    <row r="1096" spans="1:5">
      <c r="A1096" s="249" t="s">
        <v>1230</v>
      </c>
      <c r="B1096" s="250" t="s">
        <v>2166</v>
      </c>
      <c r="C1096" s="250" t="s">
        <v>430</v>
      </c>
      <c r="D1096" s="250" t="s">
        <v>1231</v>
      </c>
      <c r="E1096" s="251">
        <v>119800</v>
      </c>
    </row>
    <row r="1097" spans="1:5" ht="51">
      <c r="A1097" s="249" t="s">
        <v>1877</v>
      </c>
      <c r="B1097" s="250" t="s">
        <v>1878</v>
      </c>
      <c r="C1097" s="250" t="s">
        <v>1175</v>
      </c>
      <c r="D1097" s="250" t="s">
        <v>1175</v>
      </c>
      <c r="E1097" s="251">
        <v>1800000</v>
      </c>
    </row>
    <row r="1098" spans="1:5" ht="25.5">
      <c r="A1098" s="249" t="s">
        <v>1329</v>
      </c>
      <c r="B1098" s="250" t="s">
        <v>1878</v>
      </c>
      <c r="C1098" s="250" t="s">
        <v>1330</v>
      </c>
      <c r="D1098" s="250" t="s">
        <v>1175</v>
      </c>
      <c r="E1098" s="251">
        <v>1800000</v>
      </c>
    </row>
    <row r="1099" spans="1:5">
      <c r="A1099" s="249" t="s">
        <v>1200</v>
      </c>
      <c r="B1099" s="250" t="s">
        <v>1878</v>
      </c>
      <c r="C1099" s="250" t="s">
        <v>1201</v>
      </c>
      <c r="D1099" s="250" t="s">
        <v>1175</v>
      </c>
      <c r="E1099" s="251">
        <v>1800000</v>
      </c>
    </row>
    <row r="1100" spans="1:5">
      <c r="A1100" s="249" t="s">
        <v>248</v>
      </c>
      <c r="B1100" s="250" t="s">
        <v>1878</v>
      </c>
      <c r="C1100" s="250" t="s">
        <v>1201</v>
      </c>
      <c r="D1100" s="250" t="s">
        <v>1144</v>
      </c>
      <c r="E1100" s="251">
        <v>1800000</v>
      </c>
    </row>
    <row r="1101" spans="1:5">
      <c r="A1101" s="249" t="s">
        <v>1230</v>
      </c>
      <c r="B1101" s="250" t="s">
        <v>1878</v>
      </c>
      <c r="C1101" s="250" t="s">
        <v>1201</v>
      </c>
      <c r="D1101" s="250" t="s">
        <v>1231</v>
      </c>
      <c r="E1101" s="251">
        <v>1800000</v>
      </c>
    </row>
    <row r="1102" spans="1:5" ht="63.75">
      <c r="A1102" s="249" t="s">
        <v>2027</v>
      </c>
      <c r="B1102" s="250" t="s">
        <v>2028</v>
      </c>
      <c r="C1102" s="250" t="s">
        <v>1175</v>
      </c>
      <c r="D1102" s="250" t="s">
        <v>1175</v>
      </c>
      <c r="E1102" s="251">
        <v>4040500</v>
      </c>
    </row>
    <row r="1103" spans="1:5" ht="25.5">
      <c r="A1103" s="249" t="s">
        <v>1321</v>
      </c>
      <c r="B1103" s="250" t="s">
        <v>2028</v>
      </c>
      <c r="C1103" s="250" t="s">
        <v>1322</v>
      </c>
      <c r="D1103" s="250" t="s">
        <v>1175</v>
      </c>
      <c r="E1103" s="251">
        <v>4040500</v>
      </c>
    </row>
    <row r="1104" spans="1:5" ht="25.5">
      <c r="A1104" s="249" t="s">
        <v>1198</v>
      </c>
      <c r="B1104" s="250" t="s">
        <v>2028</v>
      </c>
      <c r="C1104" s="250" t="s">
        <v>1199</v>
      </c>
      <c r="D1104" s="250" t="s">
        <v>1175</v>
      </c>
      <c r="E1104" s="251">
        <v>4040500</v>
      </c>
    </row>
    <row r="1105" spans="1:5">
      <c r="A1105" s="249" t="s">
        <v>248</v>
      </c>
      <c r="B1105" s="250" t="s">
        <v>2028</v>
      </c>
      <c r="C1105" s="250" t="s">
        <v>1199</v>
      </c>
      <c r="D1105" s="250" t="s">
        <v>1144</v>
      </c>
      <c r="E1105" s="251">
        <v>4040500</v>
      </c>
    </row>
    <row r="1106" spans="1:5">
      <c r="A1106" s="249" t="s">
        <v>210</v>
      </c>
      <c r="B1106" s="250" t="s">
        <v>2028</v>
      </c>
      <c r="C1106" s="250" t="s">
        <v>1199</v>
      </c>
      <c r="D1106" s="250" t="s">
        <v>381</v>
      </c>
      <c r="E1106" s="251">
        <v>4040500</v>
      </c>
    </row>
    <row r="1107" spans="1:5" ht="63.75">
      <c r="A1107" s="249" t="s">
        <v>1800</v>
      </c>
      <c r="B1107" s="250" t="s">
        <v>1801</v>
      </c>
      <c r="C1107" s="250" t="s">
        <v>1175</v>
      </c>
      <c r="D1107" s="250" t="s">
        <v>1175</v>
      </c>
      <c r="E1107" s="251">
        <v>500000</v>
      </c>
    </row>
    <row r="1108" spans="1:5" ht="25.5">
      <c r="A1108" s="249" t="s">
        <v>1329</v>
      </c>
      <c r="B1108" s="250" t="s">
        <v>1801</v>
      </c>
      <c r="C1108" s="250" t="s">
        <v>1330</v>
      </c>
      <c r="D1108" s="250" t="s">
        <v>1175</v>
      </c>
      <c r="E1108" s="251">
        <v>500000</v>
      </c>
    </row>
    <row r="1109" spans="1:5">
      <c r="A1109" s="249" t="s">
        <v>1200</v>
      </c>
      <c r="B1109" s="250" t="s">
        <v>1801</v>
      </c>
      <c r="C1109" s="250" t="s">
        <v>1201</v>
      </c>
      <c r="D1109" s="250" t="s">
        <v>1175</v>
      </c>
      <c r="E1109" s="251">
        <v>500000</v>
      </c>
    </row>
    <row r="1110" spans="1:5">
      <c r="A1110" s="249" t="s">
        <v>248</v>
      </c>
      <c r="B1110" s="250" t="s">
        <v>1801</v>
      </c>
      <c r="C1110" s="250" t="s">
        <v>1201</v>
      </c>
      <c r="D1110" s="250" t="s">
        <v>1144</v>
      </c>
      <c r="E1110" s="251">
        <v>500000</v>
      </c>
    </row>
    <row r="1111" spans="1:5">
      <c r="A1111" s="249" t="s">
        <v>210</v>
      </c>
      <c r="B1111" s="250" t="s">
        <v>1801</v>
      </c>
      <c r="C1111" s="250" t="s">
        <v>1201</v>
      </c>
      <c r="D1111" s="250" t="s">
        <v>381</v>
      </c>
      <c r="E1111" s="251">
        <v>500000</v>
      </c>
    </row>
    <row r="1112" spans="1:5" ht="63.75">
      <c r="A1112" s="249" t="s">
        <v>1188</v>
      </c>
      <c r="B1112" s="250" t="s">
        <v>1189</v>
      </c>
      <c r="C1112" s="250" t="s">
        <v>1175</v>
      </c>
      <c r="D1112" s="250" t="s">
        <v>1175</v>
      </c>
      <c r="E1112" s="251">
        <v>900000</v>
      </c>
    </row>
    <row r="1113" spans="1:5" ht="25.5">
      <c r="A1113" s="249" t="s">
        <v>1329</v>
      </c>
      <c r="B1113" s="250" t="s">
        <v>1189</v>
      </c>
      <c r="C1113" s="250" t="s">
        <v>1330</v>
      </c>
      <c r="D1113" s="250" t="s">
        <v>1175</v>
      </c>
      <c r="E1113" s="251">
        <v>900000</v>
      </c>
    </row>
    <row r="1114" spans="1:5">
      <c r="A1114" s="249" t="s">
        <v>1200</v>
      </c>
      <c r="B1114" s="250" t="s">
        <v>1189</v>
      </c>
      <c r="C1114" s="250" t="s">
        <v>1201</v>
      </c>
      <c r="D1114" s="250" t="s">
        <v>1175</v>
      </c>
      <c r="E1114" s="251">
        <v>900000</v>
      </c>
    </row>
    <row r="1115" spans="1:5">
      <c r="A1115" s="249" t="s">
        <v>248</v>
      </c>
      <c r="B1115" s="250" t="s">
        <v>1189</v>
      </c>
      <c r="C1115" s="250" t="s">
        <v>1201</v>
      </c>
      <c r="D1115" s="250" t="s">
        <v>1144</v>
      </c>
      <c r="E1115" s="251">
        <v>900000</v>
      </c>
    </row>
    <row r="1116" spans="1:5">
      <c r="A1116" s="249" t="s">
        <v>1230</v>
      </c>
      <c r="B1116" s="250" t="s">
        <v>1189</v>
      </c>
      <c r="C1116" s="250" t="s">
        <v>1201</v>
      </c>
      <c r="D1116" s="250" t="s">
        <v>1231</v>
      </c>
      <c r="E1116" s="251">
        <v>900000</v>
      </c>
    </row>
    <row r="1117" spans="1:5" ht="25.5">
      <c r="A1117" s="249" t="s">
        <v>477</v>
      </c>
      <c r="B1117" s="250" t="s">
        <v>990</v>
      </c>
      <c r="C1117" s="250" t="s">
        <v>1175</v>
      </c>
      <c r="D1117" s="250" t="s">
        <v>1175</v>
      </c>
      <c r="E1117" s="251">
        <v>187650</v>
      </c>
    </row>
    <row r="1118" spans="1:5" ht="76.5">
      <c r="A1118" s="249" t="s">
        <v>504</v>
      </c>
      <c r="B1118" s="250" t="s">
        <v>690</v>
      </c>
      <c r="C1118" s="250" t="s">
        <v>1175</v>
      </c>
      <c r="D1118" s="250" t="s">
        <v>1175</v>
      </c>
      <c r="E1118" s="251">
        <v>187650</v>
      </c>
    </row>
    <row r="1119" spans="1:5" ht="25.5">
      <c r="A1119" s="249" t="s">
        <v>1329</v>
      </c>
      <c r="B1119" s="250" t="s">
        <v>690</v>
      </c>
      <c r="C1119" s="250" t="s">
        <v>1330</v>
      </c>
      <c r="D1119" s="250" t="s">
        <v>1175</v>
      </c>
      <c r="E1119" s="251">
        <v>187650</v>
      </c>
    </row>
    <row r="1120" spans="1:5">
      <c r="A1120" s="249" t="s">
        <v>1200</v>
      </c>
      <c r="B1120" s="250" t="s">
        <v>690</v>
      </c>
      <c r="C1120" s="250" t="s">
        <v>1201</v>
      </c>
      <c r="D1120" s="250" t="s">
        <v>1175</v>
      </c>
      <c r="E1120" s="251">
        <v>187650</v>
      </c>
    </row>
    <row r="1121" spans="1:5">
      <c r="A1121" s="249" t="s">
        <v>248</v>
      </c>
      <c r="B1121" s="250" t="s">
        <v>690</v>
      </c>
      <c r="C1121" s="250" t="s">
        <v>1201</v>
      </c>
      <c r="D1121" s="250" t="s">
        <v>1144</v>
      </c>
      <c r="E1121" s="251">
        <v>187650</v>
      </c>
    </row>
    <row r="1122" spans="1:5">
      <c r="A1122" s="249" t="s">
        <v>210</v>
      </c>
      <c r="B1122" s="250" t="s">
        <v>690</v>
      </c>
      <c r="C1122" s="250" t="s">
        <v>1201</v>
      </c>
      <c r="D1122" s="250" t="s">
        <v>381</v>
      </c>
      <c r="E1122" s="251">
        <v>187650</v>
      </c>
    </row>
    <row r="1123" spans="1:5" ht="38.25">
      <c r="A1123" s="249" t="s">
        <v>1241</v>
      </c>
      <c r="B1123" s="250" t="s">
        <v>991</v>
      </c>
      <c r="C1123" s="250" t="s">
        <v>1175</v>
      </c>
      <c r="D1123" s="250" t="s">
        <v>1175</v>
      </c>
      <c r="E1123" s="251">
        <v>2590000</v>
      </c>
    </row>
    <row r="1124" spans="1:5" ht="25.5">
      <c r="A1124" s="249" t="s">
        <v>480</v>
      </c>
      <c r="B1124" s="250" t="s">
        <v>992</v>
      </c>
      <c r="C1124" s="250" t="s">
        <v>1175</v>
      </c>
      <c r="D1124" s="250" t="s">
        <v>1175</v>
      </c>
      <c r="E1124" s="251">
        <v>2587000</v>
      </c>
    </row>
    <row r="1125" spans="1:5" ht="89.25">
      <c r="A1125" s="249" t="s">
        <v>1311</v>
      </c>
      <c r="B1125" s="250" t="s">
        <v>672</v>
      </c>
      <c r="C1125" s="250" t="s">
        <v>1175</v>
      </c>
      <c r="D1125" s="250" t="s">
        <v>1175</v>
      </c>
      <c r="E1125" s="251">
        <v>10000</v>
      </c>
    </row>
    <row r="1126" spans="1:5" ht="25.5">
      <c r="A1126" s="249" t="s">
        <v>1321</v>
      </c>
      <c r="B1126" s="250" t="s">
        <v>672</v>
      </c>
      <c r="C1126" s="250" t="s">
        <v>1322</v>
      </c>
      <c r="D1126" s="250" t="s">
        <v>1175</v>
      </c>
      <c r="E1126" s="251">
        <v>10000</v>
      </c>
    </row>
    <row r="1127" spans="1:5" ht="25.5">
      <c r="A1127" s="249" t="s">
        <v>1198</v>
      </c>
      <c r="B1127" s="250" t="s">
        <v>672</v>
      </c>
      <c r="C1127" s="250" t="s">
        <v>1199</v>
      </c>
      <c r="D1127" s="250" t="s">
        <v>1175</v>
      </c>
      <c r="E1127" s="251">
        <v>10000</v>
      </c>
    </row>
    <row r="1128" spans="1:5">
      <c r="A1128" s="249" t="s">
        <v>183</v>
      </c>
      <c r="B1128" s="250" t="s">
        <v>672</v>
      </c>
      <c r="C1128" s="250" t="s">
        <v>1199</v>
      </c>
      <c r="D1128" s="250" t="s">
        <v>1140</v>
      </c>
      <c r="E1128" s="251">
        <v>10000</v>
      </c>
    </row>
    <row r="1129" spans="1:5">
      <c r="A1129" s="249" t="s">
        <v>145</v>
      </c>
      <c r="B1129" s="250" t="s">
        <v>672</v>
      </c>
      <c r="C1129" s="250" t="s">
        <v>1199</v>
      </c>
      <c r="D1129" s="250" t="s">
        <v>360</v>
      </c>
      <c r="E1129" s="251">
        <v>10000</v>
      </c>
    </row>
    <row r="1130" spans="1:5" ht="102">
      <c r="A1130" s="249" t="s">
        <v>1523</v>
      </c>
      <c r="B1130" s="250" t="s">
        <v>1349</v>
      </c>
      <c r="C1130" s="250" t="s">
        <v>1175</v>
      </c>
      <c r="D1130" s="250" t="s">
        <v>1175</v>
      </c>
      <c r="E1130" s="251">
        <v>2577000</v>
      </c>
    </row>
    <row r="1131" spans="1:5">
      <c r="A1131" s="249" t="s">
        <v>1323</v>
      </c>
      <c r="B1131" s="250" t="s">
        <v>1349</v>
      </c>
      <c r="C1131" s="250" t="s">
        <v>1324</v>
      </c>
      <c r="D1131" s="250" t="s">
        <v>1175</v>
      </c>
      <c r="E1131" s="251">
        <v>2577000</v>
      </c>
    </row>
    <row r="1132" spans="1:5" ht="38.25">
      <c r="A1132" s="249" t="s">
        <v>1208</v>
      </c>
      <c r="B1132" s="250" t="s">
        <v>1349</v>
      </c>
      <c r="C1132" s="250" t="s">
        <v>354</v>
      </c>
      <c r="D1132" s="250" t="s">
        <v>1175</v>
      </c>
      <c r="E1132" s="251">
        <v>2577000</v>
      </c>
    </row>
    <row r="1133" spans="1:5">
      <c r="A1133" s="249" t="s">
        <v>183</v>
      </c>
      <c r="B1133" s="250" t="s">
        <v>1349</v>
      </c>
      <c r="C1133" s="250" t="s">
        <v>354</v>
      </c>
      <c r="D1133" s="250" t="s">
        <v>1140</v>
      </c>
      <c r="E1133" s="251">
        <v>2577000</v>
      </c>
    </row>
    <row r="1134" spans="1:5">
      <c r="A1134" s="249" t="s">
        <v>145</v>
      </c>
      <c r="B1134" s="250" t="s">
        <v>1349</v>
      </c>
      <c r="C1134" s="250" t="s">
        <v>354</v>
      </c>
      <c r="D1134" s="250" t="s">
        <v>360</v>
      </c>
      <c r="E1134" s="251">
        <v>2577000</v>
      </c>
    </row>
    <row r="1135" spans="1:5" ht="25.5">
      <c r="A1135" s="249" t="s">
        <v>447</v>
      </c>
      <c r="B1135" s="250" t="s">
        <v>1312</v>
      </c>
      <c r="C1135" s="250" t="s">
        <v>1175</v>
      </c>
      <c r="D1135" s="250" t="s">
        <v>1175</v>
      </c>
      <c r="E1135" s="251">
        <v>3000</v>
      </c>
    </row>
    <row r="1136" spans="1:5" ht="89.25">
      <c r="A1136" s="249" t="s">
        <v>1313</v>
      </c>
      <c r="B1136" s="250" t="s">
        <v>1314</v>
      </c>
      <c r="C1136" s="250" t="s">
        <v>1175</v>
      </c>
      <c r="D1136" s="250" t="s">
        <v>1175</v>
      </c>
      <c r="E1136" s="251">
        <v>3000</v>
      </c>
    </row>
    <row r="1137" spans="1:5" ht="25.5">
      <c r="A1137" s="249" t="s">
        <v>1321</v>
      </c>
      <c r="B1137" s="250" t="s">
        <v>1314</v>
      </c>
      <c r="C1137" s="250" t="s">
        <v>1322</v>
      </c>
      <c r="D1137" s="250" t="s">
        <v>1175</v>
      </c>
      <c r="E1137" s="251">
        <v>3000</v>
      </c>
    </row>
    <row r="1138" spans="1:5" ht="25.5">
      <c r="A1138" s="249" t="s">
        <v>1198</v>
      </c>
      <c r="B1138" s="250" t="s">
        <v>1314</v>
      </c>
      <c r="C1138" s="250" t="s">
        <v>1199</v>
      </c>
      <c r="D1138" s="250" t="s">
        <v>1175</v>
      </c>
      <c r="E1138" s="251">
        <v>3000</v>
      </c>
    </row>
    <row r="1139" spans="1:5">
      <c r="A1139" s="249" t="s">
        <v>183</v>
      </c>
      <c r="B1139" s="250" t="s">
        <v>1314</v>
      </c>
      <c r="C1139" s="250" t="s">
        <v>1199</v>
      </c>
      <c r="D1139" s="250" t="s">
        <v>1140</v>
      </c>
      <c r="E1139" s="251">
        <v>3000</v>
      </c>
    </row>
    <row r="1140" spans="1:5">
      <c r="A1140" s="249" t="s">
        <v>145</v>
      </c>
      <c r="B1140" s="250" t="s">
        <v>1314</v>
      </c>
      <c r="C1140" s="250" t="s">
        <v>1199</v>
      </c>
      <c r="D1140" s="250" t="s">
        <v>360</v>
      </c>
      <c r="E1140" s="251">
        <v>3000</v>
      </c>
    </row>
    <row r="1141" spans="1:5" ht="25.5">
      <c r="A1141" s="249" t="s">
        <v>483</v>
      </c>
      <c r="B1141" s="250" t="s">
        <v>993</v>
      </c>
      <c r="C1141" s="250" t="s">
        <v>1175</v>
      </c>
      <c r="D1141" s="250" t="s">
        <v>1175</v>
      </c>
      <c r="E1141" s="251">
        <v>84680550</v>
      </c>
    </row>
    <row r="1142" spans="1:5">
      <c r="A1142" s="249" t="s">
        <v>484</v>
      </c>
      <c r="B1142" s="250" t="s">
        <v>994</v>
      </c>
      <c r="C1142" s="250" t="s">
        <v>1175</v>
      </c>
      <c r="D1142" s="250" t="s">
        <v>1175</v>
      </c>
      <c r="E1142" s="251">
        <v>5089550</v>
      </c>
    </row>
    <row r="1143" spans="1:5" ht="38.25">
      <c r="A1143" s="249" t="s">
        <v>359</v>
      </c>
      <c r="B1143" s="250" t="s">
        <v>671</v>
      </c>
      <c r="C1143" s="250" t="s">
        <v>1175</v>
      </c>
      <c r="D1143" s="250" t="s">
        <v>1175</v>
      </c>
      <c r="E1143" s="251">
        <v>214800</v>
      </c>
    </row>
    <row r="1144" spans="1:5" ht="25.5">
      <c r="A1144" s="249" t="s">
        <v>1321</v>
      </c>
      <c r="B1144" s="250" t="s">
        <v>671</v>
      </c>
      <c r="C1144" s="250" t="s">
        <v>1322</v>
      </c>
      <c r="D1144" s="250" t="s">
        <v>1175</v>
      </c>
      <c r="E1144" s="251">
        <v>214800</v>
      </c>
    </row>
    <row r="1145" spans="1:5" ht="25.5">
      <c r="A1145" s="249" t="s">
        <v>1198</v>
      </c>
      <c r="B1145" s="250" t="s">
        <v>671</v>
      </c>
      <c r="C1145" s="250" t="s">
        <v>1199</v>
      </c>
      <c r="D1145" s="250" t="s">
        <v>1175</v>
      </c>
      <c r="E1145" s="251">
        <v>214800</v>
      </c>
    </row>
    <row r="1146" spans="1:5">
      <c r="A1146" s="249" t="s">
        <v>183</v>
      </c>
      <c r="B1146" s="250" t="s">
        <v>671</v>
      </c>
      <c r="C1146" s="250" t="s">
        <v>1199</v>
      </c>
      <c r="D1146" s="250" t="s">
        <v>1140</v>
      </c>
      <c r="E1146" s="251">
        <v>214800</v>
      </c>
    </row>
    <row r="1147" spans="1:5">
      <c r="A1147" s="249" t="s">
        <v>252</v>
      </c>
      <c r="B1147" s="250" t="s">
        <v>671</v>
      </c>
      <c r="C1147" s="250" t="s">
        <v>1199</v>
      </c>
      <c r="D1147" s="250" t="s">
        <v>358</v>
      </c>
      <c r="E1147" s="251">
        <v>214800</v>
      </c>
    </row>
    <row r="1148" spans="1:5" ht="89.25">
      <c r="A1148" s="249" t="s">
        <v>2164</v>
      </c>
      <c r="B1148" s="250" t="s">
        <v>1889</v>
      </c>
      <c r="C1148" s="250" t="s">
        <v>1175</v>
      </c>
      <c r="D1148" s="250" t="s">
        <v>1175</v>
      </c>
      <c r="E1148" s="251">
        <v>4874750</v>
      </c>
    </row>
    <row r="1149" spans="1:5">
      <c r="A1149" s="249" t="s">
        <v>1331</v>
      </c>
      <c r="B1149" s="250" t="s">
        <v>1889</v>
      </c>
      <c r="C1149" s="250" t="s">
        <v>1332</v>
      </c>
      <c r="D1149" s="250" t="s">
        <v>1175</v>
      </c>
      <c r="E1149" s="251">
        <v>4874750</v>
      </c>
    </row>
    <row r="1150" spans="1:5">
      <c r="A1150" s="249" t="s">
        <v>68</v>
      </c>
      <c r="B1150" s="250" t="s">
        <v>1889</v>
      </c>
      <c r="C1150" s="250" t="s">
        <v>430</v>
      </c>
      <c r="D1150" s="250" t="s">
        <v>1175</v>
      </c>
      <c r="E1150" s="251">
        <v>4874750</v>
      </c>
    </row>
    <row r="1151" spans="1:5">
      <c r="A1151" s="249" t="s">
        <v>183</v>
      </c>
      <c r="B1151" s="250" t="s">
        <v>1889</v>
      </c>
      <c r="C1151" s="250" t="s">
        <v>430</v>
      </c>
      <c r="D1151" s="250" t="s">
        <v>1140</v>
      </c>
      <c r="E1151" s="251">
        <v>4874750</v>
      </c>
    </row>
    <row r="1152" spans="1:5">
      <c r="A1152" s="249" t="s">
        <v>252</v>
      </c>
      <c r="B1152" s="250" t="s">
        <v>1889</v>
      </c>
      <c r="C1152" s="250" t="s">
        <v>430</v>
      </c>
      <c r="D1152" s="250" t="s">
        <v>358</v>
      </c>
      <c r="E1152" s="251">
        <v>4874750</v>
      </c>
    </row>
    <row r="1153" spans="1:5" ht="25.5">
      <c r="A1153" s="249" t="s">
        <v>486</v>
      </c>
      <c r="B1153" s="250" t="s">
        <v>995</v>
      </c>
      <c r="C1153" s="250" t="s">
        <v>1175</v>
      </c>
      <c r="D1153" s="250" t="s">
        <v>1175</v>
      </c>
      <c r="E1153" s="251">
        <v>79511000</v>
      </c>
    </row>
    <row r="1154" spans="1:5" ht="51">
      <c r="A1154" s="249" t="s">
        <v>1872</v>
      </c>
      <c r="B1154" s="250" t="s">
        <v>1873</v>
      </c>
      <c r="C1154" s="250" t="s">
        <v>1175</v>
      </c>
      <c r="D1154" s="250" t="s">
        <v>1175</v>
      </c>
      <c r="E1154" s="251">
        <v>8845800</v>
      </c>
    </row>
    <row r="1155" spans="1:5">
      <c r="A1155" s="249" t="s">
        <v>1323</v>
      </c>
      <c r="B1155" s="250" t="s">
        <v>1873</v>
      </c>
      <c r="C1155" s="250" t="s">
        <v>1324</v>
      </c>
      <c r="D1155" s="250" t="s">
        <v>1175</v>
      </c>
      <c r="E1155" s="251">
        <v>8845800</v>
      </c>
    </row>
    <row r="1156" spans="1:5" ht="38.25">
      <c r="A1156" s="249" t="s">
        <v>1208</v>
      </c>
      <c r="B1156" s="250" t="s">
        <v>1873</v>
      </c>
      <c r="C1156" s="250" t="s">
        <v>354</v>
      </c>
      <c r="D1156" s="250" t="s">
        <v>1175</v>
      </c>
      <c r="E1156" s="251">
        <v>8845800</v>
      </c>
    </row>
    <row r="1157" spans="1:5">
      <c r="A1157" s="249" t="s">
        <v>183</v>
      </c>
      <c r="B1157" s="250" t="s">
        <v>1873</v>
      </c>
      <c r="C1157" s="250" t="s">
        <v>354</v>
      </c>
      <c r="D1157" s="250" t="s">
        <v>1140</v>
      </c>
      <c r="E1157" s="251">
        <v>8845800</v>
      </c>
    </row>
    <row r="1158" spans="1:5">
      <c r="A1158" s="249" t="s">
        <v>185</v>
      </c>
      <c r="B1158" s="250" t="s">
        <v>1873</v>
      </c>
      <c r="C1158" s="250" t="s">
        <v>354</v>
      </c>
      <c r="D1158" s="250" t="s">
        <v>356</v>
      </c>
      <c r="E1158" s="251">
        <v>8845800</v>
      </c>
    </row>
    <row r="1159" spans="1:5" ht="51">
      <c r="A1159" s="249" t="s">
        <v>825</v>
      </c>
      <c r="B1159" s="250" t="s">
        <v>951</v>
      </c>
      <c r="C1159" s="250" t="s">
        <v>1175</v>
      </c>
      <c r="D1159" s="250" t="s">
        <v>1175</v>
      </c>
      <c r="E1159" s="251">
        <v>406400</v>
      </c>
    </row>
    <row r="1160" spans="1:5">
      <c r="A1160" s="249" t="s">
        <v>1323</v>
      </c>
      <c r="B1160" s="250" t="s">
        <v>951</v>
      </c>
      <c r="C1160" s="250" t="s">
        <v>1324</v>
      </c>
      <c r="D1160" s="250" t="s">
        <v>1175</v>
      </c>
      <c r="E1160" s="251">
        <v>406400</v>
      </c>
    </row>
    <row r="1161" spans="1:5" ht="38.25">
      <c r="A1161" s="249" t="s">
        <v>1208</v>
      </c>
      <c r="B1161" s="250" t="s">
        <v>951</v>
      </c>
      <c r="C1161" s="250" t="s">
        <v>354</v>
      </c>
      <c r="D1161" s="250" t="s">
        <v>1175</v>
      </c>
      <c r="E1161" s="251">
        <v>406400</v>
      </c>
    </row>
    <row r="1162" spans="1:5">
      <c r="A1162" s="249" t="s">
        <v>183</v>
      </c>
      <c r="B1162" s="250" t="s">
        <v>951</v>
      </c>
      <c r="C1162" s="250" t="s">
        <v>354</v>
      </c>
      <c r="D1162" s="250" t="s">
        <v>1140</v>
      </c>
      <c r="E1162" s="251">
        <v>406400</v>
      </c>
    </row>
    <row r="1163" spans="1:5">
      <c r="A1163" s="249" t="s">
        <v>185</v>
      </c>
      <c r="B1163" s="250" t="s">
        <v>951</v>
      </c>
      <c r="C1163" s="250" t="s">
        <v>354</v>
      </c>
      <c r="D1163" s="250" t="s">
        <v>356</v>
      </c>
      <c r="E1163" s="251">
        <v>406400</v>
      </c>
    </row>
    <row r="1164" spans="1:5" ht="51">
      <c r="A1164" s="249" t="s">
        <v>357</v>
      </c>
      <c r="B1164" s="250" t="s">
        <v>670</v>
      </c>
      <c r="C1164" s="250" t="s">
        <v>1175</v>
      </c>
      <c r="D1164" s="250" t="s">
        <v>1175</v>
      </c>
      <c r="E1164" s="251">
        <v>70258800</v>
      </c>
    </row>
    <row r="1165" spans="1:5">
      <c r="A1165" s="249" t="s">
        <v>1323</v>
      </c>
      <c r="B1165" s="250" t="s">
        <v>670</v>
      </c>
      <c r="C1165" s="250" t="s">
        <v>1324</v>
      </c>
      <c r="D1165" s="250" t="s">
        <v>1175</v>
      </c>
      <c r="E1165" s="251">
        <v>70258800</v>
      </c>
    </row>
    <row r="1166" spans="1:5" ht="38.25">
      <c r="A1166" s="249" t="s">
        <v>1208</v>
      </c>
      <c r="B1166" s="250" t="s">
        <v>670</v>
      </c>
      <c r="C1166" s="250" t="s">
        <v>354</v>
      </c>
      <c r="D1166" s="250" t="s">
        <v>1175</v>
      </c>
      <c r="E1166" s="251">
        <v>70258800</v>
      </c>
    </row>
    <row r="1167" spans="1:5">
      <c r="A1167" s="249" t="s">
        <v>183</v>
      </c>
      <c r="B1167" s="250" t="s">
        <v>670</v>
      </c>
      <c r="C1167" s="250" t="s">
        <v>354</v>
      </c>
      <c r="D1167" s="250" t="s">
        <v>1140</v>
      </c>
      <c r="E1167" s="251">
        <v>70258800</v>
      </c>
    </row>
    <row r="1168" spans="1:5">
      <c r="A1168" s="249" t="s">
        <v>185</v>
      </c>
      <c r="B1168" s="250" t="s">
        <v>670</v>
      </c>
      <c r="C1168" s="250" t="s">
        <v>354</v>
      </c>
      <c r="D1168" s="250" t="s">
        <v>356</v>
      </c>
      <c r="E1168" s="251">
        <v>70258800</v>
      </c>
    </row>
    <row r="1169" spans="1:5" ht="25.5">
      <c r="A1169" s="249" t="s">
        <v>488</v>
      </c>
      <c r="B1169" s="250" t="s">
        <v>996</v>
      </c>
      <c r="C1169" s="250" t="s">
        <v>1175</v>
      </c>
      <c r="D1169" s="250" t="s">
        <v>1175</v>
      </c>
      <c r="E1169" s="251">
        <v>80000</v>
      </c>
    </row>
    <row r="1170" spans="1:5" ht="51">
      <c r="A1170" s="249" t="s">
        <v>407</v>
      </c>
      <c r="B1170" s="250" t="s">
        <v>1744</v>
      </c>
      <c r="C1170" s="250" t="s">
        <v>1175</v>
      </c>
      <c r="D1170" s="250" t="s">
        <v>1175</v>
      </c>
      <c r="E1170" s="251">
        <v>80000</v>
      </c>
    </row>
    <row r="1171" spans="1:5" ht="25.5">
      <c r="A1171" s="249" t="s">
        <v>1329</v>
      </c>
      <c r="B1171" s="250" t="s">
        <v>1744</v>
      </c>
      <c r="C1171" s="250" t="s">
        <v>1330</v>
      </c>
      <c r="D1171" s="250" t="s">
        <v>1175</v>
      </c>
      <c r="E1171" s="251">
        <v>80000</v>
      </c>
    </row>
    <row r="1172" spans="1:5">
      <c r="A1172" s="249" t="s">
        <v>1200</v>
      </c>
      <c r="B1172" s="250" t="s">
        <v>1744</v>
      </c>
      <c r="C1172" s="250" t="s">
        <v>1201</v>
      </c>
      <c r="D1172" s="250" t="s">
        <v>1175</v>
      </c>
      <c r="E1172" s="251">
        <v>80000</v>
      </c>
    </row>
    <row r="1173" spans="1:5">
      <c r="A1173" s="249" t="s">
        <v>140</v>
      </c>
      <c r="B1173" s="250" t="s">
        <v>1744</v>
      </c>
      <c r="C1173" s="250" t="s">
        <v>1201</v>
      </c>
      <c r="D1173" s="250" t="s">
        <v>1142</v>
      </c>
      <c r="E1173" s="251">
        <v>80000</v>
      </c>
    </row>
    <row r="1174" spans="1:5">
      <c r="A1174" s="249" t="s">
        <v>1077</v>
      </c>
      <c r="B1174" s="250" t="s">
        <v>1744</v>
      </c>
      <c r="C1174" s="250" t="s">
        <v>1201</v>
      </c>
      <c r="D1174" s="250" t="s">
        <v>1078</v>
      </c>
      <c r="E1174" s="251">
        <v>80000</v>
      </c>
    </row>
    <row r="1175" spans="1:5" ht="25.5">
      <c r="A1175" s="249" t="s">
        <v>596</v>
      </c>
      <c r="B1175" s="250" t="s">
        <v>997</v>
      </c>
      <c r="C1175" s="250" t="s">
        <v>1175</v>
      </c>
      <c r="D1175" s="250" t="s">
        <v>1175</v>
      </c>
      <c r="E1175" s="251">
        <v>2910000</v>
      </c>
    </row>
    <row r="1176" spans="1:5" ht="25.5">
      <c r="A1176" s="249" t="s">
        <v>919</v>
      </c>
      <c r="B1176" s="250" t="s">
        <v>2092</v>
      </c>
      <c r="C1176" s="250" t="s">
        <v>1175</v>
      </c>
      <c r="D1176" s="250" t="s">
        <v>1175</v>
      </c>
      <c r="E1176" s="251">
        <v>500000</v>
      </c>
    </row>
    <row r="1177" spans="1:5" ht="63.75">
      <c r="A1177" s="249" t="s">
        <v>923</v>
      </c>
      <c r="B1177" s="250" t="s">
        <v>922</v>
      </c>
      <c r="C1177" s="250" t="s">
        <v>1175</v>
      </c>
      <c r="D1177" s="250" t="s">
        <v>1175</v>
      </c>
      <c r="E1177" s="251">
        <v>500000</v>
      </c>
    </row>
    <row r="1178" spans="1:5" ht="25.5">
      <c r="A1178" s="249" t="s">
        <v>1321</v>
      </c>
      <c r="B1178" s="250" t="s">
        <v>922</v>
      </c>
      <c r="C1178" s="250" t="s">
        <v>1322</v>
      </c>
      <c r="D1178" s="250" t="s">
        <v>1175</v>
      </c>
      <c r="E1178" s="251">
        <v>500000</v>
      </c>
    </row>
    <row r="1179" spans="1:5" ht="25.5">
      <c r="A1179" s="249" t="s">
        <v>1198</v>
      </c>
      <c r="B1179" s="250" t="s">
        <v>922</v>
      </c>
      <c r="C1179" s="250" t="s">
        <v>1199</v>
      </c>
      <c r="D1179" s="250" t="s">
        <v>1175</v>
      </c>
      <c r="E1179" s="251">
        <v>500000</v>
      </c>
    </row>
    <row r="1180" spans="1:5">
      <c r="A1180" s="249" t="s">
        <v>239</v>
      </c>
      <c r="B1180" s="250" t="s">
        <v>922</v>
      </c>
      <c r="C1180" s="250" t="s">
        <v>1199</v>
      </c>
      <c r="D1180" s="250" t="s">
        <v>1141</v>
      </c>
      <c r="E1180" s="251">
        <v>500000</v>
      </c>
    </row>
    <row r="1181" spans="1:5">
      <c r="A1181" s="249" t="s">
        <v>3</v>
      </c>
      <c r="B1181" s="250" t="s">
        <v>922</v>
      </c>
      <c r="C1181" s="250" t="s">
        <v>1199</v>
      </c>
      <c r="D1181" s="250" t="s">
        <v>386</v>
      </c>
      <c r="E1181" s="251">
        <v>500000</v>
      </c>
    </row>
    <row r="1182" spans="1:5" ht="25.5">
      <c r="A1182" s="249" t="s">
        <v>597</v>
      </c>
      <c r="B1182" s="250" t="s">
        <v>998</v>
      </c>
      <c r="C1182" s="250" t="s">
        <v>1175</v>
      </c>
      <c r="D1182" s="250" t="s">
        <v>1175</v>
      </c>
      <c r="E1182" s="251">
        <v>2410000</v>
      </c>
    </row>
    <row r="1183" spans="1:5" ht="63.75">
      <c r="A1183" s="249" t="s">
        <v>528</v>
      </c>
      <c r="B1183" s="250" t="s">
        <v>736</v>
      </c>
      <c r="C1183" s="250" t="s">
        <v>1175</v>
      </c>
      <c r="D1183" s="250" t="s">
        <v>1175</v>
      </c>
      <c r="E1183" s="251">
        <v>2410000</v>
      </c>
    </row>
    <row r="1184" spans="1:5">
      <c r="A1184" s="249" t="s">
        <v>1325</v>
      </c>
      <c r="B1184" s="250" t="s">
        <v>736</v>
      </c>
      <c r="C1184" s="250" t="s">
        <v>1326</v>
      </c>
      <c r="D1184" s="250" t="s">
        <v>1175</v>
      </c>
      <c r="E1184" s="251">
        <v>960000</v>
      </c>
    </row>
    <row r="1185" spans="1:5">
      <c r="A1185" s="249" t="s">
        <v>531</v>
      </c>
      <c r="B1185" s="250" t="s">
        <v>736</v>
      </c>
      <c r="C1185" s="250" t="s">
        <v>532</v>
      </c>
      <c r="D1185" s="250" t="s">
        <v>1175</v>
      </c>
      <c r="E1185" s="251">
        <v>960000</v>
      </c>
    </row>
    <row r="1186" spans="1:5">
      <c r="A1186" s="249" t="s">
        <v>239</v>
      </c>
      <c r="B1186" s="250" t="s">
        <v>736</v>
      </c>
      <c r="C1186" s="250" t="s">
        <v>532</v>
      </c>
      <c r="D1186" s="250" t="s">
        <v>1141</v>
      </c>
      <c r="E1186" s="251">
        <v>960000</v>
      </c>
    </row>
    <row r="1187" spans="1:5">
      <c r="A1187" s="249" t="s">
        <v>3</v>
      </c>
      <c r="B1187" s="250" t="s">
        <v>736</v>
      </c>
      <c r="C1187" s="250" t="s">
        <v>532</v>
      </c>
      <c r="D1187" s="250" t="s">
        <v>386</v>
      </c>
      <c r="E1187" s="251">
        <v>960000</v>
      </c>
    </row>
    <row r="1188" spans="1:5" ht="25.5">
      <c r="A1188" s="249" t="s">
        <v>1327</v>
      </c>
      <c r="B1188" s="250" t="s">
        <v>736</v>
      </c>
      <c r="C1188" s="250" t="s">
        <v>1328</v>
      </c>
      <c r="D1188" s="250" t="s">
        <v>1175</v>
      </c>
      <c r="E1188" s="251">
        <v>1450000</v>
      </c>
    </row>
    <row r="1189" spans="1:5">
      <c r="A1189" s="249" t="s">
        <v>1209</v>
      </c>
      <c r="B1189" s="250" t="s">
        <v>736</v>
      </c>
      <c r="C1189" s="250" t="s">
        <v>75</v>
      </c>
      <c r="D1189" s="250" t="s">
        <v>1175</v>
      </c>
      <c r="E1189" s="251">
        <v>1450000</v>
      </c>
    </row>
    <row r="1190" spans="1:5">
      <c r="A1190" s="249" t="s">
        <v>239</v>
      </c>
      <c r="B1190" s="250" t="s">
        <v>736</v>
      </c>
      <c r="C1190" s="250" t="s">
        <v>75</v>
      </c>
      <c r="D1190" s="250" t="s">
        <v>1141</v>
      </c>
      <c r="E1190" s="251">
        <v>1450000</v>
      </c>
    </row>
    <row r="1191" spans="1:5">
      <c r="A1191" s="249" t="s">
        <v>3</v>
      </c>
      <c r="B1191" s="250" t="s">
        <v>736</v>
      </c>
      <c r="C1191" s="250" t="s">
        <v>75</v>
      </c>
      <c r="D1191" s="250" t="s">
        <v>386</v>
      </c>
      <c r="E1191" s="251">
        <v>1450000</v>
      </c>
    </row>
    <row r="1192" spans="1:5" ht="25.5">
      <c r="A1192" s="249" t="s">
        <v>1376</v>
      </c>
      <c r="B1192" s="250" t="s">
        <v>999</v>
      </c>
      <c r="C1192" s="250" t="s">
        <v>1175</v>
      </c>
      <c r="D1192" s="250" t="s">
        <v>1175</v>
      </c>
      <c r="E1192" s="251">
        <v>164370369</v>
      </c>
    </row>
    <row r="1193" spans="1:5" ht="51">
      <c r="A1193" s="249" t="s">
        <v>1379</v>
      </c>
      <c r="B1193" s="250" t="s">
        <v>1000</v>
      </c>
      <c r="C1193" s="250" t="s">
        <v>1175</v>
      </c>
      <c r="D1193" s="250" t="s">
        <v>1175</v>
      </c>
      <c r="E1193" s="251">
        <v>144008350</v>
      </c>
    </row>
    <row r="1194" spans="1:5" ht="114.75">
      <c r="A1194" s="249" t="s">
        <v>2167</v>
      </c>
      <c r="B1194" s="250" t="s">
        <v>2168</v>
      </c>
      <c r="C1194" s="250" t="s">
        <v>1175</v>
      </c>
      <c r="D1194" s="250" t="s">
        <v>1175</v>
      </c>
      <c r="E1194" s="251">
        <v>2094250</v>
      </c>
    </row>
    <row r="1195" spans="1:5">
      <c r="A1195" s="249" t="s">
        <v>1331</v>
      </c>
      <c r="B1195" s="250" t="s">
        <v>2168</v>
      </c>
      <c r="C1195" s="250" t="s">
        <v>1332</v>
      </c>
      <c r="D1195" s="250" t="s">
        <v>1175</v>
      </c>
      <c r="E1195" s="251">
        <v>2094250</v>
      </c>
    </row>
    <row r="1196" spans="1:5">
      <c r="A1196" s="249" t="s">
        <v>68</v>
      </c>
      <c r="B1196" s="250" t="s">
        <v>2168</v>
      </c>
      <c r="C1196" s="250" t="s">
        <v>430</v>
      </c>
      <c r="D1196" s="250" t="s">
        <v>1175</v>
      </c>
      <c r="E1196" s="251">
        <v>2094250</v>
      </c>
    </row>
    <row r="1197" spans="1:5" ht="38.25">
      <c r="A1197" s="249" t="s">
        <v>1155</v>
      </c>
      <c r="B1197" s="250" t="s">
        <v>2168</v>
      </c>
      <c r="C1197" s="250" t="s">
        <v>430</v>
      </c>
      <c r="D1197" s="250" t="s">
        <v>1156</v>
      </c>
      <c r="E1197" s="251">
        <v>2094250</v>
      </c>
    </row>
    <row r="1198" spans="1:5">
      <c r="A1198" s="249" t="s">
        <v>250</v>
      </c>
      <c r="B1198" s="250" t="s">
        <v>2168</v>
      </c>
      <c r="C1198" s="250" t="s">
        <v>430</v>
      </c>
      <c r="D1198" s="250" t="s">
        <v>439</v>
      </c>
      <c r="E1198" s="251">
        <v>2094250</v>
      </c>
    </row>
    <row r="1199" spans="1:5" ht="89.25">
      <c r="A1199" s="249" t="s">
        <v>2000</v>
      </c>
      <c r="B1199" s="250" t="s">
        <v>796</v>
      </c>
      <c r="C1199" s="250" t="s">
        <v>1175</v>
      </c>
      <c r="D1199" s="250" t="s">
        <v>1175</v>
      </c>
      <c r="E1199" s="251">
        <v>5441900</v>
      </c>
    </row>
    <row r="1200" spans="1:5">
      <c r="A1200" s="249" t="s">
        <v>1331</v>
      </c>
      <c r="B1200" s="250" t="s">
        <v>796</v>
      </c>
      <c r="C1200" s="250" t="s">
        <v>1332</v>
      </c>
      <c r="D1200" s="250" t="s">
        <v>1175</v>
      </c>
      <c r="E1200" s="251">
        <v>5441900</v>
      </c>
    </row>
    <row r="1201" spans="1:5">
      <c r="A1201" s="249" t="s">
        <v>434</v>
      </c>
      <c r="B1201" s="250" t="s">
        <v>796</v>
      </c>
      <c r="C1201" s="250" t="s">
        <v>435</v>
      </c>
      <c r="D1201" s="250" t="s">
        <v>1175</v>
      </c>
      <c r="E1201" s="251">
        <v>5441900</v>
      </c>
    </row>
    <row r="1202" spans="1:5">
      <c r="A1202" s="249" t="s">
        <v>187</v>
      </c>
      <c r="B1202" s="250" t="s">
        <v>796</v>
      </c>
      <c r="C1202" s="250" t="s">
        <v>435</v>
      </c>
      <c r="D1202" s="250" t="s">
        <v>1154</v>
      </c>
      <c r="E1202" s="251">
        <v>5441900</v>
      </c>
    </row>
    <row r="1203" spans="1:5">
      <c r="A1203" s="249" t="s">
        <v>188</v>
      </c>
      <c r="B1203" s="250" t="s">
        <v>796</v>
      </c>
      <c r="C1203" s="250" t="s">
        <v>435</v>
      </c>
      <c r="D1203" s="250" t="s">
        <v>433</v>
      </c>
      <c r="E1203" s="251">
        <v>5441900</v>
      </c>
    </row>
    <row r="1204" spans="1:5" ht="114.75">
      <c r="A1204" s="249" t="s">
        <v>1486</v>
      </c>
      <c r="B1204" s="250" t="s">
        <v>794</v>
      </c>
      <c r="C1204" s="250" t="s">
        <v>1175</v>
      </c>
      <c r="D1204" s="250" t="s">
        <v>1175</v>
      </c>
      <c r="E1204" s="251">
        <v>302500</v>
      </c>
    </row>
    <row r="1205" spans="1:5">
      <c r="A1205" s="249" t="s">
        <v>1331</v>
      </c>
      <c r="B1205" s="250" t="s">
        <v>794</v>
      </c>
      <c r="C1205" s="250" t="s">
        <v>1332</v>
      </c>
      <c r="D1205" s="250" t="s">
        <v>1175</v>
      </c>
      <c r="E1205" s="251">
        <v>302500</v>
      </c>
    </row>
    <row r="1206" spans="1:5">
      <c r="A1206" s="249" t="s">
        <v>434</v>
      </c>
      <c r="B1206" s="250" t="s">
        <v>794</v>
      </c>
      <c r="C1206" s="250" t="s">
        <v>435</v>
      </c>
      <c r="D1206" s="250" t="s">
        <v>1175</v>
      </c>
      <c r="E1206" s="251">
        <v>302500</v>
      </c>
    </row>
    <row r="1207" spans="1:5">
      <c r="A1207" s="249" t="s">
        <v>234</v>
      </c>
      <c r="B1207" s="250" t="s">
        <v>794</v>
      </c>
      <c r="C1207" s="250" t="s">
        <v>435</v>
      </c>
      <c r="D1207" s="250" t="s">
        <v>1135</v>
      </c>
      <c r="E1207" s="251">
        <v>302500</v>
      </c>
    </row>
    <row r="1208" spans="1:5">
      <c r="A1208" s="249" t="s">
        <v>217</v>
      </c>
      <c r="B1208" s="250" t="s">
        <v>794</v>
      </c>
      <c r="C1208" s="250" t="s">
        <v>435</v>
      </c>
      <c r="D1208" s="250" t="s">
        <v>337</v>
      </c>
      <c r="E1208" s="251">
        <v>302500</v>
      </c>
    </row>
    <row r="1209" spans="1:5" ht="114.75">
      <c r="A1209" s="249" t="s">
        <v>1382</v>
      </c>
      <c r="B1209" s="250" t="s">
        <v>801</v>
      </c>
      <c r="C1209" s="250" t="s">
        <v>1175</v>
      </c>
      <c r="D1209" s="250" t="s">
        <v>1175</v>
      </c>
      <c r="E1209" s="251">
        <v>47081000</v>
      </c>
    </row>
    <row r="1210" spans="1:5">
      <c r="A1210" s="249" t="s">
        <v>1331</v>
      </c>
      <c r="B1210" s="250" t="s">
        <v>801</v>
      </c>
      <c r="C1210" s="250" t="s">
        <v>1332</v>
      </c>
      <c r="D1210" s="250" t="s">
        <v>1175</v>
      </c>
      <c r="E1210" s="251">
        <v>47081000</v>
      </c>
    </row>
    <row r="1211" spans="1:5">
      <c r="A1211" s="249" t="s">
        <v>1210</v>
      </c>
      <c r="B1211" s="250" t="s">
        <v>801</v>
      </c>
      <c r="C1211" s="250" t="s">
        <v>1211</v>
      </c>
      <c r="D1211" s="250" t="s">
        <v>1175</v>
      </c>
      <c r="E1211" s="251">
        <v>47081000</v>
      </c>
    </row>
    <row r="1212" spans="1:5" ht="38.25">
      <c r="A1212" s="249" t="s">
        <v>1155</v>
      </c>
      <c r="B1212" s="250" t="s">
        <v>801</v>
      </c>
      <c r="C1212" s="250" t="s">
        <v>1211</v>
      </c>
      <c r="D1212" s="250" t="s">
        <v>1156</v>
      </c>
      <c r="E1212" s="251">
        <v>47081000</v>
      </c>
    </row>
    <row r="1213" spans="1:5" ht="38.25">
      <c r="A1213" s="249" t="s">
        <v>211</v>
      </c>
      <c r="B1213" s="250" t="s">
        <v>801</v>
      </c>
      <c r="C1213" s="250" t="s">
        <v>1211</v>
      </c>
      <c r="D1213" s="250" t="s">
        <v>437</v>
      </c>
      <c r="E1213" s="251">
        <v>47081000</v>
      </c>
    </row>
    <row r="1214" spans="1:5" ht="89.25">
      <c r="A1214" s="249" t="s">
        <v>1493</v>
      </c>
      <c r="B1214" s="250" t="s">
        <v>803</v>
      </c>
      <c r="C1214" s="250" t="s">
        <v>1175</v>
      </c>
      <c r="D1214" s="250" t="s">
        <v>1175</v>
      </c>
      <c r="E1214" s="251">
        <v>38780300</v>
      </c>
    </row>
    <row r="1215" spans="1:5">
      <c r="A1215" s="249" t="s">
        <v>1331</v>
      </c>
      <c r="B1215" s="250" t="s">
        <v>803</v>
      </c>
      <c r="C1215" s="250" t="s">
        <v>1332</v>
      </c>
      <c r="D1215" s="250" t="s">
        <v>1175</v>
      </c>
      <c r="E1215" s="251">
        <v>38780300</v>
      </c>
    </row>
    <row r="1216" spans="1:5">
      <c r="A1216" s="249" t="s">
        <v>68</v>
      </c>
      <c r="B1216" s="250" t="s">
        <v>803</v>
      </c>
      <c r="C1216" s="250" t="s">
        <v>430</v>
      </c>
      <c r="D1216" s="250" t="s">
        <v>1175</v>
      </c>
      <c r="E1216" s="251">
        <v>38780300</v>
      </c>
    </row>
    <row r="1217" spans="1:5" ht="38.25">
      <c r="A1217" s="249" t="s">
        <v>1155</v>
      </c>
      <c r="B1217" s="250" t="s">
        <v>803</v>
      </c>
      <c r="C1217" s="250" t="s">
        <v>430</v>
      </c>
      <c r="D1217" s="250" t="s">
        <v>1156</v>
      </c>
      <c r="E1217" s="251">
        <v>38780300</v>
      </c>
    </row>
    <row r="1218" spans="1:5">
      <c r="A1218" s="249" t="s">
        <v>250</v>
      </c>
      <c r="B1218" s="250" t="s">
        <v>803</v>
      </c>
      <c r="C1218" s="250" t="s">
        <v>430</v>
      </c>
      <c r="D1218" s="250" t="s">
        <v>439</v>
      </c>
      <c r="E1218" s="251">
        <v>38780300</v>
      </c>
    </row>
    <row r="1219" spans="1:5" ht="89.25">
      <c r="A1219" s="249" t="s">
        <v>540</v>
      </c>
      <c r="B1219" s="250" t="s">
        <v>802</v>
      </c>
      <c r="C1219" s="250" t="s">
        <v>1175</v>
      </c>
      <c r="D1219" s="250" t="s">
        <v>1175</v>
      </c>
      <c r="E1219" s="251">
        <v>50308400</v>
      </c>
    </row>
    <row r="1220" spans="1:5">
      <c r="A1220" s="249" t="s">
        <v>1331</v>
      </c>
      <c r="B1220" s="250" t="s">
        <v>802</v>
      </c>
      <c r="C1220" s="250" t="s">
        <v>1332</v>
      </c>
      <c r="D1220" s="250" t="s">
        <v>1175</v>
      </c>
      <c r="E1220" s="251">
        <v>50308400</v>
      </c>
    </row>
    <row r="1221" spans="1:5">
      <c r="A1221" s="249" t="s">
        <v>1210</v>
      </c>
      <c r="B1221" s="250" t="s">
        <v>802</v>
      </c>
      <c r="C1221" s="250" t="s">
        <v>1211</v>
      </c>
      <c r="D1221" s="250" t="s">
        <v>1175</v>
      </c>
      <c r="E1221" s="251">
        <v>50308400</v>
      </c>
    </row>
    <row r="1222" spans="1:5" ht="38.25">
      <c r="A1222" s="249" t="s">
        <v>1155</v>
      </c>
      <c r="B1222" s="250" t="s">
        <v>802</v>
      </c>
      <c r="C1222" s="250" t="s">
        <v>1211</v>
      </c>
      <c r="D1222" s="250" t="s">
        <v>1156</v>
      </c>
      <c r="E1222" s="251">
        <v>50308400</v>
      </c>
    </row>
    <row r="1223" spans="1:5" ht="38.25">
      <c r="A1223" s="249" t="s">
        <v>211</v>
      </c>
      <c r="B1223" s="250" t="s">
        <v>802</v>
      </c>
      <c r="C1223" s="250" t="s">
        <v>1211</v>
      </c>
      <c r="D1223" s="250" t="s">
        <v>437</v>
      </c>
      <c r="E1223" s="251">
        <v>50308400</v>
      </c>
    </row>
    <row r="1224" spans="1:5" ht="25.5">
      <c r="A1224" s="249" t="s">
        <v>492</v>
      </c>
      <c r="B1224" s="250" t="s">
        <v>1001</v>
      </c>
      <c r="C1224" s="250" t="s">
        <v>1175</v>
      </c>
      <c r="D1224" s="250" t="s">
        <v>1175</v>
      </c>
      <c r="E1224" s="251">
        <v>20362019</v>
      </c>
    </row>
    <row r="1225" spans="1:5" ht="114.75">
      <c r="A1225" s="249" t="s">
        <v>2158</v>
      </c>
      <c r="B1225" s="250" t="s">
        <v>2159</v>
      </c>
      <c r="C1225" s="250" t="s">
        <v>1175</v>
      </c>
      <c r="D1225" s="250" t="s">
        <v>1175</v>
      </c>
      <c r="E1225" s="251">
        <v>115770</v>
      </c>
    </row>
    <row r="1226" spans="1:5" ht="51">
      <c r="A1226" s="249" t="s">
        <v>1320</v>
      </c>
      <c r="B1226" s="250" t="s">
        <v>2159</v>
      </c>
      <c r="C1226" s="250" t="s">
        <v>273</v>
      </c>
      <c r="D1226" s="250" t="s">
        <v>1175</v>
      </c>
      <c r="E1226" s="251">
        <v>115770</v>
      </c>
    </row>
    <row r="1227" spans="1:5" ht="25.5">
      <c r="A1227" s="249" t="s">
        <v>1205</v>
      </c>
      <c r="B1227" s="250" t="s">
        <v>2159</v>
      </c>
      <c r="C1227" s="250" t="s">
        <v>28</v>
      </c>
      <c r="D1227" s="250" t="s">
        <v>1175</v>
      </c>
      <c r="E1227" s="251">
        <v>115770</v>
      </c>
    </row>
    <row r="1228" spans="1:5">
      <c r="A1228" s="249" t="s">
        <v>234</v>
      </c>
      <c r="B1228" s="250" t="s">
        <v>2159</v>
      </c>
      <c r="C1228" s="250" t="s">
        <v>28</v>
      </c>
      <c r="D1228" s="250" t="s">
        <v>1135</v>
      </c>
      <c r="E1228" s="251">
        <v>115770</v>
      </c>
    </row>
    <row r="1229" spans="1:5" ht="38.25">
      <c r="A1229" s="249" t="s">
        <v>216</v>
      </c>
      <c r="B1229" s="250" t="s">
        <v>2159</v>
      </c>
      <c r="C1229" s="250" t="s">
        <v>28</v>
      </c>
      <c r="D1229" s="250" t="s">
        <v>331</v>
      </c>
      <c r="E1229" s="251">
        <v>115770</v>
      </c>
    </row>
    <row r="1230" spans="1:5" ht="76.5">
      <c r="A1230" s="249" t="s">
        <v>2160</v>
      </c>
      <c r="B1230" s="250" t="s">
        <v>2161</v>
      </c>
      <c r="C1230" s="250" t="s">
        <v>1175</v>
      </c>
      <c r="D1230" s="250" t="s">
        <v>1175</v>
      </c>
      <c r="E1230" s="251">
        <v>49371</v>
      </c>
    </row>
    <row r="1231" spans="1:5" ht="51">
      <c r="A1231" s="249" t="s">
        <v>1320</v>
      </c>
      <c r="B1231" s="250" t="s">
        <v>2161</v>
      </c>
      <c r="C1231" s="250" t="s">
        <v>273</v>
      </c>
      <c r="D1231" s="250" t="s">
        <v>1175</v>
      </c>
      <c r="E1231" s="251">
        <v>49371</v>
      </c>
    </row>
    <row r="1232" spans="1:5" ht="25.5">
      <c r="A1232" s="249" t="s">
        <v>1205</v>
      </c>
      <c r="B1232" s="250" t="s">
        <v>2161</v>
      </c>
      <c r="C1232" s="250" t="s">
        <v>28</v>
      </c>
      <c r="D1232" s="250" t="s">
        <v>1175</v>
      </c>
      <c r="E1232" s="251">
        <v>49371</v>
      </c>
    </row>
    <row r="1233" spans="1:5">
      <c r="A1233" s="249" t="s">
        <v>234</v>
      </c>
      <c r="B1233" s="250" t="s">
        <v>2161</v>
      </c>
      <c r="C1233" s="250" t="s">
        <v>28</v>
      </c>
      <c r="D1233" s="250" t="s">
        <v>1135</v>
      </c>
      <c r="E1233" s="251">
        <v>49371</v>
      </c>
    </row>
    <row r="1234" spans="1:5" ht="38.25">
      <c r="A1234" s="249" t="s">
        <v>216</v>
      </c>
      <c r="B1234" s="250" t="s">
        <v>2161</v>
      </c>
      <c r="C1234" s="250" t="s">
        <v>28</v>
      </c>
      <c r="D1234" s="250" t="s">
        <v>331</v>
      </c>
      <c r="E1234" s="251">
        <v>49371</v>
      </c>
    </row>
    <row r="1235" spans="1:5" ht="63.75">
      <c r="A1235" s="249" t="s">
        <v>425</v>
      </c>
      <c r="B1235" s="250" t="s">
        <v>788</v>
      </c>
      <c r="C1235" s="250" t="s">
        <v>1175</v>
      </c>
      <c r="D1235" s="250" t="s">
        <v>1175</v>
      </c>
      <c r="E1235" s="251">
        <v>15857762</v>
      </c>
    </row>
    <row r="1236" spans="1:5" ht="51">
      <c r="A1236" s="249" t="s">
        <v>1320</v>
      </c>
      <c r="B1236" s="250" t="s">
        <v>788</v>
      </c>
      <c r="C1236" s="250" t="s">
        <v>273</v>
      </c>
      <c r="D1236" s="250" t="s">
        <v>1175</v>
      </c>
      <c r="E1236" s="251">
        <v>14124968</v>
      </c>
    </row>
    <row r="1237" spans="1:5" ht="25.5">
      <c r="A1237" s="249" t="s">
        <v>1205</v>
      </c>
      <c r="B1237" s="250" t="s">
        <v>788</v>
      </c>
      <c r="C1237" s="250" t="s">
        <v>28</v>
      </c>
      <c r="D1237" s="250" t="s">
        <v>1175</v>
      </c>
      <c r="E1237" s="251">
        <v>14124968</v>
      </c>
    </row>
    <row r="1238" spans="1:5">
      <c r="A1238" s="249" t="s">
        <v>234</v>
      </c>
      <c r="B1238" s="250" t="s">
        <v>788</v>
      </c>
      <c r="C1238" s="250" t="s">
        <v>28</v>
      </c>
      <c r="D1238" s="250" t="s">
        <v>1135</v>
      </c>
      <c r="E1238" s="251">
        <v>14124968</v>
      </c>
    </row>
    <row r="1239" spans="1:5" ht="38.25">
      <c r="A1239" s="249" t="s">
        <v>216</v>
      </c>
      <c r="B1239" s="250" t="s">
        <v>788</v>
      </c>
      <c r="C1239" s="250" t="s">
        <v>28</v>
      </c>
      <c r="D1239" s="250" t="s">
        <v>331</v>
      </c>
      <c r="E1239" s="251">
        <v>14124968</v>
      </c>
    </row>
    <row r="1240" spans="1:5" ht="25.5">
      <c r="A1240" s="249" t="s">
        <v>1321</v>
      </c>
      <c r="B1240" s="250" t="s">
        <v>788</v>
      </c>
      <c r="C1240" s="250" t="s">
        <v>1322</v>
      </c>
      <c r="D1240" s="250" t="s">
        <v>1175</v>
      </c>
      <c r="E1240" s="251">
        <v>1720294</v>
      </c>
    </row>
    <row r="1241" spans="1:5" ht="25.5">
      <c r="A1241" s="249" t="s">
        <v>1198</v>
      </c>
      <c r="B1241" s="250" t="s">
        <v>788</v>
      </c>
      <c r="C1241" s="250" t="s">
        <v>1199</v>
      </c>
      <c r="D1241" s="250" t="s">
        <v>1175</v>
      </c>
      <c r="E1241" s="251">
        <v>1720294</v>
      </c>
    </row>
    <row r="1242" spans="1:5">
      <c r="A1242" s="249" t="s">
        <v>234</v>
      </c>
      <c r="B1242" s="250" t="s">
        <v>788</v>
      </c>
      <c r="C1242" s="250" t="s">
        <v>1199</v>
      </c>
      <c r="D1242" s="250" t="s">
        <v>1135</v>
      </c>
      <c r="E1242" s="251">
        <v>1720294</v>
      </c>
    </row>
    <row r="1243" spans="1:5" ht="38.25">
      <c r="A1243" s="249" t="s">
        <v>216</v>
      </c>
      <c r="B1243" s="250" t="s">
        <v>788</v>
      </c>
      <c r="C1243" s="250" t="s">
        <v>1199</v>
      </c>
      <c r="D1243" s="250" t="s">
        <v>331</v>
      </c>
      <c r="E1243" s="251">
        <v>1720294</v>
      </c>
    </row>
    <row r="1244" spans="1:5">
      <c r="A1244" s="249" t="s">
        <v>1323</v>
      </c>
      <c r="B1244" s="250" t="s">
        <v>788</v>
      </c>
      <c r="C1244" s="250" t="s">
        <v>1324</v>
      </c>
      <c r="D1244" s="250" t="s">
        <v>1175</v>
      </c>
      <c r="E1244" s="251">
        <v>12500</v>
      </c>
    </row>
    <row r="1245" spans="1:5">
      <c r="A1245" s="249" t="s">
        <v>1203</v>
      </c>
      <c r="B1245" s="250" t="s">
        <v>788</v>
      </c>
      <c r="C1245" s="250" t="s">
        <v>1204</v>
      </c>
      <c r="D1245" s="250" t="s">
        <v>1175</v>
      </c>
      <c r="E1245" s="251">
        <v>12500</v>
      </c>
    </row>
    <row r="1246" spans="1:5">
      <c r="A1246" s="249" t="s">
        <v>234</v>
      </c>
      <c r="B1246" s="250" t="s">
        <v>788</v>
      </c>
      <c r="C1246" s="250" t="s">
        <v>1204</v>
      </c>
      <c r="D1246" s="250" t="s">
        <v>1135</v>
      </c>
      <c r="E1246" s="251">
        <v>12500</v>
      </c>
    </row>
    <row r="1247" spans="1:5" ht="38.25">
      <c r="A1247" s="249" t="s">
        <v>216</v>
      </c>
      <c r="B1247" s="250" t="s">
        <v>788</v>
      </c>
      <c r="C1247" s="250" t="s">
        <v>1204</v>
      </c>
      <c r="D1247" s="250" t="s">
        <v>331</v>
      </c>
      <c r="E1247" s="251">
        <v>12500</v>
      </c>
    </row>
    <row r="1248" spans="1:5" ht="89.25">
      <c r="A1248" s="249" t="s">
        <v>535</v>
      </c>
      <c r="B1248" s="250" t="s">
        <v>789</v>
      </c>
      <c r="C1248" s="250" t="s">
        <v>1175</v>
      </c>
      <c r="D1248" s="250" t="s">
        <v>1175</v>
      </c>
      <c r="E1248" s="251">
        <v>704000</v>
      </c>
    </row>
    <row r="1249" spans="1:5" ht="51">
      <c r="A1249" s="249" t="s">
        <v>1320</v>
      </c>
      <c r="B1249" s="250" t="s">
        <v>789</v>
      </c>
      <c r="C1249" s="250" t="s">
        <v>273</v>
      </c>
      <c r="D1249" s="250" t="s">
        <v>1175</v>
      </c>
      <c r="E1249" s="251">
        <v>704000</v>
      </c>
    </row>
    <row r="1250" spans="1:5" ht="25.5">
      <c r="A1250" s="249" t="s">
        <v>1205</v>
      </c>
      <c r="B1250" s="250" t="s">
        <v>789</v>
      </c>
      <c r="C1250" s="250" t="s">
        <v>28</v>
      </c>
      <c r="D1250" s="250" t="s">
        <v>1175</v>
      </c>
      <c r="E1250" s="251">
        <v>704000</v>
      </c>
    </row>
    <row r="1251" spans="1:5">
      <c r="A1251" s="249" t="s">
        <v>234</v>
      </c>
      <c r="B1251" s="250" t="s">
        <v>789</v>
      </c>
      <c r="C1251" s="250" t="s">
        <v>28</v>
      </c>
      <c r="D1251" s="250" t="s">
        <v>1135</v>
      </c>
      <c r="E1251" s="251">
        <v>704000</v>
      </c>
    </row>
    <row r="1252" spans="1:5" ht="38.25">
      <c r="A1252" s="249" t="s">
        <v>216</v>
      </c>
      <c r="B1252" s="250" t="s">
        <v>789</v>
      </c>
      <c r="C1252" s="250" t="s">
        <v>28</v>
      </c>
      <c r="D1252" s="250" t="s">
        <v>331</v>
      </c>
      <c r="E1252" s="251">
        <v>704000</v>
      </c>
    </row>
    <row r="1253" spans="1:5" ht="76.5">
      <c r="A1253" s="249" t="s">
        <v>585</v>
      </c>
      <c r="B1253" s="250" t="s">
        <v>790</v>
      </c>
      <c r="C1253" s="250" t="s">
        <v>1175</v>
      </c>
      <c r="D1253" s="250" t="s">
        <v>1175</v>
      </c>
      <c r="E1253" s="251">
        <v>361140</v>
      </c>
    </row>
    <row r="1254" spans="1:5" ht="51">
      <c r="A1254" s="249" t="s">
        <v>1320</v>
      </c>
      <c r="B1254" s="250" t="s">
        <v>790</v>
      </c>
      <c r="C1254" s="250" t="s">
        <v>273</v>
      </c>
      <c r="D1254" s="250" t="s">
        <v>1175</v>
      </c>
      <c r="E1254" s="251">
        <v>361140</v>
      </c>
    </row>
    <row r="1255" spans="1:5" ht="25.5">
      <c r="A1255" s="249" t="s">
        <v>1205</v>
      </c>
      <c r="B1255" s="250" t="s">
        <v>790</v>
      </c>
      <c r="C1255" s="250" t="s">
        <v>28</v>
      </c>
      <c r="D1255" s="250" t="s">
        <v>1175</v>
      </c>
      <c r="E1255" s="251">
        <v>361140</v>
      </c>
    </row>
    <row r="1256" spans="1:5">
      <c r="A1256" s="249" t="s">
        <v>234</v>
      </c>
      <c r="B1256" s="250" t="s">
        <v>790</v>
      </c>
      <c r="C1256" s="250" t="s">
        <v>28</v>
      </c>
      <c r="D1256" s="250" t="s">
        <v>1135</v>
      </c>
      <c r="E1256" s="251">
        <v>361140</v>
      </c>
    </row>
    <row r="1257" spans="1:5" ht="38.25">
      <c r="A1257" s="249" t="s">
        <v>216</v>
      </c>
      <c r="B1257" s="250" t="s">
        <v>790</v>
      </c>
      <c r="C1257" s="250" t="s">
        <v>28</v>
      </c>
      <c r="D1257" s="250" t="s">
        <v>331</v>
      </c>
      <c r="E1257" s="251">
        <v>361140</v>
      </c>
    </row>
    <row r="1258" spans="1:5" ht="76.5">
      <c r="A1258" s="249" t="s">
        <v>933</v>
      </c>
      <c r="B1258" s="250" t="s">
        <v>932</v>
      </c>
      <c r="C1258" s="250" t="s">
        <v>1175</v>
      </c>
      <c r="D1258" s="250" t="s">
        <v>1175</v>
      </c>
      <c r="E1258" s="251">
        <v>1682095</v>
      </c>
    </row>
    <row r="1259" spans="1:5" ht="51">
      <c r="A1259" s="249" t="s">
        <v>1320</v>
      </c>
      <c r="B1259" s="250" t="s">
        <v>932</v>
      </c>
      <c r="C1259" s="250" t="s">
        <v>273</v>
      </c>
      <c r="D1259" s="250" t="s">
        <v>1175</v>
      </c>
      <c r="E1259" s="251">
        <v>1682095</v>
      </c>
    </row>
    <row r="1260" spans="1:5" ht="25.5">
      <c r="A1260" s="249" t="s">
        <v>1205</v>
      </c>
      <c r="B1260" s="250" t="s">
        <v>932</v>
      </c>
      <c r="C1260" s="250" t="s">
        <v>28</v>
      </c>
      <c r="D1260" s="250" t="s">
        <v>1175</v>
      </c>
      <c r="E1260" s="251">
        <v>1682095</v>
      </c>
    </row>
    <row r="1261" spans="1:5">
      <c r="A1261" s="249" t="s">
        <v>234</v>
      </c>
      <c r="B1261" s="250" t="s">
        <v>932</v>
      </c>
      <c r="C1261" s="250" t="s">
        <v>28</v>
      </c>
      <c r="D1261" s="250" t="s">
        <v>1135</v>
      </c>
      <c r="E1261" s="251">
        <v>1682095</v>
      </c>
    </row>
    <row r="1262" spans="1:5" ht="38.25">
      <c r="A1262" s="249" t="s">
        <v>216</v>
      </c>
      <c r="B1262" s="250" t="s">
        <v>932</v>
      </c>
      <c r="C1262" s="250" t="s">
        <v>28</v>
      </c>
      <c r="D1262" s="250" t="s">
        <v>331</v>
      </c>
      <c r="E1262" s="251">
        <v>1682095</v>
      </c>
    </row>
    <row r="1263" spans="1:5" ht="51">
      <c r="A1263" s="249" t="s">
        <v>586</v>
      </c>
      <c r="B1263" s="250" t="s">
        <v>791</v>
      </c>
      <c r="C1263" s="250" t="s">
        <v>1175</v>
      </c>
      <c r="D1263" s="250" t="s">
        <v>1175</v>
      </c>
      <c r="E1263" s="251">
        <v>657685</v>
      </c>
    </row>
    <row r="1264" spans="1:5" ht="25.5">
      <c r="A1264" s="249" t="s">
        <v>1321</v>
      </c>
      <c r="B1264" s="250" t="s">
        <v>791</v>
      </c>
      <c r="C1264" s="250" t="s">
        <v>1322</v>
      </c>
      <c r="D1264" s="250" t="s">
        <v>1175</v>
      </c>
      <c r="E1264" s="251">
        <v>657685</v>
      </c>
    </row>
    <row r="1265" spans="1:5" ht="25.5">
      <c r="A1265" s="249" t="s">
        <v>1198</v>
      </c>
      <c r="B1265" s="250" t="s">
        <v>791</v>
      </c>
      <c r="C1265" s="250" t="s">
        <v>1199</v>
      </c>
      <c r="D1265" s="250" t="s">
        <v>1175</v>
      </c>
      <c r="E1265" s="251">
        <v>657685</v>
      </c>
    </row>
    <row r="1266" spans="1:5">
      <c r="A1266" s="249" t="s">
        <v>234</v>
      </c>
      <c r="B1266" s="250" t="s">
        <v>791</v>
      </c>
      <c r="C1266" s="250" t="s">
        <v>1199</v>
      </c>
      <c r="D1266" s="250" t="s">
        <v>1135</v>
      </c>
      <c r="E1266" s="251">
        <v>657685</v>
      </c>
    </row>
    <row r="1267" spans="1:5" ht="38.25">
      <c r="A1267" s="249" t="s">
        <v>216</v>
      </c>
      <c r="B1267" s="250" t="s">
        <v>791</v>
      </c>
      <c r="C1267" s="250" t="s">
        <v>1199</v>
      </c>
      <c r="D1267" s="250" t="s">
        <v>331</v>
      </c>
      <c r="E1267" s="251">
        <v>657685</v>
      </c>
    </row>
    <row r="1268" spans="1:5" ht="63.75">
      <c r="A1268" s="249" t="s">
        <v>1887</v>
      </c>
      <c r="B1268" s="250" t="s">
        <v>1888</v>
      </c>
      <c r="C1268" s="250" t="s">
        <v>1175</v>
      </c>
      <c r="D1268" s="250" t="s">
        <v>1175</v>
      </c>
      <c r="E1268" s="251">
        <v>5525</v>
      </c>
    </row>
    <row r="1269" spans="1:5" ht="25.5">
      <c r="A1269" s="249" t="s">
        <v>1321</v>
      </c>
      <c r="B1269" s="250" t="s">
        <v>1888</v>
      </c>
      <c r="C1269" s="250" t="s">
        <v>1322</v>
      </c>
      <c r="D1269" s="250" t="s">
        <v>1175</v>
      </c>
      <c r="E1269" s="251">
        <v>5525</v>
      </c>
    </row>
    <row r="1270" spans="1:5" ht="25.5">
      <c r="A1270" s="249" t="s">
        <v>1198</v>
      </c>
      <c r="B1270" s="250" t="s">
        <v>1888</v>
      </c>
      <c r="C1270" s="250" t="s">
        <v>1199</v>
      </c>
      <c r="D1270" s="250" t="s">
        <v>1175</v>
      </c>
      <c r="E1270" s="251">
        <v>5525</v>
      </c>
    </row>
    <row r="1271" spans="1:5">
      <c r="A1271" s="249" t="s">
        <v>234</v>
      </c>
      <c r="B1271" s="250" t="s">
        <v>1888</v>
      </c>
      <c r="C1271" s="250" t="s">
        <v>1199</v>
      </c>
      <c r="D1271" s="250" t="s">
        <v>1135</v>
      </c>
      <c r="E1271" s="251">
        <v>5525</v>
      </c>
    </row>
    <row r="1272" spans="1:5" ht="38.25">
      <c r="A1272" s="249" t="s">
        <v>216</v>
      </c>
      <c r="B1272" s="250" t="s">
        <v>1888</v>
      </c>
      <c r="C1272" s="250" t="s">
        <v>1199</v>
      </c>
      <c r="D1272" s="250" t="s">
        <v>331</v>
      </c>
      <c r="E1272" s="251">
        <v>5525</v>
      </c>
    </row>
    <row r="1273" spans="1:5" ht="51">
      <c r="A1273" s="249" t="s">
        <v>969</v>
      </c>
      <c r="B1273" s="250" t="s">
        <v>970</v>
      </c>
      <c r="C1273" s="250" t="s">
        <v>1175</v>
      </c>
      <c r="D1273" s="250" t="s">
        <v>1175</v>
      </c>
      <c r="E1273" s="251">
        <v>225348</v>
      </c>
    </row>
    <row r="1274" spans="1:5" ht="25.5">
      <c r="A1274" s="249" t="s">
        <v>1321</v>
      </c>
      <c r="B1274" s="250" t="s">
        <v>970</v>
      </c>
      <c r="C1274" s="250" t="s">
        <v>1322</v>
      </c>
      <c r="D1274" s="250" t="s">
        <v>1175</v>
      </c>
      <c r="E1274" s="251">
        <v>225348</v>
      </c>
    </row>
    <row r="1275" spans="1:5" ht="25.5">
      <c r="A1275" s="249" t="s">
        <v>1198</v>
      </c>
      <c r="B1275" s="250" t="s">
        <v>970</v>
      </c>
      <c r="C1275" s="250" t="s">
        <v>1199</v>
      </c>
      <c r="D1275" s="250" t="s">
        <v>1175</v>
      </c>
      <c r="E1275" s="251">
        <v>225348</v>
      </c>
    </row>
    <row r="1276" spans="1:5">
      <c r="A1276" s="249" t="s">
        <v>234</v>
      </c>
      <c r="B1276" s="250" t="s">
        <v>970</v>
      </c>
      <c r="C1276" s="250" t="s">
        <v>1199</v>
      </c>
      <c r="D1276" s="250" t="s">
        <v>1135</v>
      </c>
      <c r="E1276" s="251">
        <v>225348</v>
      </c>
    </row>
    <row r="1277" spans="1:5" ht="38.25">
      <c r="A1277" s="249" t="s">
        <v>216</v>
      </c>
      <c r="B1277" s="250" t="s">
        <v>970</v>
      </c>
      <c r="C1277" s="250" t="s">
        <v>1199</v>
      </c>
      <c r="D1277" s="250" t="s">
        <v>331</v>
      </c>
      <c r="E1277" s="251">
        <v>225348</v>
      </c>
    </row>
    <row r="1278" spans="1:5" ht="63.75">
      <c r="A1278" s="249" t="s">
        <v>536</v>
      </c>
      <c r="B1278" s="250" t="s">
        <v>792</v>
      </c>
      <c r="C1278" s="250" t="s">
        <v>1175</v>
      </c>
      <c r="D1278" s="250" t="s">
        <v>1175</v>
      </c>
      <c r="E1278" s="251">
        <v>680323</v>
      </c>
    </row>
    <row r="1279" spans="1:5" ht="51">
      <c r="A1279" s="249" t="s">
        <v>1320</v>
      </c>
      <c r="B1279" s="250" t="s">
        <v>792</v>
      </c>
      <c r="C1279" s="250" t="s">
        <v>273</v>
      </c>
      <c r="D1279" s="250" t="s">
        <v>1175</v>
      </c>
      <c r="E1279" s="251">
        <v>680323</v>
      </c>
    </row>
    <row r="1280" spans="1:5" ht="25.5">
      <c r="A1280" s="249" t="s">
        <v>1205</v>
      </c>
      <c r="B1280" s="250" t="s">
        <v>792</v>
      </c>
      <c r="C1280" s="250" t="s">
        <v>28</v>
      </c>
      <c r="D1280" s="250" t="s">
        <v>1175</v>
      </c>
      <c r="E1280" s="251">
        <v>680323</v>
      </c>
    </row>
    <row r="1281" spans="1:5">
      <c r="A1281" s="249" t="s">
        <v>234</v>
      </c>
      <c r="B1281" s="250" t="s">
        <v>792</v>
      </c>
      <c r="C1281" s="250" t="s">
        <v>28</v>
      </c>
      <c r="D1281" s="250" t="s">
        <v>1135</v>
      </c>
      <c r="E1281" s="251">
        <v>680323</v>
      </c>
    </row>
    <row r="1282" spans="1:5" ht="38.25">
      <c r="A1282" s="249" t="s">
        <v>216</v>
      </c>
      <c r="B1282" s="250" t="s">
        <v>792</v>
      </c>
      <c r="C1282" s="250" t="s">
        <v>28</v>
      </c>
      <c r="D1282" s="250" t="s">
        <v>331</v>
      </c>
      <c r="E1282" s="251">
        <v>680323</v>
      </c>
    </row>
    <row r="1283" spans="1:5" ht="76.5">
      <c r="A1283" s="249" t="s">
        <v>1377</v>
      </c>
      <c r="B1283" s="250" t="s">
        <v>1378</v>
      </c>
      <c r="C1283" s="250" t="s">
        <v>1175</v>
      </c>
      <c r="D1283" s="250" t="s">
        <v>1175</v>
      </c>
      <c r="E1283" s="251">
        <v>23000</v>
      </c>
    </row>
    <row r="1284" spans="1:5" ht="25.5">
      <c r="A1284" s="249" t="s">
        <v>1321</v>
      </c>
      <c r="B1284" s="250" t="s">
        <v>1378</v>
      </c>
      <c r="C1284" s="250" t="s">
        <v>1322</v>
      </c>
      <c r="D1284" s="250" t="s">
        <v>1175</v>
      </c>
      <c r="E1284" s="251">
        <v>23000</v>
      </c>
    </row>
    <row r="1285" spans="1:5" ht="25.5">
      <c r="A1285" s="249" t="s">
        <v>1198</v>
      </c>
      <c r="B1285" s="250" t="s">
        <v>1378</v>
      </c>
      <c r="C1285" s="250" t="s">
        <v>1199</v>
      </c>
      <c r="D1285" s="250" t="s">
        <v>1175</v>
      </c>
      <c r="E1285" s="251">
        <v>23000</v>
      </c>
    </row>
    <row r="1286" spans="1:5">
      <c r="A1286" s="249" t="s">
        <v>234</v>
      </c>
      <c r="B1286" s="250" t="s">
        <v>1378</v>
      </c>
      <c r="C1286" s="250" t="s">
        <v>1199</v>
      </c>
      <c r="D1286" s="250" t="s">
        <v>1135</v>
      </c>
      <c r="E1286" s="251">
        <v>23000</v>
      </c>
    </row>
    <row r="1287" spans="1:5" ht="38.25">
      <c r="A1287" s="249" t="s">
        <v>216</v>
      </c>
      <c r="B1287" s="250" t="s">
        <v>1378</v>
      </c>
      <c r="C1287" s="250" t="s">
        <v>1199</v>
      </c>
      <c r="D1287" s="250" t="s">
        <v>331</v>
      </c>
      <c r="E1287" s="251">
        <v>23000</v>
      </c>
    </row>
    <row r="1288" spans="1:5" ht="25.5">
      <c r="A1288" s="249" t="s">
        <v>493</v>
      </c>
      <c r="B1288" s="250" t="s">
        <v>1002</v>
      </c>
      <c r="C1288" s="250" t="s">
        <v>1175</v>
      </c>
      <c r="D1288" s="250" t="s">
        <v>1175</v>
      </c>
      <c r="E1288" s="251">
        <v>1845200</v>
      </c>
    </row>
    <row r="1289" spans="1:5">
      <c r="A1289" s="249" t="s">
        <v>494</v>
      </c>
      <c r="B1289" s="250" t="s">
        <v>1003</v>
      </c>
      <c r="C1289" s="250" t="s">
        <v>1175</v>
      </c>
      <c r="D1289" s="250" t="s">
        <v>1175</v>
      </c>
      <c r="E1289" s="251">
        <v>10000</v>
      </c>
    </row>
    <row r="1290" spans="1:5" ht="51">
      <c r="A1290" s="249" t="s">
        <v>1716</v>
      </c>
      <c r="B1290" s="250" t="s">
        <v>1717</v>
      </c>
      <c r="C1290" s="250" t="s">
        <v>1175</v>
      </c>
      <c r="D1290" s="250" t="s">
        <v>1175</v>
      </c>
      <c r="E1290" s="251">
        <v>10000</v>
      </c>
    </row>
    <row r="1291" spans="1:5" ht="25.5">
      <c r="A1291" s="249" t="s">
        <v>1321</v>
      </c>
      <c r="B1291" s="250" t="s">
        <v>1717</v>
      </c>
      <c r="C1291" s="250" t="s">
        <v>1322</v>
      </c>
      <c r="D1291" s="250" t="s">
        <v>1175</v>
      </c>
      <c r="E1291" s="251">
        <v>10000</v>
      </c>
    </row>
    <row r="1292" spans="1:5" ht="25.5">
      <c r="A1292" s="249" t="s">
        <v>1198</v>
      </c>
      <c r="B1292" s="250" t="s">
        <v>1717</v>
      </c>
      <c r="C1292" s="250" t="s">
        <v>1199</v>
      </c>
      <c r="D1292" s="250" t="s">
        <v>1175</v>
      </c>
      <c r="E1292" s="251">
        <v>10000</v>
      </c>
    </row>
    <row r="1293" spans="1:5">
      <c r="A1293" s="249" t="s">
        <v>183</v>
      </c>
      <c r="B1293" s="250" t="s">
        <v>1717</v>
      </c>
      <c r="C1293" s="250" t="s">
        <v>1199</v>
      </c>
      <c r="D1293" s="250" t="s">
        <v>1140</v>
      </c>
      <c r="E1293" s="251">
        <v>10000</v>
      </c>
    </row>
    <row r="1294" spans="1:5">
      <c r="A1294" s="249" t="s">
        <v>184</v>
      </c>
      <c r="B1294" s="250" t="s">
        <v>1717</v>
      </c>
      <c r="C1294" s="250" t="s">
        <v>1199</v>
      </c>
      <c r="D1294" s="250" t="s">
        <v>352</v>
      </c>
      <c r="E1294" s="251">
        <v>10000</v>
      </c>
    </row>
    <row r="1295" spans="1:5">
      <c r="A1295" s="249" t="s">
        <v>495</v>
      </c>
      <c r="B1295" s="250" t="s">
        <v>1004</v>
      </c>
      <c r="C1295" s="250" t="s">
        <v>1175</v>
      </c>
      <c r="D1295" s="250" t="s">
        <v>1175</v>
      </c>
      <c r="E1295" s="251">
        <v>93000</v>
      </c>
    </row>
    <row r="1296" spans="1:5" ht="51">
      <c r="A1296" s="249" t="s">
        <v>1176</v>
      </c>
      <c r="B1296" s="250" t="s">
        <v>1177</v>
      </c>
      <c r="C1296" s="250" t="s">
        <v>1175</v>
      </c>
      <c r="D1296" s="250" t="s">
        <v>1175</v>
      </c>
      <c r="E1296" s="251">
        <v>93000</v>
      </c>
    </row>
    <row r="1297" spans="1:5" ht="25.5">
      <c r="A1297" s="249" t="s">
        <v>1321</v>
      </c>
      <c r="B1297" s="250" t="s">
        <v>1177</v>
      </c>
      <c r="C1297" s="250" t="s">
        <v>1322</v>
      </c>
      <c r="D1297" s="250" t="s">
        <v>1175</v>
      </c>
      <c r="E1297" s="251">
        <v>93000</v>
      </c>
    </row>
    <row r="1298" spans="1:5" ht="25.5">
      <c r="A1298" s="249" t="s">
        <v>1198</v>
      </c>
      <c r="B1298" s="250" t="s">
        <v>1177</v>
      </c>
      <c r="C1298" s="250" t="s">
        <v>1199</v>
      </c>
      <c r="D1298" s="250" t="s">
        <v>1175</v>
      </c>
      <c r="E1298" s="251">
        <v>93000</v>
      </c>
    </row>
    <row r="1299" spans="1:5">
      <c r="A1299" s="249" t="s">
        <v>183</v>
      </c>
      <c r="B1299" s="250" t="s">
        <v>1177</v>
      </c>
      <c r="C1299" s="250" t="s">
        <v>1199</v>
      </c>
      <c r="D1299" s="250" t="s">
        <v>1140</v>
      </c>
      <c r="E1299" s="251">
        <v>93000</v>
      </c>
    </row>
    <row r="1300" spans="1:5">
      <c r="A1300" s="249" t="s">
        <v>145</v>
      </c>
      <c r="B1300" s="250" t="s">
        <v>1177</v>
      </c>
      <c r="C1300" s="250" t="s">
        <v>1199</v>
      </c>
      <c r="D1300" s="250" t="s">
        <v>360</v>
      </c>
      <c r="E1300" s="251">
        <v>93000</v>
      </c>
    </row>
    <row r="1301" spans="1:5" ht="25.5">
      <c r="A1301" s="249" t="s">
        <v>447</v>
      </c>
      <c r="B1301" s="250" t="s">
        <v>1005</v>
      </c>
      <c r="C1301" s="250" t="s">
        <v>1175</v>
      </c>
      <c r="D1301" s="250" t="s">
        <v>1175</v>
      </c>
      <c r="E1301" s="251">
        <v>1742200</v>
      </c>
    </row>
    <row r="1302" spans="1:5" ht="76.5">
      <c r="A1302" s="249" t="s">
        <v>355</v>
      </c>
      <c r="B1302" s="250" t="s">
        <v>669</v>
      </c>
      <c r="C1302" s="250" t="s">
        <v>1175</v>
      </c>
      <c r="D1302" s="250" t="s">
        <v>1175</v>
      </c>
      <c r="E1302" s="251">
        <v>1742200</v>
      </c>
    </row>
    <row r="1303" spans="1:5" ht="51">
      <c r="A1303" s="249" t="s">
        <v>1320</v>
      </c>
      <c r="B1303" s="250" t="s">
        <v>669</v>
      </c>
      <c r="C1303" s="250" t="s">
        <v>273</v>
      </c>
      <c r="D1303" s="250" t="s">
        <v>1175</v>
      </c>
      <c r="E1303" s="251">
        <v>1688700</v>
      </c>
    </row>
    <row r="1304" spans="1:5" ht="25.5">
      <c r="A1304" s="249" t="s">
        <v>1205</v>
      </c>
      <c r="B1304" s="250" t="s">
        <v>669</v>
      </c>
      <c r="C1304" s="250" t="s">
        <v>28</v>
      </c>
      <c r="D1304" s="250" t="s">
        <v>1175</v>
      </c>
      <c r="E1304" s="251">
        <v>1688700</v>
      </c>
    </row>
    <row r="1305" spans="1:5">
      <c r="A1305" s="249" t="s">
        <v>183</v>
      </c>
      <c r="B1305" s="250" t="s">
        <v>669</v>
      </c>
      <c r="C1305" s="250" t="s">
        <v>28</v>
      </c>
      <c r="D1305" s="250" t="s">
        <v>1140</v>
      </c>
      <c r="E1305" s="251">
        <v>1688700</v>
      </c>
    </row>
    <row r="1306" spans="1:5">
      <c r="A1306" s="249" t="s">
        <v>184</v>
      </c>
      <c r="B1306" s="250" t="s">
        <v>669</v>
      </c>
      <c r="C1306" s="250" t="s">
        <v>28</v>
      </c>
      <c r="D1306" s="250" t="s">
        <v>352</v>
      </c>
      <c r="E1306" s="251">
        <v>1688700</v>
      </c>
    </row>
    <row r="1307" spans="1:5" ht="25.5">
      <c r="A1307" s="249" t="s">
        <v>1321</v>
      </c>
      <c r="B1307" s="250" t="s">
        <v>669</v>
      </c>
      <c r="C1307" s="250" t="s">
        <v>1322</v>
      </c>
      <c r="D1307" s="250" t="s">
        <v>1175</v>
      </c>
      <c r="E1307" s="251">
        <v>53500</v>
      </c>
    </row>
    <row r="1308" spans="1:5" ht="25.5">
      <c r="A1308" s="249" t="s">
        <v>1198</v>
      </c>
      <c r="B1308" s="250" t="s">
        <v>669</v>
      </c>
      <c r="C1308" s="250" t="s">
        <v>1199</v>
      </c>
      <c r="D1308" s="250" t="s">
        <v>1175</v>
      </c>
      <c r="E1308" s="251">
        <v>53500</v>
      </c>
    </row>
    <row r="1309" spans="1:5">
      <c r="A1309" s="249" t="s">
        <v>183</v>
      </c>
      <c r="B1309" s="250" t="s">
        <v>669</v>
      </c>
      <c r="C1309" s="250" t="s">
        <v>1199</v>
      </c>
      <c r="D1309" s="250" t="s">
        <v>1140</v>
      </c>
      <c r="E1309" s="251">
        <v>53500</v>
      </c>
    </row>
    <row r="1310" spans="1:5">
      <c r="A1310" s="249" t="s">
        <v>184</v>
      </c>
      <c r="B1310" s="250" t="s">
        <v>669</v>
      </c>
      <c r="C1310" s="250" t="s">
        <v>1199</v>
      </c>
      <c r="D1310" s="250" t="s">
        <v>352</v>
      </c>
      <c r="E1310" s="251">
        <v>53500</v>
      </c>
    </row>
    <row r="1311" spans="1:5" ht="38.25">
      <c r="A1311" s="249" t="s">
        <v>1729</v>
      </c>
      <c r="B1311" s="250" t="s">
        <v>1730</v>
      </c>
      <c r="C1311" s="250" t="s">
        <v>1175</v>
      </c>
      <c r="D1311" s="250" t="s">
        <v>1175</v>
      </c>
      <c r="E1311" s="251">
        <v>250000</v>
      </c>
    </row>
    <row r="1312" spans="1:5" ht="25.5">
      <c r="A1312" s="249" t="s">
        <v>1731</v>
      </c>
      <c r="B1312" s="250" t="s">
        <v>1732</v>
      </c>
      <c r="C1312" s="250" t="s">
        <v>1175</v>
      </c>
      <c r="D1312" s="250" t="s">
        <v>1175</v>
      </c>
      <c r="E1312" s="251">
        <v>150000</v>
      </c>
    </row>
    <row r="1313" spans="1:5" ht="76.5">
      <c r="A1313" s="249" t="s">
        <v>1733</v>
      </c>
      <c r="B1313" s="250" t="s">
        <v>1734</v>
      </c>
      <c r="C1313" s="250" t="s">
        <v>1175</v>
      </c>
      <c r="D1313" s="250" t="s">
        <v>1175</v>
      </c>
      <c r="E1313" s="251">
        <v>150000</v>
      </c>
    </row>
    <row r="1314" spans="1:5" ht="25.5">
      <c r="A1314" s="249" t="s">
        <v>1329</v>
      </c>
      <c r="B1314" s="250" t="s">
        <v>1734</v>
      </c>
      <c r="C1314" s="250" t="s">
        <v>1330</v>
      </c>
      <c r="D1314" s="250" t="s">
        <v>1175</v>
      </c>
      <c r="E1314" s="251">
        <v>150000</v>
      </c>
    </row>
    <row r="1315" spans="1:5" ht="51">
      <c r="A1315" s="249" t="s">
        <v>1983</v>
      </c>
      <c r="B1315" s="250" t="s">
        <v>1734</v>
      </c>
      <c r="C1315" s="250" t="s">
        <v>1735</v>
      </c>
      <c r="D1315" s="250" t="s">
        <v>1175</v>
      </c>
      <c r="E1315" s="251">
        <v>150000</v>
      </c>
    </row>
    <row r="1316" spans="1:5">
      <c r="A1316" s="249" t="s">
        <v>249</v>
      </c>
      <c r="B1316" s="250" t="s">
        <v>1734</v>
      </c>
      <c r="C1316" s="250" t="s">
        <v>1735</v>
      </c>
      <c r="D1316" s="250" t="s">
        <v>1148</v>
      </c>
      <c r="E1316" s="251">
        <v>150000</v>
      </c>
    </row>
    <row r="1317" spans="1:5">
      <c r="A1317" s="249" t="s">
        <v>209</v>
      </c>
      <c r="B1317" s="250" t="s">
        <v>1734</v>
      </c>
      <c r="C1317" s="250" t="s">
        <v>1735</v>
      </c>
      <c r="D1317" s="250" t="s">
        <v>392</v>
      </c>
      <c r="E1317" s="251">
        <v>150000</v>
      </c>
    </row>
    <row r="1318" spans="1:5" ht="38.25">
      <c r="A1318" s="249" t="s">
        <v>1740</v>
      </c>
      <c r="B1318" s="250" t="s">
        <v>1741</v>
      </c>
      <c r="C1318" s="250" t="s">
        <v>1175</v>
      </c>
      <c r="D1318" s="250" t="s">
        <v>1175</v>
      </c>
      <c r="E1318" s="251">
        <v>100000</v>
      </c>
    </row>
    <row r="1319" spans="1:5" ht="89.25">
      <c r="A1319" s="249" t="s">
        <v>1742</v>
      </c>
      <c r="B1319" s="250" t="s">
        <v>1743</v>
      </c>
      <c r="C1319" s="250" t="s">
        <v>1175</v>
      </c>
      <c r="D1319" s="250" t="s">
        <v>1175</v>
      </c>
      <c r="E1319" s="251">
        <v>50000</v>
      </c>
    </row>
    <row r="1320" spans="1:5" ht="25.5">
      <c r="A1320" s="249" t="s">
        <v>1321</v>
      </c>
      <c r="B1320" s="250" t="s">
        <v>1743</v>
      </c>
      <c r="C1320" s="250" t="s">
        <v>1322</v>
      </c>
      <c r="D1320" s="250" t="s">
        <v>1175</v>
      </c>
      <c r="E1320" s="251">
        <v>50000</v>
      </c>
    </row>
    <row r="1321" spans="1:5" ht="25.5">
      <c r="A1321" s="249" t="s">
        <v>1198</v>
      </c>
      <c r="B1321" s="250" t="s">
        <v>1743</v>
      </c>
      <c r="C1321" s="250" t="s">
        <v>1199</v>
      </c>
      <c r="D1321" s="250" t="s">
        <v>1175</v>
      </c>
      <c r="E1321" s="251">
        <v>50000</v>
      </c>
    </row>
    <row r="1322" spans="1:5">
      <c r="A1322" s="249" t="s">
        <v>249</v>
      </c>
      <c r="B1322" s="250" t="s">
        <v>1743</v>
      </c>
      <c r="C1322" s="250" t="s">
        <v>1199</v>
      </c>
      <c r="D1322" s="250" t="s">
        <v>1148</v>
      </c>
      <c r="E1322" s="251">
        <v>50000</v>
      </c>
    </row>
    <row r="1323" spans="1:5">
      <c r="A1323" s="249" t="s">
        <v>209</v>
      </c>
      <c r="B1323" s="250" t="s">
        <v>1743</v>
      </c>
      <c r="C1323" s="250" t="s">
        <v>1199</v>
      </c>
      <c r="D1323" s="250" t="s">
        <v>392</v>
      </c>
      <c r="E1323" s="251">
        <v>50000</v>
      </c>
    </row>
    <row r="1324" spans="1:5" ht="102">
      <c r="A1324" s="249" t="s">
        <v>1997</v>
      </c>
      <c r="B1324" s="250" t="s">
        <v>1998</v>
      </c>
      <c r="C1324" s="250" t="s">
        <v>1175</v>
      </c>
      <c r="D1324" s="250" t="s">
        <v>1175</v>
      </c>
      <c r="E1324" s="251">
        <v>50000</v>
      </c>
    </row>
    <row r="1325" spans="1:5" ht="25.5">
      <c r="A1325" s="249" t="s">
        <v>1321</v>
      </c>
      <c r="B1325" s="250" t="s">
        <v>1998</v>
      </c>
      <c r="C1325" s="250" t="s">
        <v>1322</v>
      </c>
      <c r="D1325" s="250" t="s">
        <v>1175</v>
      </c>
      <c r="E1325" s="251">
        <v>50000</v>
      </c>
    </row>
    <row r="1326" spans="1:5" ht="25.5">
      <c r="A1326" s="249" t="s">
        <v>1198</v>
      </c>
      <c r="B1326" s="250" t="s">
        <v>1998</v>
      </c>
      <c r="C1326" s="250" t="s">
        <v>1199</v>
      </c>
      <c r="D1326" s="250" t="s">
        <v>1175</v>
      </c>
      <c r="E1326" s="251">
        <v>50000</v>
      </c>
    </row>
    <row r="1327" spans="1:5">
      <c r="A1327" s="249" t="s">
        <v>249</v>
      </c>
      <c r="B1327" s="250" t="s">
        <v>1998</v>
      </c>
      <c r="C1327" s="250" t="s">
        <v>1199</v>
      </c>
      <c r="D1327" s="250" t="s">
        <v>1148</v>
      </c>
      <c r="E1327" s="251">
        <v>50000</v>
      </c>
    </row>
    <row r="1328" spans="1:5">
      <c r="A1328" s="249" t="s">
        <v>209</v>
      </c>
      <c r="B1328" s="250" t="s">
        <v>1998</v>
      </c>
      <c r="C1328" s="250" t="s">
        <v>1199</v>
      </c>
      <c r="D1328" s="250" t="s">
        <v>392</v>
      </c>
      <c r="E1328" s="251">
        <v>50000</v>
      </c>
    </row>
    <row r="1329" spans="1:5" ht="25.5">
      <c r="A1329" s="249" t="s">
        <v>599</v>
      </c>
      <c r="B1329" s="250" t="s">
        <v>1006</v>
      </c>
      <c r="C1329" s="250" t="s">
        <v>1175</v>
      </c>
      <c r="D1329" s="250" t="s">
        <v>1175</v>
      </c>
      <c r="E1329" s="251">
        <v>88734982.370000005</v>
      </c>
    </row>
    <row r="1330" spans="1:5" ht="38.25">
      <c r="A1330" s="249" t="s">
        <v>323</v>
      </c>
      <c r="B1330" s="250" t="s">
        <v>1007</v>
      </c>
      <c r="C1330" s="250" t="s">
        <v>1175</v>
      </c>
      <c r="D1330" s="250" t="s">
        <v>1175</v>
      </c>
      <c r="E1330" s="251">
        <v>2544341</v>
      </c>
    </row>
    <row r="1331" spans="1:5" ht="38.25">
      <c r="A1331" s="249" t="s">
        <v>323</v>
      </c>
      <c r="B1331" s="250" t="s">
        <v>644</v>
      </c>
      <c r="C1331" s="250" t="s">
        <v>1175</v>
      </c>
      <c r="D1331" s="250" t="s">
        <v>1175</v>
      </c>
      <c r="E1331" s="251">
        <v>2469341</v>
      </c>
    </row>
    <row r="1332" spans="1:5" ht="51">
      <c r="A1332" s="249" t="s">
        <v>1320</v>
      </c>
      <c r="B1332" s="250" t="s">
        <v>644</v>
      </c>
      <c r="C1332" s="250" t="s">
        <v>273</v>
      </c>
      <c r="D1332" s="250" t="s">
        <v>1175</v>
      </c>
      <c r="E1332" s="251">
        <v>2469341</v>
      </c>
    </row>
    <row r="1333" spans="1:5" ht="25.5">
      <c r="A1333" s="249" t="s">
        <v>1205</v>
      </c>
      <c r="B1333" s="250" t="s">
        <v>644</v>
      </c>
      <c r="C1333" s="250" t="s">
        <v>28</v>
      </c>
      <c r="D1333" s="250" t="s">
        <v>1175</v>
      </c>
      <c r="E1333" s="251">
        <v>2469341</v>
      </c>
    </row>
    <row r="1334" spans="1:5">
      <c r="A1334" s="249" t="s">
        <v>234</v>
      </c>
      <c r="B1334" s="250" t="s">
        <v>644</v>
      </c>
      <c r="C1334" s="250" t="s">
        <v>28</v>
      </c>
      <c r="D1334" s="250" t="s">
        <v>1135</v>
      </c>
      <c r="E1334" s="251">
        <v>2469341</v>
      </c>
    </row>
    <row r="1335" spans="1:5" ht="25.5">
      <c r="A1335" s="249" t="s">
        <v>1310</v>
      </c>
      <c r="B1335" s="250" t="s">
        <v>644</v>
      </c>
      <c r="C1335" s="250" t="s">
        <v>28</v>
      </c>
      <c r="D1335" s="250" t="s">
        <v>322</v>
      </c>
      <c r="E1335" s="251">
        <v>2469341</v>
      </c>
    </row>
    <row r="1336" spans="1:5" ht="51">
      <c r="A1336" s="249" t="s">
        <v>1707</v>
      </c>
      <c r="B1336" s="250" t="s">
        <v>1708</v>
      </c>
      <c r="C1336" s="250" t="s">
        <v>1175</v>
      </c>
      <c r="D1336" s="250" t="s">
        <v>1175</v>
      </c>
      <c r="E1336" s="251">
        <v>75000</v>
      </c>
    </row>
    <row r="1337" spans="1:5" ht="51">
      <c r="A1337" s="249" t="s">
        <v>1320</v>
      </c>
      <c r="B1337" s="250" t="s">
        <v>1708</v>
      </c>
      <c r="C1337" s="250" t="s">
        <v>273</v>
      </c>
      <c r="D1337" s="250" t="s">
        <v>1175</v>
      </c>
      <c r="E1337" s="251">
        <v>75000</v>
      </c>
    </row>
    <row r="1338" spans="1:5" ht="25.5">
      <c r="A1338" s="249" t="s">
        <v>1205</v>
      </c>
      <c r="B1338" s="250" t="s">
        <v>1708</v>
      </c>
      <c r="C1338" s="250" t="s">
        <v>28</v>
      </c>
      <c r="D1338" s="250" t="s">
        <v>1175</v>
      </c>
      <c r="E1338" s="251">
        <v>75000</v>
      </c>
    </row>
    <row r="1339" spans="1:5">
      <c r="A1339" s="249" t="s">
        <v>234</v>
      </c>
      <c r="B1339" s="250" t="s">
        <v>1708</v>
      </c>
      <c r="C1339" s="250" t="s">
        <v>28</v>
      </c>
      <c r="D1339" s="250" t="s">
        <v>1135</v>
      </c>
      <c r="E1339" s="251">
        <v>75000</v>
      </c>
    </row>
    <row r="1340" spans="1:5" ht="25.5">
      <c r="A1340" s="249" t="s">
        <v>1310</v>
      </c>
      <c r="B1340" s="250" t="s">
        <v>1708</v>
      </c>
      <c r="C1340" s="250" t="s">
        <v>28</v>
      </c>
      <c r="D1340" s="250" t="s">
        <v>322</v>
      </c>
      <c r="E1340" s="251">
        <v>75000</v>
      </c>
    </row>
    <row r="1341" spans="1:5" ht="38.25">
      <c r="A1341" s="249" t="s">
        <v>600</v>
      </c>
      <c r="B1341" s="250" t="s">
        <v>1008</v>
      </c>
      <c r="C1341" s="250" t="s">
        <v>1175</v>
      </c>
      <c r="D1341" s="250" t="s">
        <v>1175</v>
      </c>
      <c r="E1341" s="251">
        <v>81041948.370000005</v>
      </c>
    </row>
    <row r="1342" spans="1:5" ht="51">
      <c r="A1342" s="249" t="s">
        <v>1351</v>
      </c>
      <c r="B1342" s="250" t="s">
        <v>1352</v>
      </c>
      <c r="C1342" s="250" t="s">
        <v>1175</v>
      </c>
      <c r="D1342" s="250" t="s">
        <v>1175</v>
      </c>
      <c r="E1342" s="251">
        <v>911400</v>
      </c>
    </row>
    <row r="1343" spans="1:5" ht="51">
      <c r="A1343" s="249" t="s">
        <v>1320</v>
      </c>
      <c r="B1343" s="250" t="s">
        <v>1352</v>
      </c>
      <c r="C1343" s="250" t="s">
        <v>273</v>
      </c>
      <c r="D1343" s="250" t="s">
        <v>1175</v>
      </c>
      <c r="E1343" s="251">
        <v>901400</v>
      </c>
    </row>
    <row r="1344" spans="1:5" ht="25.5">
      <c r="A1344" s="249" t="s">
        <v>1205</v>
      </c>
      <c r="B1344" s="250" t="s">
        <v>1352</v>
      </c>
      <c r="C1344" s="250" t="s">
        <v>28</v>
      </c>
      <c r="D1344" s="250" t="s">
        <v>1175</v>
      </c>
      <c r="E1344" s="251">
        <v>901400</v>
      </c>
    </row>
    <row r="1345" spans="1:5">
      <c r="A1345" s="249" t="s">
        <v>141</v>
      </c>
      <c r="B1345" s="250" t="s">
        <v>1352</v>
      </c>
      <c r="C1345" s="250" t="s">
        <v>28</v>
      </c>
      <c r="D1345" s="250" t="s">
        <v>1143</v>
      </c>
      <c r="E1345" s="251">
        <v>901400</v>
      </c>
    </row>
    <row r="1346" spans="1:5">
      <c r="A1346" s="249" t="s">
        <v>63</v>
      </c>
      <c r="B1346" s="250" t="s">
        <v>1352</v>
      </c>
      <c r="C1346" s="250" t="s">
        <v>28</v>
      </c>
      <c r="D1346" s="250" t="s">
        <v>394</v>
      </c>
      <c r="E1346" s="251">
        <v>901400</v>
      </c>
    </row>
    <row r="1347" spans="1:5" ht="25.5">
      <c r="A1347" s="249" t="s">
        <v>1321</v>
      </c>
      <c r="B1347" s="250" t="s">
        <v>1352</v>
      </c>
      <c r="C1347" s="250" t="s">
        <v>1322</v>
      </c>
      <c r="D1347" s="250" t="s">
        <v>1175</v>
      </c>
      <c r="E1347" s="251">
        <v>10000</v>
      </c>
    </row>
    <row r="1348" spans="1:5" ht="25.5">
      <c r="A1348" s="249" t="s">
        <v>1198</v>
      </c>
      <c r="B1348" s="250" t="s">
        <v>1352</v>
      </c>
      <c r="C1348" s="250" t="s">
        <v>1199</v>
      </c>
      <c r="D1348" s="250" t="s">
        <v>1175</v>
      </c>
      <c r="E1348" s="251">
        <v>10000</v>
      </c>
    </row>
    <row r="1349" spans="1:5">
      <c r="A1349" s="249" t="s">
        <v>141</v>
      </c>
      <c r="B1349" s="250" t="s">
        <v>1352</v>
      </c>
      <c r="C1349" s="250" t="s">
        <v>1199</v>
      </c>
      <c r="D1349" s="250" t="s">
        <v>1143</v>
      </c>
      <c r="E1349" s="251">
        <v>10000</v>
      </c>
    </row>
    <row r="1350" spans="1:5">
      <c r="A1350" s="249" t="s">
        <v>63</v>
      </c>
      <c r="B1350" s="250" t="s">
        <v>1352</v>
      </c>
      <c r="C1350" s="250" t="s">
        <v>1199</v>
      </c>
      <c r="D1350" s="250" t="s">
        <v>394</v>
      </c>
      <c r="E1350" s="251">
        <v>10000</v>
      </c>
    </row>
    <row r="1351" spans="1:5" ht="89.25">
      <c r="A1351" s="249" t="s">
        <v>2074</v>
      </c>
      <c r="B1351" s="250" t="s">
        <v>2075</v>
      </c>
      <c r="C1351" s="250" t="s">
        <v>1175</v>
      </c>
      <c r="D1351" s="250" t="s">
        <v>1175</v>
      </c>
      <c r="E1351" s="251">
        <v>246900</v>
      </c>
    </row>
    <row r="1352" spans="1:5" ht="51">
      <c r="A1352" s="249" t="s">
        <v>1320</v>
      </c>
      <c r="B1352" s="250" t="s">
        <v>2075</v>
      </c>
      <c r="C1352" s="250" t="s">
        <v>273</v>
      </c>
      <c r="D1352" s="250" t="s">
        <v>1175</v>
      </c>
      <c r="E1352" s="251">
        <v>246900</v>
      </c>
    </row>
    <row r="1353" spans="1:5" ht="25.5">
      <c r="A1353" s="249" t="s">
        <v>1205</v>
      </c>
      <c r="B1353" s="250" t="s">
        <v>2075</v>
      </c>
      <c r="C1353" s="250" t="s">
        <v>28</v>
      </c>
      <c r="D1353" s="250" t="s">
        <v>1175</v>
      </c>
      <c r="E1353" s="251">
        <v>246900</v>
      </c>
    </row>
    <row r="1354" spans="1:5">
      <c r="A1354" s="249" t="s">
        <v>234</v>
      </c>
      <c r="B1354" s="250" t="s">
        <v>2075</v>
      </c>
      <c r="C1354" s="250" t="s">
        <v>28</v>
      </c>
      <c r="D1354" s="250" t="s">
        <v>1135</v>
      </c>
      <c r="E1354" s="251">
        <v>246900</v>
      </c>
    </row>
    <row r="1355" spans="1:5" ht="38.25">
      <c r="A1355" s="249" t="s">
        <v>236</v>
      </c>
      <c r="B1355" s="250" t="s">
        <v>2075</v>
      </c>
      <c r="C1355" s="250" t="s">
        <v>28</v>
      </c>
      <c r="D1355" s="250" t="s">
        <v>333</v>
      </c>
      <c r="E1355" s="251">
        <v>246900</v>
      </c>
    </row>
    <row r="1356" spans="1:5" ht="63.75">
      <c r="A1356" s="249" t="s">
        <v>2076</v>
      </c>
      <c r="B1356" s="250" t="s">
        <v>2077</v>
      </c>
      <c r="C1356" s="250" t="s">
        <v>1175</v>
      </c>
      <c r="D1356" s="250" t="s">
        <v>1175</v>
      </c>
      <c r="E1356" s="251">
        <v>595348</v>
      </c>
    </row>
    <row r="1357" spans="1:5" ht="51">
      <c r="A1357" s="249" t="s">
        <v>1320</v>
      </c>
      <c r="B1357" s="250" t="s">
        <v>2077</v>
      </c>
      <c r="C1357" s="250" t="s">
        <v>273</v>
      </c>
      <c r="D1357" s="250" t="s">
        <v>1175</v>
      </c>
      <c r="E1357" s="251">
        <v>595348</v>
      </c>
    </row>
    <row r="1358" spans="1:5" ht="25.5">
      <c r="A1358" s="249" t="s">
        <v>1205</v>
      </c>
      <c r="B1358" s="250" t="s">
        <v>2077</v>
      </c>
      <c r="C1358" s="250" t="s">
        <v>28</v>
      </c>
      <c r="D1358" s="250" t="s">
        <v>1175</v>
      </c>
      <c r="E1358" s="251">
        <v>595348</v>
      </c>
    </row>
    <row r="1359" spans="1:5">
      <c r="A1359" s="249" t="s">
        <v>234</v>
      </c>
      <c r="B1359" s="250" t="s">
        <v>2077</v>
      </c>
      <c r="C1359" s="250" t="s">
        <v>28</v>
      </c>
      <c r="D1359" s="250" t="s">
        <v>1135</v>
      </c>
      <c r="E1359" s="251">
        <v>595348</v>
      </c>
    </row>
    <row r="1360" spans="1:5" ht="38.25">
      <c r="A1360" s="249" t="s">
        <v>236</v>
      </c>
      <c r="B1360" s="250" t="s">
        <v>2077</v>
      </c>
      <c r="C1360" s="250" t="s">
        <v>28</v>
      </c>
      <c r="D1360" s="250" t="s">
        <v>333</v>
      </c>
      <c r="E1360" s="251">
        <v>595348</v>
      </c>
    </row>
    <row r="1361" spans="1:5" ht="38.25">
      <c r="A1361" s="249" t="s">
        <v>328</v>
      </c>
      <c r="B1361" s="250" t="s">
        <v>638</v>
      </c>
      <c r="C1361" s="250" t="s">
        <v>1175</v>
      </c>
      <c r="D1361" s="250" t="s">
        <v>1175</v>
      </c>
      <c r="E1361" s="251">
        <v>55566668.859999999</v>
      </c>
    </row>
    <row r="1362" spans="1:5" ht="51">
      <c r="A1362" s="249" t="s">
        <v>1320</v>
      </c>
      <c r="B1362" s="250" t="s">
        <v>638</v>
      </c>
      <c r="C1362" s="250" t="s">
        <v>273</v>
      </c>
      <c r="D1362" s="250" t="s">
        <v>1175</v>
      </c>
      <c r="E1362" s="251">
        <v>46536323</v>
      </c>
    </row>
    <row r="1363" spans="1:5" ht="25.5">
      <c r="A1363" s="249" t="s">
        <v>1205</v>
      </c>
      <c r="B1363" s="250" t="s">
        <v>638</v>
      </c>
      <c r="C1363" s="250" t="s">
        <v>28</v>
      </c>
      <c r="D1363" s="250" t="s">
        <v>1175</v>
      </c>
      <c r="E1363" s="251">
        <v>46536323</v>
      </c>
    </row>
    <row r="1364" spans="1:5">
      <c r="A1364" s="249" t="s">
        <v>234</v>
      </c>
      <c r="B1364" s="250" t="s">
        <v>638</v>
      </c>
      <c r="C1364" s="250" t="s">
        <v>28</v>
      </c>
      <c r="D1364" s="250" t="s">
        <v>1135</v>
      </c>
      <c r="E1364" s="251">
        <v>46536323</v>
      </c>
    </row>
    <row r="1365" spans="1:5" ht="38.25">
      <c r="A1365" s="249" t="s">
        <v>67</v>
      </c>
      <c r="B1365" s="250" t="s">
        <v>638</v>
      </c>
      <c r="C1365" s="250" t="s">
        <v>28</v>
      </c>
      <c r="D1365" s="250" t="s">
        <v>327</v>
      </c>
      <c r="E1365" s="251">
        <v>2790173</v>
      </c>
    </row>
    <row r="1366" spans="1:5" ht="38.25">
      <c r="A1366" s="249" t="s">
        <v>236</v>
      </c>
      <c r="B1366" s="250" t="s">
        <v>638</v>
      </c>
      <c r="C1366" s="250" t="s">
        <v>28</v>
      </c>
      <c r="D1366" s="250" t="s">
        <v>333</v>
      </c>
      <c r="E1366" s="251">
        <v>42808726</v>
      </c>
    </row>
    <row r="1367" spans="1:5" ht="38.25">
      <c r="A1367" s="249" t="s">
        <v>216</v>
      </c>
      <c r="B1367" s="250" t="s">
        <v>638</v>
      </c>
      <c r="C1367" s="250" t="s">
        <v>28</v>
      </c>
      <c r="D1367" s="250" t="s">
        <v>331</v>
      </c>
      <c r="E1367" s="251">
        <v>937424</v>
      </c>
    </row>
    <row r="1368" spans="1:5" ht="25.5">
      <c r="A1368" s="249" t="s">
        <v>1321</v>
      </c>
      <c r="B1368" s="250" t="s">
        <v>638</v>
      </c>
      <c r="C1368" s="250" t="s">
        <v>1322</v>
      </c>
      <c r="D1368" s="250" t="s">
        <v>1175</v>
      </c>
      <c r="E1368" s="251">
        <v>8707533.8599999994</v>
      </c>
    </row>
    <row r="1369" spans="1:5" ht="25.5">
      <c r="A1369" s="249" t="s">
        <v>1198</v>
      </c>
      <c r="B1369" s="250" t="s">
        <v>638</v>
      </c>
      <c r="C1369" s="250" t="s">
        <v>1199</v>
      </c>
      <c r="D1369" s="250" t="s">
        <v>1175</v>
      </c>
      <c r="E1369" s="251">
        <v>8707533.8599999994</v>
      </c>
    </row>
    <row r="1370" spans="1:5">
      <c r="A1370" s="249" t="s">
        <v>234</v>
      </c>
      <c r="B1370" s="250" t="s">
        <v>638</v>
      </c>
      <c r="C1370" s="250" t="s">
        <v>1199</v>
      </c>
      <c r="D1370" s="250" t="s">
        <v>1135</v>
      </c>
      <c r="E1370" s="251">
        <v>8707533.8599999994</v>
      </c>
    </row>
    <row r="1371" spans="1:5" ht="38.25">
      <c r="A1371" s="249" t="s">
        <v>67</v>
      </c>
      <c r="B1371" s="250" t="s">
        <v>638</v>
      </c>
      <c r="C1371" s="250" t="s">
        <v>1199</v>
      </c>
      <c r="D1371" s="250" t="s">
        <v>327</v>
      </c>
      <c r="E1371" s="251">
        <v>523750</v>
      </c>
    </row>
    <row r="1372" spans="1:5" ht="38.25">
      <c r="A1372" s="249" t="s">
        <v>236</v>
      </c>
      <c r="B1372" s="250" t="s">
        <v>638</v>
      </c>
      <c r="C1372" s="250" t="s">
        <v>1199</v>
      </c>
      <c r="D1372" s="250" t="s">
        <v>333</v>
      </c>
      <c r="E1372" s="251">
        <v>8125031.8600000003</v>
      </c>
    </row>
    <row r="1373" spans="1:5" ht="38.25">
      <c r="A1373" s="249" t="s">
        <v>216</v>
      </c>
      <c r="B1373" s="250" t="s">
        <v>638</v>
      </c>
      <c r="C1373" s="250" t="s">
        <v>1199</v>
      </c>
      <c r="D1373" s="250" t="s">
        <v>331</v>
      </c>
      <c r="E1373" s="251">
        <v>58752</v>
      </c>
    </row>
    <row r="1374" spans="1:5">
      <c r="A1374" s="249" t="s">
        <v>1323</v>
      </c>
      <c r="B1374" s="250" t="s">
        <v>638</v>
      </c>
      <c r="C1374" s="250" t="s">
        <v>1324</v>
      </c>
      <c r="D1374" s="250" t="s">
        <v>1175</v>
      </c>
      <c r="E1374" s="251">
        <v>322812</v>
      </c>
    </row>
    <row r="1375" spans="1:5">
      <c r="A1375" s="249" t="s">
        <v>1203</v>
      </c>
      <c r="B1375" s="250" t="s">
        <v>638</v>
      </c>
      <c r="C1375" s="250" t="s">
        <v>1204</v>
      </c>
      <c r="D1375" s="250" t="s">
        <v>1175</v>
      </c>
      <c r="E1375" s="251">
        <v>322812</v>
      </c>
    </row>
    <row r="1376" spans="1:5">
      <c r="A1376" s="249" t="s">
        <v>234</v>
      </c>
      <c r="B1376" s="250" t="s">
        <v>638</v>
      </c>
      <c r="C1376" s="250" t="s">
        <v>1204</v>
      </c>
      <c r="D1376" s="250" t="s">
        <v>1135</v>
      </c>
      <c r="E1376" s="251">
        <v>322812</v>
      </c>
    </row>
    <row r="1377" spans="1:5" ht="38.25">
      <c r="A1377" s="249" t="s">
        <v>236</v>
      </c>
      <c r="B1377" s="250" t="s">
        <v>638</v>
      </c>
      <c r="C1377" s="250" t="s">
        <v>1204</v>
      </c>
      <c r="D1377" s="250" t="s">
        <v>333</v>
      </c>
      <c r="E1377" s="251">
        <v>322812</v>
      </c>
    </row>
    <row r="1378" spans="1:5" ht="63.75">
      <c r="A1378" s="249" t="s">
        <v>560</v>
      </c>
      <c r="B1378" s="250" t="s">
        <v>648</v>
      </c>
      <c r="C1378" s="250" t="s">
        <v>1175</v>
      </c>
      <c r="D1378" s="250" t="s">
        <v>1175</v>
      </c>
      <c r="E1378" s="251">
        <v>1371860</v>
      </c>
    </row>
    <row r="1379" spans="1:5" ht="51">
      <c r="A1379" s="249" t="s">
        <v>1320</v>
      </c>
      <c r="B1379" s="250" t="s">
        <v>648</v>
      </c>
      <c r="C1379" s="250" t="s">
        <v>273</v>
      </c>
      <c r="D1379" s="250" t="s">
        <v>1175</v>
      </c>
      <c r="E1379" s="251">
        <v>1371860</v>
      </c>
    </row>
    <row r="1380" spans="1:5" ht="25.5">
      <c r="A1380" s="249" t="s">
        <v>1205</v>
      </c>
      <c r="B1380" s="250" t="s">
        <v>648</v>
      </c>
      <c r="C1380" s="250" t="s">
        <v>28</v>
      </c>
      <c r="D1380" s="250" t="s">
        <v>1175</v>
      </c>
      <c r="E1380" s="251">
        <v>1371860</v>
      </c>
    </row>
    <row r="1381" spans="1:5">
      <c r="A1381" s="249" t="s">
        <v>234</v>
      </c>
      <c r="B1381" s="250" t="s">
        <v>648</v>
      </c>
      <c r="C1381" s="250" t="s">
        <v>28</v>
      </c>
      <c r="D1381" s="250" t="s">
        <v>1135</v>
      </c>
      <c r="E1381" s="251">
        <v>1371860</v>
      </c>
    </row>
    <row r="1382" spans="1:5" ht="38.25">
      <c r="A1382" s="249" t="s">
        <v>236</v>
      </c>
      <c r="B1382" s="250" t="s">
        <v>648</v>
      </c>
      <c r="C1382" s="250" t="s">
        <v>28</v>
      </c>
      <c r="D1382" s="250" t="s">
        <v>333</v>
      </c>
      <c r="E1382" s="251">
        <v>1371860</v>
      </c>
    </row>
    <row r="1383" spans="1:5" ht="51">
      <c r="A1383" s="249" t="s">
        <v>558</v>
      </c>
      <c r="B1383" s="250" t="s">
        <v>639</v>
      </c>
      <c r="C1383" s="250" t="s">
        <v>1175</v>
      </c>
      <c r="D1383" s="250" t="s">
        <v>1175</v>
      </c>
      <c r="E1383" s="251">
        <v>472000</v>
      </c>
    </row>
    <row r="1384" spans="1:5" ht="51">
      <c r="A1384" s="249" t="s">
        <v>1320</v>
      </c>
      <c r="B1384" s="250" t="s">
        <v>639</v>
      </c>
      <c r="C1384" s="250" t="s">
        <v>273</v>
      </c>
      <c r="D1384" s="250" t="s">
        <v>1175</v>
      </c>
      <c r="E1384" s="251">
        <v>472000</v>
      </c>
    </row>
    <row r="1385" spans="1:5" ht="25.5">
      <c r="A1385" s="249" t="s">
        <v>1205</v>
      </c>
      <c r="B1385" s="250" t="s">
        <v>639</v>
      </c>
      <c r="C1385" s="250" t="s">
        <v>28</v>
      </c>
      <c r="D1385" s="250" t="s">
        <v>1175</v>
      </c>
      <c r="E1385" s="251">
        <v>472000</v>
      </c>
    </row>
    <row r="1386" spans="1:5">
      <c r="A1386" s="249" t="s">
        <v>234</v>
      </c>
      <c r="B1386" s="250" t="s">
        <v>639</v>
      </c>
      <c r="C1386" s="250" t="s">
        <v>28</v>
      </c>
      <c r="D1386" s="250" t="s">
        <v>1135</v>
      </c>
      <c r="E1386" s="251">
        <v>472000</v>
      </c>
    </row>
    <row r="1387" spans="1:5" ht="38.25">
      <c r="A1387" s="249" t="s">
        <v>67</v>
      </c>
      <c r="B1387" s="250" t="s">
        <v>639</v>
      </c>
      <c r="C1387" s="250" t="s">
        <v>28</v>
      </c>
      <c r="D1387" s="250" t="s">
        <v>327</v>
      </c>
      <c r="E1387" s="251">
        <v>100000</v>
      </c>
    </row>
    <row r="1388" spans="1:5" ht="38.25">
      <c r="A1388" s="249" t="s">
        <v>236</v>
      </c>
      <c r="B1388" s="250" t="s">
        <v>639</v>
      </c>
      <c r="C1388" s="250" t="s">
        <v>28</v>
      </c>
      <c r="D1388" s="250" t="s">
        <v>333</v>
      </c>
      <c r="E1388" s="251">
        <v>332000</v>
      </c>
    </row>
    <row r="1389" spans="1:5" ht="38.25">
      <c r="A1389" s="249" t="s">
        <v>216</v>
      </c>
      <c r="B1389" s="250" t="s">
        <v>639</v>
      </c>
      <c r="C1389" s="250" t="s">
        <v>28</v>
      </c>
      <c r="D1389" s="250" t="s">
        <v>331</v>
      </c>
      <c r="E1389" s="251">
        <v>40000</v>
      </c>
    </row>
    <row r="1390" spans="1:5" ht="51">
      <c r="A1390" s="249" t="s">
        <v>561</v>
      </c>
      <c r="B1390" s="250" t="s">
        <v>649</v>
      </c>
      <c r="C1390" s="250" t="s">
        <v>1175</v>
      </c>
      <c r="D1390" s="250" t="s">
        <v>1175</v>
      </c>
      <c r="E1390" s="251">
        <v>8288772</v>
      </c>
    </row>
    <row r="1391" spans="1:5" ht="51">
      <c r="A1391" s="249" t="s">
        <v>1320</v>
      </c>
      <c r="B1391" s="250" t="s">
        <v>649</v>
      </c>
      <c r="C1391" s="250" t="s">
        <v>273</v>
      </c>
      <c r="D1391" s="250" t="s">
        <v>1175</v>
      </c>
      <c r="E1391" s="251">
        <v>8288772</v>
      </c>
    </row>
    <row r="1392" spans="1:5" ht="25.5">
      <c r="A1392" s="249" t="s">
        <v>1205</v>
      </c>
      <c r="B1392" s="250" t="s">
        <v>649</v>
      </c>
      <c r="C1392" s="250" t="s">
        <v>28</v>
      </c>
      <c r="D1392" s="250" t="s">
        <v>1175</v>
      </c>
      <c r="E1392" s="251">
        <v>8288772</v>
      </c>
    </row>
    <row r="1393" spans="1:5">
      <c r="A1393" s="249" t="s">
        <v>234</v>
      </c>
      <c r="B1393" s="250" t="s">
        <v>649</v>
      </c>
      <c r="C1393" s="250" t="s">
        <v>28</v>
      </c>
      <c r="D1393" s="250" t="s">
        <v>1135</v>
      </c>
      <c r="E1393" s="251">
        <v>8288772</v>
      </c>
    </row>
    <row r="1394" spans="1:5" ht="38.25">
      <c r="A1394" s="249" t="s">
        <v>236</v>
      </c>
      <c r="B1394" s="250" t="s">
        <v>649</v>
      </c>
      <c r="C1394" s="250" t="s">
        <v>28</v>
      </c>
      <c r="D1394" s="250" t="s">
        <v>333</v>
      </c>
      <c r="E1394" s="251">
        <v>8288772</v>
      </c>
    </row>
    <row r="1395" spans="1:5" ht="38.25">
      <c r="A1395" s="249" t="s">
        <v>954</v>
      </c>
      <c r="B1395" s="250" t="s">
        <v>955</v>
      </c>
      <c r="C1395" s="250" t="s">
        <v>1175</v>
      </c>
      <c r="D1395" s="250" t="s">
        <v>1175</v>
      </c>
      <c r="E1395" s="251">
        <v>6133179.5099999998</v>
      </c>
    </row>
    <row r="1396" spans="1:5" ht="25.5">
      <c r="A1396" s="249" t="s">
        <v>1321</v>
      </c>
      <c r="B1396" s="250" t="s">
        <v>955</v>
      </c>
      <c r="C1396" s="250" t="s">
        <v>1322</v>
      </c>
      <c r="D1396" s="250" t="s">
        <v>1175</v>
      </c>
      <c r="E1396" s="251">
        <v>6133179.5099999998</v>
      </c>
    </row>
    <row r="1397" spans="1:5" ht="25.5">
      <c r="A1397" s="249" t="s">
        <v>1198</v>
      </c>
      <c r="B1397" s="250" t="s">
        <v>955</v>
      </c>
      <c r="C1397" s="250" t="s">
        <v>1199</v>
      </c>
      <c r="D1397" s="250" t="s">
        <v>1175</v>
      </c>
      <c r="E1397" s="251">
        <v>6133179.5099999998</v>
      </c>
    </row>
    <row r="1398" spans="1:5">
      <c r="A1398" s="249" t="s">
        <v>234</v>
      </c>
      <c r="B1398" s="250" t="s">
        <v>955</v>
      </c>
      <c r="C1398" s="250" t="s">
        <v>1199</v>
      </c>
      <c r="D1398" s="250" t="s">
        <v>1135</v>
      </c>
      <c r="E1398" s="251">
        <v>6133179.5099999998</v>
      </c>
    </row>
    <row r="1399" spans="1:5" ht="38.25">
      <c r="A1399" s="249" t="s">
        <v>236</v>
      </c>
      <c r="B1399" s="250" t="s">
        <v>955</v>
      </c>
      <c r="C1399" s="250" t="s">
        <v>1199</v>
      </c>
      <c r="D1399" s="250" t="s">
        <v>333</v>
      </c>
      <c r="E1399" s="251">
        <v>6133179.5099999998</v>
      </c>
    </row>
    <row r="1400" spans="1:5" ht="38.25">
      <c r="A1400" s="249" t="s">
        <v>1517</v>
      </c>
      <c r="B1400" s="250" t="s">
        <v>1518</v>
      </c>
      <c r="C1400" s="250" t="s">
        <v>1175</v>
      </c>
      <c r="D1400" s="250" t="s">
        <v>1175</v>
      </c>
      <c r="E1400" s="251">
        <v>265731</v>
      </c>
    </row>
    <row r="1401" spans="1:5" ht="25.5">
      <c r="A1401" s="249" t="s">
        <v>1321</v>
      </c>
      <c r="B1401" s="250" t="s">
        <v>1518</v>
      </c>
      <c r="C1401" s="250" t="s">
        <v>1322</v>
      </c>
      <c r="D1401" s="250" t="s">
        <v>1175</v>
      </c>
      <c r="E1401" s="251">
        <v>265731</v>
      </c>
    </row>
    <row r="1402" spans="1:5" ht="25.5">
      <c r="A1402" s="249" t="s">
        <v>1198</v>
      </c>
      <c r="B1402" s="250" t="s">
        <v>1518</v>
      </c>
      <c r="C1402" s="250" t="s">
        <v>1199</v>
      </c>
      <c r="D1402" s="250" t="s">
        <v>1175</v>
      </c>
      <c r="E1402" s="251">
        <v>265731</v>
      </c>
    </row>
    <row r="1403" spans="1:5">
      <c r="A1403" s="249" t="s">
        <v>234</v>
      </c>
      <c r="B1403" s="250" t="s">
        <v>1518</v>
      </c>
      <c r="C1403" s="250" t="s">
        <v>1199</v>
      </c>
      <c r="D1403" s="250" t="s">
        <v>1135</v>
      </c>
      <c r="E1403" s="251">
        <v>265731</v>
      </c>
    </row>
    <row r="1404" spans="1:5" ht="38.25">
      <c r="A1404" s="249" t="s">
        <v>236</v>
      </c>
      <c r="B1404" s="250" t="s">
        <v>1518</v>
      </c>
      <c r="C1404" s="250" t="s">
        <v>1199</v>
      </c>
      <c r="D1404" s="250" t="s">
        <v>333</v>
      </c>
      <c r="E1404" s="251">
        <v>265731</v>
      </c>
    </row>
    <row r="1405" spans="1:5" ht="25.5">
      <c r="A1405" s="249" t="s">
        <v>2078</v>
      </c>
      <c r="B1405" s="250" t="s">
        <v>2079</v>
      </c>
      <c r="C1405" s="250" t="s">
        <v>1175</v>
      </c>
      <c r="D1405" s="250" t="s">
        <v>1175</v>
      </c>
      <c r="E1405" s="251">
        <v>637500</v>
      </c>
    </row>
    <row r="1406" spans="1:5" ht="25.5">
      <c r="A1406" s="249" t="s">
        <v>1321</v>
      </c>
      <c r="B1406" s="250" t="s">
        <v>2079</v>
      </c>
      <c r="C1406" s="250" t="s">
        <v>1322</v>
      </c>
      <c r="D1406" s="250" t="s">
        <v>1175</v>
      </c>
      <c r="E1406" s="251">
        <v>637500</v>
      </c>
    </row>
    <row r="1407" spans="1:5" ht="25.5">
      <c r="A1407" s="249" t="s">
        <v>1198</v>
      </c>
      <c r="B1407" s="250" t="s">
        <v>2079</v>
      </c>
      <c r="C1407" s="250" t="s">
        <v>1199</v>
      </c>
      <c r="D1407" s="250" t="s">
        <v>1175</v>
      </c>
      <c r="E1407" s="251">
        <v>637500</v>
      </c>
    </row>
    <row r="1408" spans="1:5">
      <c r="A1408" s="249" t="s">
        <v>234</v>
      </c>
      <c r="B1408" s="250" t="s">
        <v>2079</v>
      </c>
      <c r="C1408" s="250" t="s">
        <v>1199</v>
      </c>
      <c r="D1408" s="250" t="s">
        <v>1135</v>
      </c>
      <c r="E1408" s="251">
        <v>637500</v>
      </c>
    </row>
    <row r="1409" spans="1:5" ht="38.25">
      <c r="A1409" s="249" t="s">
        <v>236</v>
      </c>
      <c r="B1409" s="250" t="s">
        <v>2079</v>
      </c>
      <c r="C1409" s="250" t="s">
        <v>1199</v>
      </c>
      <c r="D1409" s="250" t="s">
        <v>333</v>
      </c>
      <c r="E1409" s="251">
        <v>637500</v>
      </c>
    </row>
    <row r="1410" spans="1:5" ht="25.5">
      <c r="A1410" s="249" t="s">
        <v>1073</v>
      </c>
      <c r="B1410" s="250" t="s">
        <v>1074</v>
      </c>
      <c r="C1410" s="250" t="s">
        <v>1175</v>
      </c>
      <c r="D1410" s="250" t="s">
        <v>1175</v>
      </c>
      <c r="E1410" s="251">
        <v>1029064</v>
      </c>
    </row>
    <row r="1411" spans="1:5" ht="25.5">
      <c r="A1411" s="249" t="s">
        <v>1321</v>
      </c>
      <c r="B1411" s="250" t="s">
        <v>1074</v>
      </c>
      <c r="C1411" s="250" t="s">
        <v>1322</v>
      </c>
      <c r="D1411" s="250" t="s">
        <v>1175</v>
      </c>
      <c r="E1411" s="251">
        <v>1029064</v>
      </c>
    </row>
    <row r="1412" spans="1:5" ht="25.5">
      <c r="A1412" s="249" t="s">
        <v>1198</v>
      </c>
      <c r="B1412" s="250" t="s">
        <v>1074</v>
      </c>
      <c r="C1412" s="250" t="s">
        <v>1199</v>
      </c>
      <c r="D1412" s="250" t="s">
        <v>1175</v>
      </c>
      <c r="E1412" s="251">
        <v>1029064</v>
      </c>
    </row>
    <row r="1413" spans="1:5">
      <c r="A1413" s="249" t="s">
        <v>234</v>
      </c>
      <c r="B1413" s="250" t="s">
        <v>1074</v>
      </c>
      <c r="C1413" s="250" t="s">
        <v>1199</v>
      </c>
      <c r="D1413" s="250" t="s">
        <v>1135</v>
      </c>
      <c r="E1413" s="251">
        <v>1029064</v>
      </c>
    </row>
    <row r="1414" spans="1:5" ht="38.25">
      <c r="A1414" s="249" t="s">
        <v>236</v>
      </c>
      <c r="B1414" s="250" t="s">
        <v>1074</v>
      </c>
      <c r="C1414" s="250" t="s">
        <v>1199</v>
      </c>
      <c r="D1414" s="250" t="s">
        <v>333</v>
      </c>
      <c r="E1414" s="251">
        <v>1029064</v>
      </c>
    </row>
    <row r="1415" spans="1:5" ht="63.75">
      <c r="A1415" s="249" t="s">
        <v>542</v>
      </c>
      <c r="B1415" s="250" t="s">
        <v>653</v>
      </c>
      <c r="C1415" s="250" t="s">
        <v>1175</v>
      </c>
      <c r="D1415" s="250" t="s">
        <v>1175</v>
      </c>
      <c r="E1415" s="251">
        <v>81000</v>
      </c>
    </row>
    <row r="1416" spans="1:5" ht="51">
      <c r="A1416" s="249" t="s">
        <v>1320</v>
      </c>
      <c r="B1416" s="250" t="s">
        <v>653</v>
      </c>
      <c r="C1416" s="250" t="s">
        <v>273</v>
      </c>
      <c r="D1416" s="250" t="s">
        <v>1175</v>
      </c>
      <c r="E1416" s="251">
        <v>77700</v>
      </c>
    </row>
    <row r="1417" spans="1:5" ht="25.5">
      <c r="A1417" s="249" t="s">
        <v>1205</v>
      </c>
      <c r="B1417" s="250" t="s">
        <v>653</v>
      </c>
      <c r="C1417" s="250" t="s">
        <v>28</v>
      </c>
      <c r="D1417" s="250" t="s">
        <v>1175</v>
      </c>
      <c r="E1417" s="251">
        <v>77700</v>
      </c>
    </row>
    <row r="1418" spans="1:5">
      <c r="A1418" s="249" t="s">
        <v>234</v>
      </c>
      <c r="B1418" s="250" t="s">
        <v>653</v>
      </c>
      <c r="C1418" s="250" t="s">
        <v>28</v>
      </c>
      <c r="D1418" s="250" t="s">
        <v>1135</v>
      </c>
      <c r="E1418" s="251">
        <v>77700</v>
      </c>
    </row>
    <row r="1419" spans="1:5">
      <c r="A1419" s="249" t="s">
        <v>217</v>
      </c>
      <c r="B1419" s="250" t="s">
        <v>653</v>
      </c>
      <c r="C1419" s="250" t="s">
        <v>28</v>
      </c>
      <c r="D1419" s="250" t="s">
        <v>337</v>
      </c>
      <c r="E1419" s="251">
        <v>77700</v>
      </c>
    </row>
    <row r="1420" spans="1:5" ht="25.5">
      <c r="A1420" s="249" t="s">
        <v>1321</v>
      </c>
      <c r="B1420" s="250" t="s">
        <v>653</v>
      </c>
      <c r="C1420" s="250" t="s">
        <v>1322</v>
      </c>
      <c r="D1420" s="250" t="s">
        <v>1175</v>
      </c>
      <c r="E1420" s="251">
        <v>3300</v>
      </c>
    </row>
    <row r="1421" spans="1:5" ht="25.5">
      <c r="A1421" s="249" t="s">
        <v>1198</v>
      </c>
      <c r="B1421" s="250" t="s">
        <v>653</v>
      </c>
      <c r="C1421" s="250" t="s">
        <v>1199</v>
      </c>
      <c r="D1421" s="250" t="s">
        <v>1175</v>
      </c>
      <c r="E1421" s="251">
        <v>3300</v>
      </c>
    </row>
    <row r="1422" spans="1:5">
      <c r="A1422" s="249" t="s">
        <v>234</v>
      </c>
      <c r="B1422" s="250" t="s">
        <v>653</v>
      </c>
      <c r="C1422" s="250" t="s">
        <v>1199</v>
      </c>
      <c r="D1422" s="250" t="s">
        <v>1135</v>
      </c>
      <c r="E1422" s="251">
        <v>3300</v>
      </c>
    </row>
    <row r="1423" spans="1:5">
      <c r="A1423" s="249" t="s">
        <v>217</v>
      </c>
      <c r="B1423" s="250" t="s">
        <v>653</v>
      </c>
      <c r="C1423" s="250" t="s">
        <v>1199</v>
      </c>
      <c r="D1423" s="250" t="s">
        <v>337</v>
      </c>
      <c r="E1423" s="251">
        <v>3300</v>
      </c>
    </row>
    <row r="1424" spans="1:5" ht="51">
      <c r="A1424" s="249" t="s">
        <v>1673</v>
      </c>
      <c r="B1424" s="250" t="s">
        <v>1674</v>
      </c>
      <c r="C1424" s="250" t="s">
        <v>1175</v>
      </c>
      <c r="D1424" s="250" t="s">
        <v>1175</v>
      </c>
      <c r="E1424" s="251">
        <v>1887000</v>
      </c>
    </row>
    <row r="1425" spans="1:5" ht="51">
      <c r="A1425" s="249" t="s">
        <v>1320</v>
      </c>
      <c r="B1425" s="250" t="s">
        <v>1674</v>
      </c>
      <c r="C1425" s="250" t="s">
        <v>273</v>
      </c>
      <c r="D1425" s="250" t="s">
        <v>1175</v>
      </c>
      <c r="E1425" s="251">
        <v>1847000</v>
      </c>
    </row>
    <row r="1426" spans="1:5" ht="25.5">
      <c r="A1426" s="249" t="s">
        <v>1205</v>
      </c>
      <c r="B1426" s="250" t="s">
        <v>1674</v>
      </c>
      <c r="C1426" s="250" t="s">
        <v>28</v>
      </c>
      <c r="D1426" s="250" t="s">
        <v>1175</v>
      </c>
      <c r="E1426" s="251">
        <v>1847000</v>
      </c>
    </row>
    <row r="1427" spans="1:5">
      <c r="A1427" s="249" t="s">
        <v>183</v>
      </c>
      <c r="B1427" s="250" t="s">
        <v>1674</v>
      </c>
      <c r="C1427" s="250" t="s">
        <v>28</v>
      </c>
      <c r="D1427" s="250" t="s">
        <v>1140</v>
      </c>
      <c r="E1427" s="251">
        <v>1847000</v>
      </c>
    </row>
    <row r="1428" spans="1:5">
      <c r="A1428" s="249" t="s">
        <v>1671</v>
      </c>
      <c r="B1428" s="250" t="s">
        <v>1674</v>
      </c>
      <c r="C1428" s="250" t="s">
        <v>28</v>
      </c>
      <c r="D1428" s="250" t="s">
        <v>1672</v>
      </c>
      <c r="E1428" s="251">
        <v>1847000</v>
      </c>
    </row>
    <row r="1429" spans="1:5" ht="25.5">
      <c r="A1429" s="249" t="s">
        <v>1321</v>
      </c>
      <c r="B1429" s="250" t="s">
        <v>1674</v>
      </c>
      <c r="C1429" s="250" t="s">
        <v>1322</v>
      </c>
      <c r="D1429" s="250" t="s">
        <v>1175</v>
      </c>
      <c r="E1429" s="251">
        <v>40000</v>
      </c>
    </row>
    <row r="1430" spans="1:5" ht="25.5">
      <c r="A1430" s="249" t="s">
        <v>1198</v>
      </c>
      <c r="B1430" s="250" t="s">
        <v>1674</v>
      </c>
      <c r="C1430" s="250" t="s">
        <v>1199</v>
      </c>
      <c r="D1430" s="250" t="s">
        <v>1175</v>
      </c>
      <c r="E1430" s="251">
        <v>40000</v>
      </c>
    </row>
    <row r="1431" spans="1:5">
      <c r="A1431" s="249" t="s">
        <v>183</v>
      </c>
      <c r="B1431" s="250" t="s">
        <v>1674</v>
      </c>
      <c r="C1431" s="250" t="s">
        <v>1199</v>
      </c>
      <c r="D1431" s="250" t="s">
        <v>1140</v>
      </c>
      <c r="E1431" s="251">
        <v>40000</v>
      </c>
    </row>
    <row r="1432" spans="1:5">
      <c r="A1432" s="249" t="s">
        <v>1671</v>
      </c>
      <c r="B1432" s="250" t="s">
        <v>1674</v>
      </c>
      <c r="C1432" s="250" t="s">
        <v>1199</v>
      </c>
      <c r="D1432" s="250" t="s">
        <v>1672</v>
      </c>
      <c r="E1432" s="251">
        <v>40000</v>
      </c>
    </row>
    <row r="1433" spans="1:5" ht="63.75">
      <c r="A1433" s="249" t="s">
        <v>335</v>
      </c>
      <c r="B1433" s="250" t="s">
        <v>646</v>
      </c>
      <c r="C1433" s="250" t="s">
        <v>1175</v>
      </c>
      <c r="D1433" s="250" t="s">
        <v>1175</v>
      </c>
      <c r="E1433" s="251">
        <v>828000</v>
      </c>
    </row>
    <row r="1434" spans="1:5" ht="51">
      <c r="A1434" s="249" t="s">
        <v>1320</v>
      </c>
      <c r="B1434" s="250" t="s">
        <v>646</v>
      </c>
      <c r="C1434" s="250" t="s">
        <v>273</v>
      </c>
      <c r="D1434" s="250" t="s">
        <v>1175</v>
      </c>
      <c r="E1434" s="251">
        <v>796200</v>
      </c>
    </row>
    <row r="1435" spans="1:5" ht="25.5">
      <c r="A1435" s="249" t="s">
        <v>1205</v>
      </c>
      <c r="B1435" s="250" t="s">
        <v>646</v>
      </c>
      <c r="C1435" s="250" t="s">
        <v>28</v>
      </c>
      <c r="D1435" s="250" t="s">
        <v>1175</v>
      </c>
      <c r="E1435" s="251">
        <v>796200</v>
      </c>
    </row>
    <row r="1436" spans="1:5">
      <c r="A1436" s="249" t="s">
        <v>234</v>
      </c>
      <c r="B1436" s="250" t="s">
        <v>646</v>
      </c>
      <c r="C1436" s="250" t="s">
        <v>28</v>
      </c>
      <c r="D1436" s="250" t="s">
        <v>1135</v>
      </c>
      <c r="E1436" s="251">
        <v>796200</v>
      </c>
    </row>
    <row r="1437" spans="1:5" ht="38.25">
      <c r="A1437" s="249" t="s">
        <v>236</v>
      </c>
      <c r="B1437" s="250" t="s">
        <v>646</v>
      </c>
      <c r="C1437" s="250" t="s">
        <v>28</v>
      </c>
      <c r="D1437" s="250" t="s">
        <v>333</v>
      </c>
      <c r="E1437" s="251">
        <v>796200</v>
      </c>
    </row>
    <row r="1438" spans="1:5" ht="25.5">
      <c r="A1438" s="249" t="s">
        <v>1321</v>
      </c>
      <c r="B1438" s="250" t="s">
        <v>646</v>
      </c>
      <c r="C1438" s="250" t="s">
        <v>1322</v>
      </c>
      <c r="D1438" s="250" t="s">
        <v>1175</v>
      </c>
      <c r="E1438" s="251">
        <v>31800</v>
      </c>
    </row>
    <row r="1439" spans="1:5" ht="25.5">
      <c r="A1439" s="249" t="s">
        <v>1198</v>
      </c>
      <c r="B1439" s="250" t="s">
        <v>646</v>
      </c>
      <c r="C1439" s="250" t="s">
        <v>1199</v>
      </c>
      <c r="D1439" s="250" t="s">
        <v>1175</v>
      </c>
      <c r="E1439" s="251">
        <v>31800</v>
      </c>
    </row>
    <row r="1440" spans="1:5">
      <c r="A1440" s="249" t="s">
        <v>234</v>
      </c>
      <c r="B1440" s="250" t="s">
        <v>646</v>
      </c>
      <c r="C1440" s="250" t="s">
        <v>1199</v>
      </c>
      <c r="D1440" s="250" t="s">
        <v>1135</v>
      </c>
      <c r="E1440" s="251">
        <v>31800</v>
      </c>
    </row>
    <row r="1441" spans="1:5" ht="38.25">
      <c r="A1441" s="249" t="s">
        <v>236</v>
      </c>
      <c r="B1441" s="250" t="s">
        <v>646</v>
      </c>
      <c r="C1441" s="250" t="s">
        <v>1199</v>
      </c>
      <c r="D1441" s="250" t="s">
        <v>333</v>
      </c>
      <c r="E1441" s="251">
        <v>31800</v>
      </c>
    </row>
    <row r="1442" spans="1:5" ht="38.25">
      <c r="A1442" s="249" t="s">
        <v>338</v>
      </c>
      <c r="B1442" s="250" t="s">
        <v>654</v>
      </c>
      <c r="C1442" s="250" t="s">
        <v>1175</v>
      </c>
      <c r="D1442" s="250" t="s">
        <v>1175</v>
      </c>
      <c r="E1442" s="251">
        <v>142855</v>
      </c>
    </row>
    <row r="1443" spans="1:5" ht="51">
      <c r="A1443" s="249" t="s">
        <v>1320</v>
      </c>
      <c r="B1443" s="250" t="s">
        <v>654</v>
      </c>
      <c r="C1443" s="250" t="s">
        <v>273</v>
      </c>
      <c r="D1443" s="250" t="s">
        <v>1175</v>
      </c>
      <c r="E1443" s="251">
        <v>120502</v>
      </c>
    </row>
    <row r="1444" spans="1:5" ht="25.5">
      <c r="A1444" s="249" t="s">
        <v>1205</v>
      </c>
      <c r="B1444" s="250" t="s">
        <v>654</v>
      </c>
      <c r="C1444" s="250" t="s">
        <v>28</v>
      </c>
      <c r="D1444" s="250" t="s">
        <v>1175</v>
      </c>
      <c r="E1444" s="251">
        <v>120502</v>
      </c>
    </row>
    <row r="1445" spans="1:5">
      <c r="A1445" s="249" t="s">
        <v>234</v>
      </c>
      <c r="B1445" s="250" t="s">
        <v>654</v>
      </c>
      <c r="C1445" s="250" t="s">
        <v>28</v>
      </c>
      <c r="D1445" s="250" t="s">
        <v>1135</v>
      </c>
      <c r="E1445" s="251">
        <v>120502</v>
      </c>
    </row>
    <row r="1446" spans="1:5">
      <c r="A1446" s="249" t="s">
        <v>217</v>
      </c>
      <c r="B1446" s="250" t="s">
        <v>654</v>
      </c>
      <c r="C1446" s="250" t="s">
        <v>28</v>
      </c>
      <c r="D1446" s="250" t="s">
        <v>337</v>
      </c>
      <c r="E1446" s="251">
        <v>120502</v>
      </c>
    </row>
    <row r="1447" spans="1:5" ht="25.5">
      <c r="A1447" s="249" t="s">
        <v>1321</v>
      </c>
      <c r="B1447" s="250" t="s">
        <v>654</v>
      </c>
      <c r="C1447" s="250" t="s">
        <v>1322</v>
      </c>
      <c r="D1447" s="250" t="s">
        <v>1175</v>
      </c>
      <c r="E1447" s="251">
        <v>22353</v>
      </c>
    </row>
    <row r="1448" spans="1:5" ht="25.5">
      <c r="A1448" s="249" t="s">
        <v>1198</v>
      </c>
      <c r="B1448" s="250" t="s">
        <v>654</v>
      </c>
      <c r="C1448" s="250" t="s">
        <v>1199</v>
      </c>
      <c r="D1448" s="250" t="s">
        <v>1175</v>
      </c>
      <c r="E1448" s="251">
        <v>22353</v>
      </c>
    </row>
    <row r="1449" spans="1:5">
      <c r="A1449" s="249" t="s">
        <v>234</v>
      </c>
      <c r="B1449" s="250" t="s">
        <v>654</v>
      </c>
      <c r="C1449" s="250" t="s">
        <v>1199</v>
      </c>
      <c r="D1449" s="250" t="s">
        <v>1135</v>
      </c>
      <c r="E1449" s="251">
        <v>22353</v>
      </c>
    </row>
    <row r="1450" spans="1:5">
      <c r="A1450" s="249" t="s">
        <v>217</v>
      </c>
      <c r="B1450" s="250" t="s">
        <v>654</v>
      </c>
      <c r="C1450" s="250" t="s">
        <v>1199</v>
      </c>
      <c r="D1450" s="250" t="s">
        <v>337</v>
      </c>
      <c r="E1450" s="251">
        <v>22353</v>
      </c>
    </row>
    <row r="1451" spans="1:5" ht="51">
      <c r="A1451" s="249" t="s">
        <v>336</v>
      </c>
      <c r="B1451" s="250" t="s">
        <v>647</v>
      </c>
      <c r="C1451" s="250" t="s">
        <v>1175</v>
      </c>
      <c r="D1451" s="250" t="s">
        <v>1175</v>
      </c>
      <c r="E1451" s="251">
        <v>1624300</v>
      </c>
    </row>
    <row r="1452" spans="1:5" ht="51">
      <c r="A1452" s="249" t="s">
        <v>1320</v>
      </c>
      <c r="B1452" s="250" t="s">
        <v>647</v>
      </c>
      <c r="C1452" s="250" t="s">
        <v>273</v>
      </c>
      <c r="D1452" s="250" t="s">
        <v>1175</v>
      </c>
      <c r="E1452" s="251">
        <v>1579300</v>
      </c>
    </row>
    <row r="1453" spans="1:5" ht="25.5">
      <c r="A1453" s="249" t="s">
        <v>1205</v>
      </c>
      <c r="B1453" s="250" t="s">
        <v>647</v>
      </c>
      <c r="C1453" s="250" t="s">
        <v>28</v>
      </c>
      <c r="D1453" s="250" t="s">
        <v>1175</v>
      </c>
      <c r="E1453" s="251">
        <v>1579300</v>
      </c>
    </row>
    <row r="1454" spans="1:5">
      <c r="A1454" s="249" t="s">
        <v>234</v>
      </c>
      <c r="B1454" s="250" t="s">
        <v>647</v>
      </c>
      <c r="C1454" s="250" t="s">
        <v>28</v>
      </c>
      <c r="D1454" s="250" t="s">
        <v>1135</v>
      </c>
      <c r="E1454" s="251">
        <v>1579300</v>
      </c>
    </row>
    <row r="1455" spans="1:5" ht="38.25">
      <c r="A1455" s="249" t="s">
        <v>236</v>
      </c>
      <c r="B1455" s="250" t="s">
        <v>647</v>
      </c>
      <c r="C1455" s="250" t="s">
        <v>28</v>
      </c>
      <c r="D1455" s="250" t="s">
        <v>333</v>
      </c>
      <c r="E1455" s="251">
        <v>1579300</v>
      </c>
    </row>
    <row r="1456" spans="1:5" ht="25.5">
      <c r="A1456" s="249" t="s">
        <v>1321</v>
      </c>
      <c r="B1456" s="250" t="s">
        <v>647</v>
      </c>
      <c r="C1456" s="250" t="s">
        <v>1322</v>
      </c>
      <c r="D1456" s="250" t="s">
        <v>1175</v>
      </c>
      <c r="E1456" s="251">
        <v>45000</v>
      </c>
    </row>
    <row r="1457" spans="1:5" ht="25.5">
      <c r="A1457" s="249" t="s">
        <v>1198</v>
      </c>
      <c r="B1457" s="250" t="s">
        <v>647</v>
      </c>
      <c r="C1457" s="250" t="s">
        <v>1199</v>
      </c>
      <c r="D1457" s="250" t="s">
        <v>1175</v>
      </c>
      <c r="E1457" s="251">
        <v>45000</v>
      </c>
    </row>
    <row r="1458" spans="1:5">
      <c r="A1458" s="249" t="s">
        <v>234</v>
      </c>
      <c r="B1458" s="250" t="s">
        <v>647</v>
      </c>
      <c r="C1458" s="250" t="s">
        <v>1199</v>
      </c>
      <c r="D1458" s="250" t="s">
        <v>1135</v>
      </c>
      <c r="E1458" s="251">
        <v>45000</v>
      </c>
    </row>
    <row r="1459" spans="1:5" ht="38.25">
      <c r="A1459" s="249" t="s">
        <v>236</v>
      </c>
      <c r="B1459" s="250" t="s">
        <v>647</v>
      </c>
      <c r="C1459" s="250" t="s">
        <v>1199</v>
      </c>
      <c r="D1459" s="250" t="s">
        <v>333</v>
      </c>
      <c r="E1459" s="251">
        <v>45000</v>
      </c>
    </row>
    <row r="1460" spans="1:5" ht="114.75">
      <c r="A1460" s="249" t="s">
        <v>1868</v>
      </c>
      <c r="B1460" s="250" t="s">
        <v>1869</v>
      </c>
      <c r="C1460" s="250" t="s">
        <v>1175</v>
      </c>
      <c r="D1460" s="250" t="s">
        <v>1175</v>
      </c>
      <c r="E1460" s="251">
        <v>105500</v>
      </c>
    </row>
    <row r="1461" spans="1:5" ht="51">
      <c r="A1461" s="249" t="s">
        <v>1320</v>
      </c>
      <c r="B1461" s="250" t="s">
        <v>1869</v>
      </c>
      <c r="C1461" s="250" t="s">
        <v>273</v>
      </c>
      <c r="D1461" s="250" t="s">
        <v>1175</v>
      </c>
      <c r="E1461" s="251">
        <v>102600</v>
      </c>
    </row>
    <row r="1462" spans="1:5" ht="25.5">
      <c r="A1462" s="249" t="s">
        <v>1205</v>
      </c>
      <c r="B1462" s="250" t="s">
        <v>1869</v>
      </c>
      <c r="C1462" s="250" t="s">
        <v>28</v>
      </c>
      <c r="D1462" s="250" t="s">
        <v>1175</v>
      </c>
      <c r="E1462" s="251">
        <v>102600</v>
      </c>
    </row>
    <row r="1463" spans="1:5">
      <c r="A1463" s="249" t="s">
        <v>234</v>
      </c>
      <c r="B1463" s="250" t="s">
        <v>1869</v>
      </c>
      <c r="C1463" s="250" t="s">
        <v>28</v>
      </c>
      <c r="D1463" s="250" t="s">
        <v>1135</v>
      </c>
      <c r="E1463" s="251">
        <v>102600</v>
      </c>
    </row>
    <row r="1464" spans="1:5">
      <c r="A1464" s="249" t="s">
        <v>217</v>
      </c>
      <c r="B1464" s="250" t="s">
        <v>1869</v>
      </c>
      <c r="C1464" s="250" t="s">
        <v>28</v>
      </c>
      <c r="D1464" s="250" t="s">
        <v>337</v>
      </c>
      <c r="E1464" s="251">
        <v>102600</v>
      </c>
    </row>
    <row r="1465" spans="1:5" ht="25.5">
      <c r="A1465" s="249" t="s">
        <v>1321</v>
      </c>
      <c r="B1465" s="250" t="s">
        <v>1869</v>
      </c>
      <c r="C1465" s="250" t="s">
        <v>1322</v>
      </c>
      <c r="D1465" s="250" t="s">
        <v>1175</v>
      </c>
      <c r="E1465" s="251">
        <v>2900</v>
      </c>
    </row>
    <row r="1466" spans="1:5" ht="25.5">
      <c r="A1466" s="249" t="s">
        <v>1198</v>
      </c>
      <c r="B1466" s="250" t="s">
        <v>1869</v>
      </c>
      <c r="C1466" s="250" t="s">
        <v>1199</v>
      </c>
      <c r="D1466" s="250" t="s">
        <v>1175</v>
      </c>
      <c r="E1466" s="251">
        <v>2900</v>
      </c>
    </row>
    <row r="1467" spans="1:5">
      <c r="A1467" s="249" t="s">
        <v>234</v>
      </c>
      <c r="B1467" s="250" t="s">
        <v>1869</v>
      </c>
      <c r="C1467" s="250" t="s">
        <v>1199</v>
      </c>
      <c r="D1467" s="250" t="s">
        <v>1135</v>
      </c>
      <c r="E1467" s="251">
        <v>2900</v>
      </c>
    </row>
    <row r="1468" spans="1:5">
      <c r="A1468" s="249" t="s">
        <v>217</v>
      </c>
      <c r="B1468" s="250" t="s">
        <v>1869</v>
      </c>
      <c r="C1468" s="250" t="s">
        <v>1199</v>
      </c>
      <c r="D1468" s="250" t="s">
        <v>337</v>
      </c>
      <c r="E1468" s="251">
        <v>2900</v>
      </c>
    </row>
    <row r="1469" spans="1:5" ht="178.5">
      <c r="A1469" s="249" t="s">
        <v>498</v>
      </c>
      <c r="B1469" s="250" t="s">
        <v>650</v>
      </c>
      <c r="C1469" s="250" t="s">
        <v>1175</v>
      </c>
      <c r="D1469" s="250" t="s">
        <v>1175</v>
      </c>
      <c r="E1469" s="251">
        <v>854870</v>
      </c>
    </row>
    <row r="1470" spans="1:5" ht="51">
      <c r="A1470" s="249" t="s">
        <v>1320</v>
      </c>
      <c r="B1470" s="250" t="s">
        <v>650</v>
      </c>
      <c r="C1470" s="250" t="s">
        <v>273</v>
      </c>
      <c r="D1470" s="250" t="s">
        <v>1175</v>
      </c>
      <c r="E1470" s="251">
        <v>854870</v>
      </c>
    </row>
    <row r="1471" spans="1:5" ht="25.5">
      <c r="A1471" s="249" t="s">
        <v>1205</v>
      </c>
      <c r="B1471" s="250" t="s">
        <v>650</v>
      </c>
      <c r="C1471" s="250" t="s">
        <v>28</v>
      </c>
      <c r="D1471" s="250" t="s">
        <v>1175</v>
      </c>
      <c r="E1471" s="251">
        <v>854870</v>
      </c>
    </row>
    <row r="1472" spans="1:5">
      <c r="A1472" s="249" t="s">
        <v>234</v>
      </c>
      <c r="B1472" s="250" t="s">
        <v>650</v>
      </c>
      <c r="C1472" s="250" t="s">
        <v>28</v>
      </c>
      <c r="D1472" s="250" t="s">
        <v>1135</v>
      </c>
      <c r="E1472" s="251">
        <v>854870</v>
      </c>
    </row>
    <row r="1473" spans="1:5" ht="38.25">
      <c r="A1473" s="249" t="s">
        <v>236</v>
      </c>
      <c r="B1473" s="250" t="s">
        <v>650</v>
      </c>
      <c r="C1473" s="250" t="s">
        <v>28</v>
      </c>
      <c r="D1473" s="250" t="s">
        <v>333</v>
      </c>
      <c r="E1473" s="251">
        <v>854870</v>
      </c>
    </row>
    <row r="1474" spans="1:5" ht="38.25">
      <c r="A1474" s="249" t="s">
        <v>330</v>
      </c>
      <c r="B1474" s="250" t="s">
        <v>1009</v>
      </c>
      <c r="C1474" s="250" t="s">
        <v>1175</v>
      </c>
      <c r="D1474" s="250" t="s">
        <v>1175</v>
      </c>
      <c r="E1474" s="251">
        <v>3860247</v>
      </c>
    </row>
    <row r="1475" spans="1:5" ht="38.25">
      <c r="A1475" s="249" t="s">
        <v>330</v>
      </c>
      <c r="B1475" s="250" t="s">
        <v>640</v>
      </c>
      <c r="C1475" s="250" t="s">
        <v>1175</v>
      </c>
      <c r="D1475" s="250" t="s">
        <v>1175</v>
      </c>
      <c r="E1475" s="251">
        <v>3810247</v>
      </c>
    </row>
    <row r="1476" spans="1:5" ht="51">
      <c r="A1476" s="249" t="s">
        <v>1320</v>
      </c>
      <c r="B1476" s="250" t="s">
        <v>640</v>
      </c>
      <c r="C1476" s="250" t="s">
        <v>273</v>
      </c>
      <c r="D1476" s="250" t="s">
        <v>1175</v>
      </c>
      <c r="E1476" s="251">
        <v>3810247</v>
      </c>
    </row>
    <row r="1477" spans="1:5" ht="25.5">
      <c r="A1477" s="249" t="s">
        <v>1205</v>
      </c>
      <c r="B1477" s="250" t="s">
        <v>640</v>
      </c>
      <c r="C1477" s="250" t="s">
        <v>28</v>
      </c>
      <c r="D1477" s="250" t="s">
        <v>1175</v>
      </c>
      <c r="E1477" s="251">
        <v>3810247</v>
      </c>
    </row>
    <row r="1478" spans="1:5">
      <c r="A1478" s="249" t="s">
        <v>234</v>
      </c>
      <c r="B1478" s="250" t="s">
        <v>640</v>
      </c>
      <c r="C1478" s="250" t="s">
        <v>28</v>
      </c>
      <c r="D1478" s="250" t="s">
        <v>1135</v>
      </c>
      <c r="E1478" s="251">
        <v>3810247</v>
      </c>
    </row>
    <row r="1479" spans="1:5" ht="38.25">
      <c r="A1479" s="249" t="s">
        <v>67</v>
      </c>
      <c r="B1479" s="250" t="s">
        <v>640</v>
      </c>
      <c r="C1479" s="250" t="s">
        <v>28</v>
      </c>
      <c r="D1479" s="250" t="s">
        <v>327</v>
      </c>
      <c r="E1479" s="251">
        <v>3810247</v>
      </c>
    </row>
    <row r="1480" spans="1:5" ht="51">
      <c r="A1480" s="249" t="s">
        <v>1136</v>
      </c>
      <c r="B1480" s="250" t="s">
        <v>641</v>
      </c>
      <c r="C1480" s="250" t="s">
        <v>1175</v>
      </c>
      <c r="D1480" s="250" t="s">
        <v>1175</v>
      </c>
      <c r="E1480" s="251">
        <v>50000</v>
      </c>
    </row>
    <row r="1481" spans="1:5" ht="51">
      <c r="A1481" s="249" t="s">
        <v>1320</v>
      </c>
      <c r="B1481" s="250" t="s">
        <v>641</v>
      </c>
      <c r="C1481" s="250" t="s">
        <v>273</v>
      </c>
      <c r="D1481" s="250" t="s">
        <v>1175</v>
      </c>
      <c r="E1481" s="251">
        <v>50000</v>
      </c>
    </row>
    <row r="1482" spans="1:5" ht="25.5">
      <c r="A1482" s="249" t="s">
        <v>1205</v>
      </c>
      <c r="B1482" s="250" t="s">
        <v>641</v>
      </c>
      <c r="C1482" s="250" t="s">
        <v>28</v>
      </c>
      <c r="D1482" s="250" t="s">
        <v>1175</v>
      </c>
      <c r="E1482" s="251">
        <v>50000</v>
      </c>
    </row>
    <row r="1483" spans="1:5">
      <c r="A1483" s="249" t="s">
        <v>234</v>
      </c>
      <c r="B1483" s="250" t="s">
        <v>641</v>
      </c>
      <c r="C1483" s="250" t="s">
        <v>28</v>
      </c>
      <c r="D1483" s="250" t="s">
        <v>1135</v>
      </c>
      <c r="E1483" s="251">
        <v>50000</v>
      </c>
    </row>
    <row r="1484" spans="1:5" ht="38.25">
      <c r="A1484" s="249" t="s">
        <v>67</v>
      </c>
      <c r="B1484" s="250" t="s">
        <v>641</v>
      </c>
      <c r="C1484" s="250" t="s">
        <v>28</v>
      </c>
      <c r="D1484" s="250" t="s">
        <v>327</v>
      </c>
      <c r="E1484" s="251">
        <v>50000</v>
      </c>
    </row>
    <row r="1485" spans="1:5" ht="51">
      <c r="A1485" s="249" t="s">
        <v>332</v>
      </c>
      <c r="B1485" s="250" t="s">
        <v>1010</v>
      </c>
      <c r="C1485" s="250" t="s">
        <v>1175</v>
      </c>
      <c r="D1485" s="250" t="s">
        <v>1175</v>
      </c>
      <c r="E1485" s="251">
        <v>1288446</v>
      </c>
    </row>
    <row r="1486" spans="1:5" ht="51">
      <c r="A1486" s="249" t="s">
        <v>332</v>
      </c>
      <c r="B1486" s="250" t="s">
        <v>642</v>
      </c>
      <c r="C1486" s="250" t="s">
        <v>1175</v>
      </c>
      <c r="D1486" s="250" t="s">
        <v>1175</v>
      </c>
      <c r="E1486" s="251">
        <v>1248446</v>
      </c>
    </row>
    <row r="1487" spans="1:5" ht="51">
      <c r="A1487" s="249" t="s">
        <v>1320</v>
      </c>
      <c r="B1487" s="250" t="s">
        <v>642</v>
      </c>
      <c r="C1487" s="250" t="s">
        <v>273</v>
      </c>
      <c r="D1487" s="250" t="s">
        <v>1175</v>
      </c>
      <c r="E1487" s="251">
        <v>1248446</v>
      </c>
    </row>
    <row r="1488" spans="1:5" ht="25.5">
      <c r="A1488" s="249" t="s">
        <v>1205</v>
      </c>
      <c r="B1488" s="250" t="s">
        <v>642</v>
      </c>
      <c r="C1488" s="250" t="s">
        <v>28</v>
      </c>
      <c r="D1488" s="250" t="s">
        <v>1175</v>
      </c>
      <c r="E1488" s="251">
        <v>1248446</v>
      </c>
    </row>
    <row r="1489" spans="1:5">
      <c r="A1489" s="249" t="s">
        <v>234</v>
      </c>
      <c r="B1489" s="250" t="s">
        <v>642</v>
      </c>
      <c r="C1489" s="250" t="s">
        <v>28</v>
      </c>
      <c r="D1489" s="250" t="s">
        <v>1135</v>
      </c>
      <c r="E1489" s="251">
        <v>1248446</v>
      </c>
    </row>
    <row r="1490" spans="1:5" ht="38.25">
      <c r="A1490" s="249" t="s">
        <v>216</v>
      </c>
      <c r="B1490" s="250" t="s">
        <v>642</v>
      </c>
      <c r="C1490" s="250" t="s">
        <v>28</v>
      </c>
      <c r="D1490" s="250" t="s">
        <v>331</v>
      </c>
      <c r="E1490" s="251">
        <v>1248446</v>
      </c>
    </row>
    <row r="1491" spans="1:5" ht="63.75">
      <c r="A1491" s="249" t="s">
        <v>559</v>
      </c>
      <c r="B1491" s="250" t="s">
        <v>643</v>
      </c>
      <c r="C1491" s="250" t="s">
        <v>1175</v>
      </c>
      <c r="D1491" s="250" t="s">
        <v>1175</v>
      </c>
      <c r="E1491" s="251">
        <v>40000</v>
      </c>
    </row>
    <row r="1492" spans="1:5" ht="51">
      <c r="A1492" s="249" t="s">
        <v>1320</v>
      </c>
      <c r="B1492" s="250" t="s">
        <v>643</v>
      </c>
      <c r="C1492" s="250" t="s">
        <v>273</v>
      </c>
      <c r="D1492" s="250" t="s">
        <v>1175</v>
      </c>
      <c r="E1492" s="251">
        <v>40000</v>
      </c>
    </row>
    <row r="1493" spans="1:5" ht="25.5">
      <c r="A1493" s="249" t="s">
        <v>1205</v>
      </c>
      <c r="B1493" s="250" t="s">
        <v>643</v>
      </c>
      <c r="C1493" s="250" t="s">
        <v>28</v>
      </c>
      <c r="D1493" s="250" t="s">
        <v>1175</v>
      </c>
      <c r="E1493" s="251">
        <v>40000</v>
      </c>
    </row>
    <row r="1494" spans="1:5">
      <c r="A1494" s="249" t="s">
        <v>234</v>
      </c>
      <c r="B1494" s="250" t="s">
        <v>643</v>
      </c>
      <c r="C1494" s="250" t="s">
        <v>28</v>
      </c>
      <c r="D1494" s="250" t="s">
        <v>1135</v>
      </c>
      <c r="E1494" s="251">
        <v>40000</v>
      </c>
    </row>
    <row r="1495" spans="1:5" ht="38.25">
      <c r="A1495" s="249" t="s">
        <v>216</v>
      </c>
      <c r="B1495" s="250" t="s">
        <v>643</v>
      </c>
      <c r="C1495" s="250" t="s">
        <v>28</v>
      </c>
      <c r="D1495" s="250" t="s">
        <v>331</v>
      </c>
      <c r="E1495" s="251">
        <v>40000</v>
      </c>
    </row>
    <row r="1496" spans="1:5" ht="25.5">
      <c r="A1496" s="249" t="s">
        <v>601</v>
      </c>
      <c r="B1496" s="250" t="s">
        <v>1011</v>
      </c>
      <c r="C1496" s="250" t="s">
        <v>1175</v>
      </c>
      <c r="D1496" s="250" t="s">
        <v>1175</v>
      </c>
      <c r="E1496" s="251">
        <v>90767809.620000005</v>
      </c>
    </row>
    <row r="1497" spans="1:5" ht="25.5">
      <c r="A1497" s="249" t="s">
        <v>427</v>
      </c>
      <c r="B1497" s="250" t="s">
        <v>1012</v>
      </c>
      <c r="C1497" s="250" t="s">
        <v>1175</v>
      </c>
      <c r="D1497" s="250" t="s">
        <v>1175</v>
      </c>
      <c r="E1497" s="251">
        <v>3550000</v>
      </c>
    </row>
    <row r="1498" spans="1:5" ht="25.5">
      <c r="A1498" s="249" t="s">
        <v>427</v>
      </c>
      <c r="B1498" s="250" t="s">
        <v>793</v>
      </c>
      <c r="C1498" s="250" t="s">
        <v>1175</v>
      </c>
      <c r="D1498" s="250" t="s">
        <v>1175</v>
      </c>
      <c r="E1498" s="251">
        <v>3550000</v>
      </c>
    </row>
    <row r="1499" spans="1:5" ht="25.5">
      <c r="A1499" s="249" t="s">
        <v>1321</v>
      </c>
      <c r="B1499" s="250" t="s">
        <v>793</v>
      </c>
      <c r="C1499" s="250" t="s">
        <v>1322</v>
      </c>
      <c r="D1499" s="250" t="s">
        <v>1175</v>
      </c>
      <c r="E1499" s="251">
        <v>1550000</v>
      </c>
    </row>
    <row r="1500" spans="1:5" ht="25.5">
      <c r="A1500" s="249" t="s">
        <v>1198</v>
      </c>
      <c r="B1500" s="250" t="s">
        <v>793</v>
      </c>
      <c r="C1500" s="250" t="s">
        <v>1199</v>
      </c>
      <c r="D1500" s="250" t="s">
        <v>1175</v>
      </c>
      <c r="E1500" s="251">
        <v>1550000</v>
      </c>
    </row>
    <row r="1501" spans="1:5">
      <c r="A1501" s="249" t="s">
        <v>239</v>
      </c>
      <c r="B1501" s="250" t="s">
        <v>793</v>
      </c>
      <c r="C1501" s="250" t="s">
        <v>1199</v>
      </c>
      <c r="D1501" s="250" t="s">
        <v>1141</v>
      </c>
      <c r="E1501" s="251">
        <v>1550000</v>
      </c>
    </row>
    <row r="1502" spans="1:5">
      <c r="A1502" s="249" t="s">
        <v>146</v>
      </c>
      <c r="B1502" s="250" t="s">
        <v>793</v>
      </c>
      <c r="C1502" s="250" t="s">
        <v>1199</v>
      </c>
      <c r="D1502" s="250" t="s">
        <v>364</v>
      </c>
      <c r="E1502" s="251">
        <v>1550000</v>
      </c>
    </row>
    <row r="1503" spans="1:5">
      <c r="A1503" s="249" t="s">
        <v>1325</v>
      </c>
      <c r="B1503" s="250" t="s">
        <v>793</v>
      </c>
      <c r="C1503" s="250" t="s">
        <v>1326</v>
      </c>
      <c r="D1503" s="250" t="s">
        <v>1175</v>
      </c>
      <c r="E1503" s="251">
        <v>30000</v>
      </c>
    </row>
    <row r="1504" spans="1:5" ht="25.5">
      <c r="A1504" s="249" t="s">
        <v>1202</v>
      </c>
      <c r="B1504" s="250" t="s">
        <v>793</v>
      </c>
      <c r="C1504" s="250" t="s">
        <v>557</v>
      </c>
      <c r="D1504" s="250" t="s">
        <v>1175</v>
      </c>
      <c r="E1504" s="251">
        <v>30000</v>
      </c>
    </row>
    <row r="1505" spans="1:5">
      <c r="A1505" s="249" t="s">
        <v>141</v>
      </c>
      <c r="B1505" s="250" t="s">
        <v>793</v>
      </c>
      <c r="C1505" s="250" t="s">
        <v>557</v>
      </c>
      <c r="D1505" s="250" t="s">
        <v>1143</v>
      </c>
      <c r="E1505" s="251">
        <v>30000</v>
      </c>
    </row>
    <row r="1506" spans="1:5">
      <c r="A1506" s="249" t="s">
        <v>98</v>
      </c>
      <c r="B1506" s="250" t="s">
        <v>793</v>
      </c>
      <c r="C1506" s="250" t="s">
        <v>557</v>
      </c>
      <c r="D1506" s="250" t="s">
        <v>378</v>
      </c>
      <c r="E1506" s="251">
        <v>30000</v>
      </c>
    </row>
    <row r="1507" spans="1:5">
      <c r="A1507" s="249" t="s">
        <v>1323</v>
      </c>
      <c r="B1507" s="250" t="s">
        <v>793</v>
      </c>
      <c r="C1507" s="250" t="s">
        <v>1324</v>
      </c>
      <c r="D1507" s="250" t="s">
        <v>1175</v>
      </c>
      <c r="E1507" s="251">
        <v>1970000</v>
      </c>
    </row>
    <row r="1508" spans="1:5">
      <c r="A1508" s="249" t="s">
        <v>428</v>
      </c>
      <c r="B1508" s="250" t="s">
        <v>793</v>
      </c>
      <c r="C1508" s="250" t="s">
        <v>429</v>
      </c>
      <c r="D1508" s="250" t="s">
        <v>1175</v>
      </c>
      <c r="E1508" s="251">
        <v>1970000</v>
      </c>
    </row>
    <row r="1509" spans="1:5">
      <c r="A1509" s="249" t="s">
        <v>234</v>
      </c>
      <c r="B1509" s="250" t="s">
        <v>793</v>
      </c>
      <c r="C1509" s="250" t="s">
        <v>429</v>
      </c>
      <c r="D1509" s="250" t="s">
        <v>1135</v>
      </c>
      <c r="E1509" s="251">
        <v>1970000</v>
      </c>
    </row>
    <row r="1510" spans="1:5">
      <c r="A1510" s="249" t="s">
        <v>60</v>
      </c>
      <c r="B1510" s="250" t="s">
        <v>793</v>
      </c>
      <c r="C1510" s="250" t="s">
        <v>429</v>
      </c>
      <c r="D1510" s="250" t="s">
        <v>426</v>
      </c>
      <c r="E1510" s="251">
        <v>1970000</v>
      </c>
    </row>
    <row r="1511" spans="1:5" ht="63.75">
      <c r="A1511" s="249" t="s">
        <v>2082</v>
      </c>
      <c r="B1511" s="250" t="s">
        <v>1195</v>
      </c>
      <c r="C1511" s="250" t="s">
        <v>1175</v>
      </c>
      <c r="D1511" s="250" t="s">
        <v>1175</v>
      </c>
      <c r="E1511" s="251">
        <v>218800</v>
      </c>
    </row>
    <row r="1512" spans="1:5" ht="63.75">
      <c r="A1512" s="249" t="s">
        <v>2082</v>
      </c>
      <c r="B1512" s="250" t="s">
        <v>651</v>
      </c>
      <c r="C1512" s="250" t="s">
        <v>1175</v>
      </c>
      <c r="D1512" s="250" t="s">
        <v>1175</v>
      </c>
      <c r="E1512" s="251">
        <v>218800</v>
      </c>
    </row>
    <row r="1513" spans="1:5" ht="25.5">
      <c r="A1513" s="249" t="s">
        <v>1321</v>
      </c>
      <c r="B1513" s="250" t="s">
        <v>651</v>
      </c>
      <c r="C1513" s="250" t="s">
        <v>1322</v>
      </c>
      <c r="D1513" s="250" t="s">
        <v>1175</v>
      </c>
      <c r="E1513" s="251">
        <v>218800</v>
      </c>
    </row>
    <row r="1514" spans="1:5" ht="25.5">
      <c r="A1514" s="249" t="s">
        <v>1198</v>
      </c>
      <c r="B1514" s="250" t="s">
        <v>651</v>
      </c>
      <c r="C1514" s="250" t="s">
        <v>1199</v>
      </c>
      <c r="D1514" s="250" t="s">
        <v>1175</v>
      </c>
      <c r="E1514" s="251">
        <v>218800</v>
      </c>
    </row>
    <row r="1515" spans="1:5">
      <c r="A1515" s="249" t="s">
        <v>234</v>
      </c>
      <c r="B1515" s="250" t="s">
        <v>651</v>
      </c>
      <c r="C1515" s="250" t="s">
        <v>1199</v>
      </c>
      <c r="D1515" s="250" t="s">
        <v>1135</v>
      </c>
      <c r="E1515" s="251">
        <v>218800</v>
      </c>
    </row>
    <row r="1516" spans="1:5">
      <c r="A1516" s="249" t="s">
        <v>1193</v>
      </c>
      <c r="B1516" s="250" t="s">
        <v>651</v>
      </c>
      <c r="C1516" s="250" t="s">
        <v>1199</v>
      </c>
      <c r="D1516" s="250" t="s">
        <v>1194</v>
      </c>
      <c r="E1516" s="251">
        <v>218800</v>
      </c>
    </row>
    <row r="1517" spans="1:5" ht="38.25">
      <c r="A1517" s="249" t="s">
        <v>390</v>
      </c>
      <c r="B1517" s="250" t="s">
        <v>1013</v>
      </c>
      <c r="C1517" s="250" t="s">
        <v>1175</v>
      </c>
      <c r="D1517" s="250" t="s">
        <v>1175</v>
      </c>
      <c r="E1517" s="251">
        <v>5991578</v>
      </c>
    </row>
    <row r="1518" spans="1:5" ht="63.75">
      <c r="A1518" s="249" t="s">
        <v>2093</v>
      </c>
      <c r="B1518" s="250" t="s">
        <v>2094</v>
      </c>
      <c r="C1518" s="250" t="s">
        <v>1175</v>
      </c>
      <c r="D1518" s="250" t="s">
        <v>1175</v>
      </c>
      <c r="E1518" s="251">
        <v>492378</v>
      </c>
    </row>
    <row r="1519" spans="1:5" ht="51">
      <c r="A1519" s="249" t="s">
        <v>1320</v>
      </c>
      <c r="B1519" s="250" t="s">
        <v>2094</v>
      </c>
      <c r="C1519" s="250" t="s">
        <v>273</v>
      </c>
      <c r="D1519" s="250" t="s">
        <v>1175</v>
      </c>
      <c r="E1519" s="251">
        <v>492378</v>
      </c>
    </row>
    <row r="1520" spans="1:5">
      <c r="A1520" s="249" t="s">
        <v>1192</v>
      </c>
      <c r="B1520" s="250" t="s">
        <v>2094</v>
      </c>
      <c r="C1520" s="250" t="s">
        <v>133</v>
      </c>
      <c r="D1520" s="250" t="s">
        <v>1175</v>
      </c>
      <c r="E1520" s="251">
        <v>492378</v>
      </c>
    </row>
    <row r="1521" spans="1:5">
      <c r="A1521" s="249" t="s">
        <v>239</v>
      </c>
      <c r="B1521" s="250" t="s">
        <v>2094</v>
      </c>
      <c r="C1521" s="250" t="s">
        <v>133</v>
      </c>
      <c r="D1521" s="250" t="s">
        <v>1141</v>
      </c>
      <c r="E1521" s="251">
        <v>492378</v>
      </c>
    </row>
    <row r="1522" spans="1:5" ht="25.5">
      <c r="A1522" s="249" t="s">
        <v>151</v>
      </c>
      <c r="B1522" s="250" t="s">
        <v>2094</v>
      </c>
      <c r="C1522" s="250" t="s">
        <v>133</v>
      </c>
      <c r="D1522" s="250" t="s">
        <v>389</v>
      </c>
      <c r="E1522" s="251">
        <v>492378</v>
      </c>
    </row>
    <row r="1523" spans="1:5" ht="38.25">
      <c r="A1523" s="249" t="s">
        <v>390</v>
      </c>
      <c r="B1523" s="250" t="s">
        <v>694</v>
      </c>
      <c r="C1523" s="250" t="s">
        <v>1175</v>
      </c>
      <c r="D1523" s="250" t="s">
        <v>1175</v>
      </c>
      <c r="E1523" s="251">
        <v>5379200</v>
      </c>
    </row>
    <row r="1524" spans="1:5" ht="51">
      <c r="A1524" s="249" t="s">
        <v>1320</v>
      </c>
      <c r="B1524" s="250" t="s">
        <v>694</v>
      </c>
      <c r="C1524" s="250" t="s">
        <v>273</v>
      </c>
      <c r="D1524" s="250" t="s">
        <v>1175</v>
      </c>
      <c r="E1524" s="251">
        <v>5003677</v>
      </c>
    </row>
    <row r="1525" spans="1:5">
      <c r="A1525" s="249" t="s">
        <v>1192</v>
      </c>
      <c r="B1525" s="250" t="s">
        <v>694</v>
      </c>
      <c r="C1525" s="250" t="s">
        <v>133</v>
      </c>
      <c r="D1525" s="250" t="s">
        <v>1175</v>
      </c>
      <c r="E1525" s="251">
        <v>5003677</v>
      </c>
    </row>
    <row r="1526" spans="1:5">
      <c r="A1526" s="249" t="s">
        <v>239</v>
      </c>
      <c r="B1526" s="250" t="s">
        <v>694</v>
      </c>
      <c r="C1526" s="250" t="s">
        <v>133</v>
      </c>
      <c r="D1526" s="250" t="s">
        <v>1141</v>
      </c>
      <c r="E1526" s="251">
        <v>5003677</v>
      </c>
    </row>
    <row r="1527" spans="1:5" ht="25.5">
      <c r="A1527" s="249" t="s">
        <v>151</v>
      </c>
      <c r="B1527" s="250" t="s">
        <v>694</v>
      </c>
      <c r="C1527" s="250" t="s">
        <v>133</v>
      </c>
      <c r="D1527" s="250" t="s">
        <v>389</v>
      </c>
      <c r="E1527" s="251">
        <v>5003677</v>
      </c>
    </row>
    <row r="1528" spans="1:5" ht="25.5">
      <c r="A1528" s="249" t="s">
        <v>1321</v>
      </c>
      <c r="B1528" s="250" t="s">
        <v>694</v>
      </c>
      <c r="C1528" s="250" t="s">
        <v>1322</v>
      </c>
      <c r="D1528" s="250" t="s">
        <v>1175</v>
      </c>
      <c r="E1528" s="251">
        <v>375523</v>
      </c>
    </row>
    <row r="1529" spans="1:5" ht="25.5">
      <c r="A1529" s="249" t="s">
        <v>1198</v>
      </c>
      <c r="B1529" s="250" t="s">
        <v>694</v>
      </c>
      <c r="C1529" s="250" t="s">
        <v>1199</v>
      </c>
      <c r="D1529" s="250" t="s">
        <v>1175</v>
      </c>
      <c r="E1529" s="251">
        <v>375523</v>
      </c>
    </row>
    <row r="1530" spans="1:5">
      <c r="A1530" s="249" t="s">
        <v>239</v>
      </c>
      <c r="B1530" s="250" t="s">
        <v>694</v>
      </c>
      <c r="C1530" s="250" t="s">
        <v>1199</v>
      </c>
      <c r="D1530" s="250" t="s">
        <v>1141</v>
      </c>
      <c r="E1530" s="251">
        <v>375523</v>
      </c>
    </row>
    <row r="1531" spans="1:5" ht="25.5">
      <c r="A1531" s="249" t="s">
        <v>151</v>
      </c>
      <c r="B1531" s="250" t="s">
        <v>694</v>
      </c>
      <c r="C1531" s="250" t="s">
        <v>1199</v>
      </c>
      <c r="D1531" s="250" t="s">
        <v>389</v>
      </c>
      <c r="E1531" s="251">
        <v>375523</v>
      </c>
    </row>
    <row r="1532" spans="1:5" ht="51">
      <c r="A1532" s="249" t="s">
        <v>563</v>
      </c>
      <c r="B1532" s="250" t="s">
        <v>695</v>
      </c>
      <c r="C1532" s="250" t="s">
        <v>1175</v>
      </c>
      <c r="D1532" s="250" t="s">
        <v>1175</v>
      </c>
      <c r="E1532" s="251">
        <v>120000</v>
      </c>
    </row>
    <row r="1533" spans="1:5" ht="51">
      <c r="A1533" s="249" t="s">
        <v>1320</v>
      </c>
      <c r="B1533" s="250" t="s">
        <v>695</v>
      </c>
      <c r="C1533" s="250" t="s">
        <v>273</v>
      </c>
      <c r="D1533" s="250" t="s">
        <v>1175</v>
      </c>
      <c r="E1533" s="251">
        <v>120000</v>
      </c>
    </row>
    <row r="1534" spans="1:5">
      <c r="A1534" s="249" t="s">
        <v>1192</v>
      </c>
      <c r="B1534" s="250" t="s">
        <v>695</v>
      </c>
      <c r="C1534" s="250" t="s">
        <v>133</v>
      </c>
      <c r="D1534" s="250" t="s">
        <v>1175</v>
      </c>
      <c r="E1534" s="251">
        <v>120000</v>
      </c>
    </row>
    <row r="1535" spans="1:5">
      <c r="A1535" s="249" t="s">
        <v>239</v>
      </c>
      <c r="B1535" s="250" t="s">
        <v>695</v>
      </c>
      <c r="C1535" s="250" t="s">
        <v>133</v>
      </c>
      <c r="D1535" s="250" t="s">
        <v>1141</v>
      </c>
      <c r="E1535" s="251">
        <v>120000</v>
      </c>
    </row>
    <row r="1536" spans="1:5" ht="25.5">
      <c r="A1536" s="249" t="s">
        <v>151</v>
      </c>
      <c r="B1536" s="250" t="s">
        <v>695</v>
      </c>
      <c r="C1536" s="250" t="s">
        <v>133</v>
      </c>
      <c r="D1536" s="250" t="s">
        <v>389</v>
      </c>
      <c r="E1536" s="251">
        <v>120000</v>
      </c>
    </row>
    <row r="1537" spans="1:5" ht="51">
      <c r="A1537" s="249" t="s">
        <v>2083</v>
      </c>
      <c r="B1537" s="250" t="s">
        <v>1014</v>
      </c>
      <c r="C1537" s="250" t="s">
        <v>1175</v>
      </c>
      <c r="D1537" s="250" t="s">
        <v>1175</v>
      </c>
      <c r="E1537" s="251">
        <v>60000</v>
      </c>
    </row>
    <row r="1538" spans="1:5" ht="51">
      <c r="A1538" s="249" t="s">
        <v>2083</v>
      </c>
      <c r="B1538" s="250" t="s">
        <v>655</v>
      </c>
      <c r="C1538" s="250" t="s">
        <v>1175</v>
      </c>
      <c r="D1538" s="250" t="s">
        <v>1175</v>
      </c>
      <c r="E1538" s="251">
        <v>60000</v>
      </c>
    </row>
    <row r="1539" spans="1:5">
      <c r="A1539" s="249" t="s">
        <v>1325</v>
      </c>
      <c r="B1539" s="250" t="s">
        <v>655</v>
      </c>
      <c r="C1539" s="250" t="s">
        <v>1326</v>
      </c>
      <c r="D1539" s="250" t="s">
        <v>1175</v>
      </c>
      <c r="E1539" s="251">
        <v>60000</v>
      </c>
    </row>
    <row r="1540" spans="1:5" ht="25.5">
      <c r="A1540" s="249" t="s">
        <v>339</v>
      </c>
      <c r="B1540" s="250" t="s">
        <v>655</v>
      </c>
      <c r="C1540" s="250" t="s">
        <v>340</v>
      </c>
      <c r="D1540" s="250" t="s">
        <v>1175</v>
      </c>
      <c r="E1540" s="251">
        <v>60000</v>
      </c>
    </row>
    <row r="1541" spans="1:5">
      <c r="A1541" s="249" t="s">
        <v>234</v>
      </c>
      <c r="B1541" s="250" t="s">
        <v>655</v>
      </c>
      <c r="C1541" s="250" t="s">
        <v>340</v>
      </c>
      <c r="D1541" s="250" t="s">
        <v>1135</v>
      </c>
      <c r="E1541" s="251">
        <v>60000</v>
      </c>
    </row>
    <row r="1542" spans="1:5">
      <c r="A1542" s="249" t="s">
        <v>217</v>
      </c>
      <c r="B1542" s="250" t="s">
        <v>655</v>
      </c>
      <c r="C1542" s="250" t="s">
        <v>340</v>
      </c>
      <c r="D1542" s="250" t="s">
        <v>337</v>
      </c>
      <c r="E1542" s="251">
        <v>60000</v>
      </c>
    </row>
    <row r="1543" spans="1:5" ht="25.5">
      <c r="A1543" s="249" t="s">
        <v>1063</v>
      </c>
      <c r="B1543" s="250" t="s">
        <v>1064</v>
      </c>
      <c r="C1543" s="250" t="s">
        <v>1175</v>
      </c>
      <c r="D1543" s="250" t="s">
        <v>1175</v>
      </c>
      <c r="E1543" s="251">
        <v>9082306</v>
      </c>
    </row>
    <row r="1544" spans="1:5" ht="51">
      <c r="A1544" s="249" t="s">
        <v>2090</v>
      </c>
      <c r="B1544" s="250" t="s">
        <v>2091</v>
      </c>
      <c r="C1544" s="250" t="s">
        <v>1175</v>
      </c>
      <c r="D1544" s="250" t="s">
        <v>1175</v>
      </c>
      <c r="E1544" s="251">
        <v>765685</v>
      </c>
    </row>
    <row r="1545" spans="1:5" ht="51">
      <c r="A1545" s="249" t="s">
        <v>1320</v>
      </c>
      <c r="B1545" s="250" t="s">
        <v>2091</v>
      </c>
      <c r="C1545" s="250" t="s">
        <v>273</v>
      </c>
      <c r="D1545" s="250" t="s">
        <v>1175</v>
      </c>
      <c r="E1545" s="251">
        <v>765685</v>
      </c>
    </row>
    <row r="1546" spans="1:5" ht="25.5">
      <c r="A1546" s="249" t="s">
        <v>1205</v>
      </c>
      <c r="B1546" s="250" t="s">
        <v>2091</v>
      </c>
      <c r="C1546" s="250" t="s">
        <v>28</v>
      </c>
      <c r="D1546" s="250" t="s">
        <v>1175</v>
      </c>
      <c r="E1546" s="251">
        <v>765685</v>
      </c>
    </row>
    <row r="1547" spans="1:5">
      <c r="A1547" s="249" t="s">
        <v>234</v>
      </c>
      <c r="B1547" s="250" t="s">
        <v>2091</v>
      </c>
      <c r="C1547" s="250" t="s">
        <v>28</v>
      </c>
      <c r="D1547" s="250" t="s">
        <v>1135</v>
      </c>
      <c r="E1547" s="251">
        <v>765685</v>
      </c>
    </row>
    <row r="1548" spans="1:5">
      <c r="A1548" s="249" t="s">
        <v>217</v>
      </c>
      <c r="B1548" s="250" t="s">
        <v>2091</v>
      </c>
      <c r="C1548" s="250" t="s">
        <v>28</v>
      </c>
      <c r="D1548" s="250" t="s">
        <v>337</v>
      </c>
      <c r="E1548" s="251">
        <v>765685</v>
      </c>
    </row>
    <row r="1549" spans="1:5" ht="25.5">
      <c r="A1549" s="249" t="s">
        <v>1063</v>
      </c>
      <c r="B1549" s="250" t="s">
        <v>1076</v>
      </c>
      <c r="C1549" s="250" t="s">
        <v>1175</v>
      </c>
      <c r="D1549" s="250" t="s">
        <v>1175</v>
      </c>
      <c r="E1549" s="251">
        <v>8086621</v>
      </c>
    </row>
    <row r="1550" spans="1:5" ht="51">
      <c r="A1550" s="249" t="s">
        <v>1320</v>
      </c>
      <c r="B1550" s="250" t="s">
        <v>1076</v>
      </c>
      <c r="C1550" s="250" t="s">
        <v>273</v>
      </c>
      <c r="D1550" s="250" t="s">
        <v>1175</v>
      </c>
      <c r="E1550" s="251">
        <v>7676847</v>
      </c>
    </row>
    <row r="1551" spans="1:5" ht="25.5">
      <c r="A1551" s="249" t="s">
        <v>1205</v>
      </c>
      <c r="B1551" s="250" t="s">
        <v>1076</v>
      </c>
      <c r="C1551" s="250" t="s">
        <v>28</v>
      </c>
      <c r="D1551" s="250" t="s">
        <v>1175</v>
      </c>
      <c r="E1551" s="251">
        <v>7676847</v>
      </c>
    </row>
    <row r="1552" spans="1:5">
      <c r="A1552" s="249" t="s">
        <v>234</v>
      </c>
      <c r="B1552" s="250" t="s">
        <v>1076</v>
      </c>
      <c r="C1552" s="250" t="s">
        <v>28</v>
      </c>
      <c r="D1552" s="250" t="s">
        <v>1135</v>
      </c>
      <c r="E1552" s="251">
        <v>7676847</v>
      </c>
    </row>
    <row r="1553" spans="1:5">
      <c r="A1553" s="249" t="s">
        <v>217</v>
      </c>
      <c r="B1553" s="250" t="s">
        <v>1076</v>
      </c>
      <c r="C1553" s="250" t="s">
        <v>28</v>
      </c>
      <c r="D1553" s="250" t="s">
        <v>337</v>
      </c>
      <c r="E1553" s="251">
        <v>7676847</v>
      </c>
    </row>
    <row r="1554" spans="1:5" ht="25.5">
      <c r="A1554" s="249" t="s">
        <v>1321</v>
      </c>
      <c r="B1554" s="250" t="s">
        <v>1076</v>
      </c>
      <c r="C1554" s="250" t="s">
        <v>1322</v>
      </c>
      <c r="D1554" s="250" t="s">
        <v>1175</v>
      </c>
      <c r="E1554" s="251">
        <v>409774</v>
      </c>
    </row>
    <row r="1555" spans="1:5" ht="25.5">
      <c r="A1555" s="249" t="s">
        <v>1198</v>
      </c>
      <c r="B1555" s="250" t="s">
        <v>1076</v>
      </c>
      <c r="C1555" s="250" t="s">
        <v>1199</v>
      </c>
      <c r="D1555" s="250" t="s">
        <v>1175</v>
      </c>
      <c r="E1555" s="251">
        <v>409774</v>
      </c>
    </row>
    <row r="1556" spans="1:5">
      <c r="A1556" s="249" t="s">
        <v>234</v>
      </c>
      <c r="B1556" s="250" t="s">
        <v>1076</v>
      </c>
      <c r="C1556" s="250" t="s">
        <v>1199</v>
      </c>
      <c r="D1556" s="250" t="s">
        <v>1135</v>
      </c>
      <c r="E1556" s="251">
        <v>409774</v>
      </c>
    </row>
    <row r="1557" spans="1:5">
      <c r="A1557" s="249" t="s">
        <v>217</v>
      </c>
      <c r="B1557" s="250" t="s">
        <v>1076</v>
      </c>
      <c r="C1557" s="250" t="s">
        <v>1199</v>
      </c>
      <c r="D1557" s="250" t="s">
        <v>337</v>
      </c>
      <c r="E1557" s="251">
        <v>409774</v>
      </c>
    </row>
    <row r="1558" spans="1:5" ht="38.25">
      <c r="A1558" s="249" t="s">
        <v>1145</v>
      </c>
      <c r="B1558" s="250" t="s">
        <v>1146</v>
      </c>
      <c r="C1558" s="250" t="s">
        <v>1175</v>
      </c>
      <c r="D1558" s="250" t="s">
        <v>1175</v>
      </c>
      <c r="E1558" s="251">
        <v>230000</v>
      </c>
    </row>
    <row r="1559" spans="1:5" ht="51">
      <c r="A1559" s="249" t="s">
        <v>1320</v>
      </c>
      <c r="B1559" s="250" t="s">
        <v>1146</v>
      </c>
      <c r="C1559" s="250" t="s">
        <v>273</v>
      </c>
      <c r="D1559" s="250" t="s">
        <v>1175</v>
      </c>
      <c r="E1559" s="251">
        <v>230000</v>
      </c>
    </row>
    <row r="1560" spans="1:5" ht="25.5">
      <c r="A1560" s="249" t="s">
        <v>1205</v>
      </c>
      <c r="B1560" s="250" t="s">
        <v>1146</v>
      </c>
      <c r="C1560" s="250" t="s">
        <v>28</v>
      </c>
      <c r="D1560" s="250" t="s">
        <v>1175</v>
      </c>
      <c r="E1560" s="251">
        <v>230000</v>
      </c>
    </row>
    <row r="1561" spans="1:5">
      <c r="A1561" s="249" t="s">
        <v>234</v>
      </c>
      <c r="B1561" s="250" t="s">
        <v>1146</v>
      </c>
      <c r="C1561" s="250" t="s">
        <v>28</v>
      </c>
      <c r="D1561" s="250" t="s">
        <v>1135</v>
      </c>
      <c r="E1561" s="251">
        <v>230000</v>
      </c>
    </row>
    <row r="1562" spans="1:5">
      <c r="A1562" s="249" t="s">
        <v>217</v>
      </c>
      <c r="B1562" s="250" t="s">
        <v>1146</v>
      </c>
      <c r="C1562" s="250" t="s">
        <v>28</v>
      </c>
      <c r="D1562" s="250" t="s">
        <v>337</v>
      </c>
      <c r="E1562" s="251">
        <v>230000</v>
      </c>
    </row>
    <row r="1563" spans="1:5" ht="25.5">
      <c r="A1563" s="249" t="s">
        <v>431</v>
      </c>
      <c r="B1563" s="250" t="s">
        <v>1015</v>
      </c>
      <c r="C1563" s="250" t="s">
        <v>1175</v>
      </c>
      <c r="D1563" s="250" t="s">
        <v>1175</v>
      </c>
      <c r="E1563" s="251">
        <v>71865125.620000005</v>
      </c>
    </row>
    <row r="1564" spans="1:5" ht="63.75">
      <c r="A1564" s="249" t="s">
        <v>2076</v>
      </c>
      <c r="B1564" s="250" t="s">
        <v>2162</v>
      </c>
      <c r="C1564" s="250" t="s">
        <v>1175</v>
      </c>
      <c r="D1564" s="250" t="s">
        <v>1175</v>
      </c>
      <c r="E1564" s="251">
        <v>5854853</v>
      </c>
    </row>
    <row r="1565" spans="1:5">
      <c r="A1565" s="249" t="s">
        <v>1323</v>
      </c>
      <c r="B1565" s="250" t="s">
        <v>2162</v>
      </c>
      <c r="C1565" s="250" t="s">
        <v>1324</v>
      </c>
      <c r="D1565" s="250" t="s">
        <v>1175</v>
      </c>
      <c r="E1565" s="251">
        <v>5854853</v>
      </c>
    </row>
    <row r="1566" spans="1:5">
      <c r="A1566" s="249" t="s">
        <v>428</v>
      </c>
      <c r="B1566" s="250" t="s">
        <v>2162</v>
      </c>
      <c r="C1566" s="250" t="s">
        <v>429</v>
      </c>
      <c r="D1566" s="250" t="s">
        <v>1175</v>
      </c>
      <c r="E1566" s="251">
        <v>5854853</v>
      </c>
    </row>
    <row r="1567" spans="1:5">
      <c r="A1567" s="249" t="s">
        <v>234</v>
      </c>
      <c r="B1567" s="250" t="s">
        <v>2162</v>
      </c>
      <c r="C1567" s="250" t="s">
        <v>429</v>
      </c>
      <c r="D1567" s="250" t="s">
        <v>1135</v>
      </c>
      <c r="E1567" s="251">
        <v>5854853</v>
      </c>
    </row>
    <row r="1568" spans="1:5">
      <c r="A1568" s="249" t="s">
        <v>217</v>
      </c>
      <c r="B1568" s="250" t="s">
        <v>2162</v>
      </c>
      <c r="C1568" s="250" t="s">
        <v>429</v>
      </c>
      <c r="D1568" s="250" t="s">
        <v>337</v>
      </c>
      <c r="E1568" s="251">
        <v>5854853</v>
      </c>
    </row>
    <row r="1569" spans="1:5" ht="25.5">
      <c r="A1569" s="249" t="s">
        <v>431</v>
      </c>
      <c r="B1569" s="250" t="s">
        <v>795</v>
      </c>
      <c r="C1569" s="250" t="s">
        <v>1175</v>
      </c>
      <c r="D1569" s="250" t="s">
        <v>1175</v>
      </c>
      <c r="E1569" s="251">
        <v>63972416.920000002</v>
      </c>
    </row>
    <row r="1570" spans="1:5">
      <c r="A1570" s="249" t="s">
        <v>1325</v>
      </c>
      <c r="B1570" s="250" t="s">
        <v>795</v>
      </c>
      <c r="C1570" s="250" t="s">
        <v>1326</v>
      </c>
      <c r="D1570" s="250" t="s">
        <v>1175</v>
      </c>
      <c r="E1570" s="251">
        <v>2405107</v>
      </c>
    </row>
    <row r="1571" spans="1:5">
      <c r="A1571" s="249" t="s">
        <v>1206</v>
      </c>
      <c r="B1571" s="250" t="s">
        <v>795</v>
      </c>
      <c r="C1571" s="250" t="s">
        <v>1207</v>
      </c>
      <c r="D1571" s="250" t="s">
        <v>1175</v>
      </c>
      <c r="E1571" s="251">
        <v>2405107</v>
      </c>
    </row>
    <row r="1572" spans="1:5">
      <c r="A1572" s="249" t="s">
        <v>141</v>
      </c>
      <c r="B1572" s="250" t="s">
        <v>795</v>
      </c>
      <c r="C1572" s="250" t="s">
        <v>1207</v>
      </c>
      <c r="D1572" s="250" t="s">
        <v>1143</v>
      </c>
      <c r="E1572" s="251">
        <v>2405107</v>
      </c>
    </row>
    <row r="1573" spans="1:5">
      <c r="A1573" s="249" t="s">
        <v>97</v>
      </c>
      <c r="B1573" s="250" t="s">
        <v>795</v>
      </c>
      <c r="C1573" s="250" t="s">
        <v>1207</v>
      </c>
      <c r="D1573" s="250" t="s">
        <v>375</v>
      </c>
      <c r="E1573" s="251">
        <v>2405107</v>
      </c>
    </row>
    <row r="1574" spans="1:5">
      <c r="A1574" s="249" t="s">
        <v>1323</v>
      </c>
      <c r="B1574" s="250" t="s">
        <v>795</v>
      </c>
      <c r="C1574" s="250" t="s">
        <v>1324</v>
      </c>
      <c r="D1574" s="250" t="s">
        <v>1175</v>
      </c>
      <c r="E1574" s="251">
        <v>61567309.920000002</v>
      </c>
    </row>
    <row r="1575" spans="1:5">
      <c r="A1575" s="249" t="s">
        <v>1212</v>
      </c>
      <c r="B1575" s="250" t="s">
        <v>795</v>
      </c>
      <c r="C1575" s="250" t="s">
        <v>201</v>
      </c>
      <c r="D1575" s="250" t="s">
        <v>1175</v>
      </c>
      <c r="E1575" s="251">
        <v>100000</v>
      </c>
    </row>
    <row r="1576" spans="1:5">
      <c r="A1576" s="249" t="s">
        <v>234</v>
      </c>
      <c r="B1576" s="250" t="s">
        <v>795</v>
      </c>
      <c r="C1576" s="250" t="s">
        <v>201</v>
      </c>
      <c r="D1576" s="250" t="s">
        <v>1135</v>
      </c>
      <c r="E1576" s="251">
        <v>100000</v>
      </c>
    </row>
    <row r="1577" spans="1:5">
      <c r="A1577" s="249" t="s">
        <v>217</v>
      </c>
      <c r="B1577" s="250" t="s">
        <v>795</v>
      </c>
      <c r="C1577" s="250" t="s">
        <v>201</v>
      </c>
      <c r="D1577" s="250" t="s">
        <v>337</v>
      </c>
      <c r="E1577" s="251">
        <v>100000</v>
      </c>
    </row>
    <row r="1578" spans="1:5">
      <c r="A1578" s="249" t="s">
        <v>1203</v>
      </c>
      <c r="B1578" s="250" t="s">
        <v>795</v>
      </c>
      <c r="C1578" s="250" t="s">
        <v>1204</v>
      </c>
      <c r="D1578" s="250" t="s">
        <v>1175</v>
      </c>
      <c r="E1578" s="251">
        <v>8449.92</v>
      </c>
    </row>
    <row r="1579" spans="1:5">
      <c r="A1579" s="249" t="s">
        <v>234</v>
      </c>
      <c r="B1579" s="250" t="s">
        <v>795</v>
      </c>
      <c r="C1579" s="250" t="s">
        <v>1204</v>
      </c>
      <c r="D1579" s="250" t="s">
        <v>1135</v>
      </c>
      <c r="E1579" s="251">
        <v>500</v>
      </c>
    </row>
    <row r="1580" spans="1:5">
      <c r="A1580" s="249" t="s">
        <v>217</v>
      </c>
      <c r="B1580" s="250" t="s">
        <v>795</v>
      </c>
      <c r="C1580" s="250" t="s">
        <v>1204</v>
      </c>
      <c r="D1580" s="250" t="s">
        <v>337</v>
      </c>
      <c r="E1580" s="251">
        <v>500</v>
      </c>
    </row>
    <row r="1581" spans="1:5">
      <c r="A1581" s="249" t="s">
        <v>239</v>
      </c>
      <c r="B1581" s="250" t="s">
        <v>795</v>
      </c>
      <c r="C1581" s="250" t="s">
        <v>1204</v>
      </c>
      <c r="D1581" s="250" t="s">
        <v>1141</v>
      </c>
      <c r="E1581" s="251">
        <v>7949.92</v>
      </c>
    </row>
    <row r="1582" spans="1:5">
      <c r="A1582" s="249" t="s">
        <v>3</v>
      </c>
      <c r="B1582" s="250" t="s">
        <v>795</v>
      </c>
      <c r="C1582" s="250" t="s">
        <v>1204</v>
      </c>
      <c r="D1582" s="250" t="s">
        <v>386</v>
      </c>
      <c r="E1582" s="251">
        <v>7949.92</v>
      </c>
    </row>
    <row r="1583" spans="1:5">
      <c r="A1583" s="249" t="s">
        <v>428</v>
      </c>
      <c r="B1583" s="250" t="s">
        <v>795</v>
      </c>
      <c r="C1583" s="250" t="s">
        <v>429</v>
      </c>
      <c r="D1583" s="250" t="s">
        <v>1175</v>
      </c>
      <c r="E1583" s="251">
        <v>61458860</v>
      </c>
    </row>
    <row r="1584" spans="1:5">
      <c r="A1584" s="249" t="s">
        <v>234</v>
      </c>
      <c r="B1584" s="250" t="s">
        <v>795</v>
      </c>
      <c r="C1584" s="250" t="s">
        <v>429</v>
      </c>
      <c r="D1584" s="250" t="s">
        <v>1135</v>
      </c>
      <c r="E1584" s="251">
        <v>61458860</v>
      </c>
    </row>
    <row r="1585" spans="1:5">
      <c r="A1585" s="249" t="s">
        <v>217</v>
      </c>
      <c r="B1585" s="250" t="s">
        <v>795</v>
      </c>
      <c r="C1585" s="250" t="s">
        <v>429</v>
      </c>
      <c r="D1585" s="250" t="s">
        <v>337</v>
      </c>
      <c r="E1585" s="251">
        <v>61458860</v>
      </c>
    </row>
    <row r="1586" spans="1:5" ht="25.5">
      <c r="A1586" s="249" t="s">
        <v>2080</v>
      </c>
      <c r="B1586" s="250" t="s">
        <v>2081</v>
      </c>
      <c r="C1586" s="250" t="s">
        <v>1175</v>
      </c>
      <c r="D1586" s="250" t="s">
        <v>1175</v>
      </c>
      <c r="E1586" s="251">
        <v>108925.49</v>
      </c>
    </row>
    <row r="1587" spans="1:5">
      <c r="A1587" s="249" t="s">
        <v>1323</v>
      </c>
      <c r="B1587" s="250" t="s">
        <v>2081</v>
      </c>
      <c r="C1587" s="250" t="s">
        <v>1324</v>
      </c>
      <c r="D1587" s="250" t="s">
        <v>1175</v>
      </c>
      <c r="E1587" s="251">
        <v>108925.49</v>
      </c>
    </row>
    <row r="1588" spans="1:5">
      <c r="A1588" s="249" t="s">
        <v>1212</v>
      </c>
      <c r="B1588" s="250" t="s">
        <v>2081</v>
      </c>
      <c r="C1588" s="250" t="s">
        <v>201</v>
      </c>
      <c r="D1588" s="250" t="s">
        <v>1175</v>
      </c>
      <c r="E1588" s="251">
        <v>108925.49</v>
      </c>
    </row>
    <row r="1589" spans="1:5">
      <c r="A1589" s="249" t="s">
        <v>234</v>
      </c>
      <c r="B1589" s="250" t="s">
        <v>2081</v>
      </c>
      <c r="C1589" s="250" t="s">
        <v>201</v>
      </c>
      <c r="D1589" s="250" t="s">
        <v>1135</v>
      </c>
      <c r="E1589" s="251">
        <v>108925.49</v>
      </c>
    </row>
    <row r="1590" spans="1:5" ht="38.25">
      <c r="A1590" s="249" t="s">
        <v>236</v>
      </c>
      <c r="B1590" s="250" t="s">
        <v>2081</v>
      </c>
      <c r="C1590" s="250" t="s">
        <v>201</v>
      </c>
      <c r="D1590" s="250" t="s">
        <v>333</v>
      </c>
      <c r="E1590" s="251">
        <v>108925.49</v>
      </c>
    </row>
    <row r="1591" spans="1:5" ht="38.25">
      <c r="A1591" s="249" t="s">
        <v>527</v>
      </c>
      <c r="B1591" s="250" t="s">
        <v>734</v>
      </c>
      <c r="C1591" s="250" t="s">
        <v>1175</v>
      </c>
      <c r="D1591" s="250" t="s">
        <v>1175</v>
      </c>
      <c r="E1591" s="251">
        <v>1273973.21</v>
      </c>
    </row>
    <row r="1592" spans="1:5" ht="25.5">
      <c r="A1592" s="249" t="s">
        <v>1321</v>
      </c>
      <c r="B1592" s="250" t="s">
        <v>734</v>
      </c>
      <c r="C1592" s="250" t="s">
        <v>1322</v>
      </c>
      <c r="D1592" s="250" t="s">
        <v>1175</v>
      </c>
      <c r="E1592" s="251">
        <v>1273973.21</v>
      </c>
    </row>
    <row r="1593" spans="1:5" ht="25.5">
      <c r="A1593" s="249" t="s">
        <v>1198</v>
      </c>
      <c r="B1593" s="250" t="s">
        <v>734</v>
      </c>
      <c r="C1593" s="250" t="s">
        <v>1199</v>
      </c>
      <c r="D1593" s="250" t="s">
        <v>1175</v>
      </c>
      <c r="E1593" s="251">
        <v>1273973.21</v>
      </c>
    </row>
    <row r="1594" spans="1:5">
      <c r="A1594" s="249" t="s">
        <v>234</v>
      </c>
      <c r="B1594" s="250" t="s">
        <v>734</v>
      </c>
      <c r="C1594" s="250" t="s">
        <v>1199</v>
      </c>
      <c r="D1594" s="250" t="s">
        <v>1135</v>
      </c>
      <c r="E1594" s="251">
        <v>1273973.21</v>
      </c>
    </row>
    <row r="1595" spans="1:5">
      <c r="A1595" s="249" t="s">
        <v>217</v>
      </c>
      <c r="B1595" s="250" t="s">
        <v>734</v>
      </c>
      <c r="C1595" s="250" t="s">
        <v>1199</v>
      </c>
      <c r="D1595" s="250" t="s">
        <v>337</v>
      </c>
      <c r="E1595" s="251">
        <v>1273973.21</v>
      </c>
    </row>
    <row r="1596" spans="1:5" ht="38.25">
      <c r="A1596" s="249" t="s">
        <v>403</v>
      </c>
      <c r="B1596" s="250" t="s">
        <v>735</v>
      </c>
      <c r="C1596" s="250" t="s">
        <v>1175</v>
      </c>
      <c r="D1596" s="250" t="s">
        <v>1175</v>
      </c>
      <c r="E1596" s="251">
        <v>600000</v>
      </c>
    </row>
    <row r="1597" spans="1:5" ht="25.5">
      <c r="A1597" s="249" t="s">
        <v>1321</v>
      </c>
      <c r="B1597" s="250" t="s">
        <v>735</v>
      </c>
      <c r="C1597" s="250" t="s">
        <v>1322</v>
      </c>
      <c r="D1597" s="250" t="s">
        <v>1175</v>
      </c>
      <c r="E1597" s="251">
        <v>600000</v>
      </c>
    </row>
    <row r="1598" spans="1:5" ht="25.5">
      <c r="A1598" s="249" t="s">
        <v>1198</v>
      </c>
      <c r="B1598" s="250" t="s">
        <v>735</v>
      </c>
      <c r="C1598" s="250" t="s">
        <v>1199</v>
      </c>
      <c r="D1598" s="250" t="s">
        <v>1175</v>
      </c>
      <c r="E1598" s="251">
        <v>600000</v>
      </c>
    </row>
    <row r="1599" spans="1:5">
      <c r="A1599" s="249" t="s">
        <v>183</v>
      </c>
      <c r="B1599" s="250" t="s">
        <v>735</v>
      </c>
      <c r="C1599" s="250" t="s">
        <v>1199</v>
      </c>
      <c r="D1599" s="250" t="s">
        <v>1140</v>
      </c>
      <c r="E1599" s="251">
        <v>600000</v>
      </c>
    </row>
    <row r="1600" spans="1:5">
      <c r="A1600" s="249" t="s">
        <v>145</v>
      </c>
      <c r="B1600" s="250" t="s">
        <v>735</v>
      </c>
      <c r="C1600" s="250" t="s">
        <v>1199</v>
      </c>
      <c r="D1600" s="250" t="s">
        <v>360</v>
      </c>
      <c r="E1600" s="251">
        <v>600000</v>
      </c>
    </row>
    <row r="1601" spans="1:5" ht="38.25">
      <c r="A1601" s="249" t="s">
        <v>680</v>
      </c>
      <c r="B1601" s="250" t="s">
        <v>681</v>
      </c>
      <c r="C1601" s="250" t="s">
        <v>1175</v>
      </c>
      <c r="D1601" s="250" t="s">
        <v>1175</v>
      </c>
      <c r="E1601" s="251">
        <v>54957</v>
      </c>
    </row>
    <row r="1602" spans="1:5" ht="25.5">
      <c r="A1602" s="249" t="s">
        <v>1321</v>
      </c>
      <c r="B1602" s="250" t="s">
        <v>681</v>
      </c>
      <c r="C1602" s="250" t="s">
        <v>1322</v>
      </c>
      <c r="D1602" s="250" t="s">
        <v>1175</v>
      </c>
      <c r="E1602" s="251">
        <v>54957</v>
      </c>
    </row>
    <row r="1603" spans="1:5" ht="25.5">
      <c r="A1603" s="249" t="s">
        <v>1198</v>
      </c>
      <c r="B1603" s="250" t="s">
        <v>681</v>
      </c>
      <c r="C1603" s="250" t="s">
        <v>1199</v>
      </c>
      <c r="D1603" s="250" t="s">
        <v>1175</v>
      </c>
      <c r="E1603" s="251">
        <v>54957</v>
      </c>
    </row>
    <row r="1604" spans="1:5">
      <c r="A1604" s="249" t="s">
        <v>239</v>
      </c>
      <c r="B1604" s="250" t="s">
        <v>681</v>
      </c>
      <c r="C1604" s="250" t="s">
        <v>1199</v>
      </c>
      <c r="D1604" s="250" t="s">
        <v>1141</v>
      </c>
      <c r="E1604" s="251">
        <v>54957</v>
      </c>
    </row>
    <row r="1605" spans="1:5">
      <c r="A1605" s="249" t="s">
        <v>146</v>
      </c>
      <c r="B1605" s="250" t="s">
        <v>681</v>
      </c>
      <c r="C1605" s="250" t="s">
        <v>1199</v>
      </c>
      <c r="D1605" s="250" t="s">
        <v>364</v>
      </c>
      <c r="E1605" s="251">
        <v>54957</v>
      </c>
    </row>
  </sheetData>
  <autoFilter ref="A6:E1282">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xl/worksheets/sheet11.xml><?xml version="1.0" encoding="utf-8"?>
<worksheet xmlns="http://schemas.openxmlformats.org/spreadsheetml/2006/main" xmlns:r="http://schemas.openxmlformats.org/officeDocument/2006/relationships">
  <dimension ref="A1:F1277"/>
  <sheetViews>
    <sheetView workbookViewId="0">
      <pane xSplit="1" ySplit="6" topLeftCell="B16" activePane="bottomRight" state="frozen"/>
      <selection pane="topRight" activeCell="B1" sqref="B1"/>
      <selection pane="bottomLeft" activeCell="A7" sqref="A7"/>
      <selection pane="bottomRight" activeCell="A5" sqref="A5:F6"/>
    </sheetView>
  </sheetViews>
  <sheetFormatPr defaultRowHeight="12.75"/>
  <cols>
    <col min="1" max="1" width="38.28515625" style="3" customWidth="1"/>
    <col min="2" max="2" width="11.5703125" style="129" customWidth="1"/>
    <col min="3" max="3" width="5.140625" style="3" customWidth="1"/>
    <col min="4" max="4" width="6.85546875" style="3" customWidth="1"/>
    <col min="5" max="5" width="16.7109375" style="3" customWidth="1"/>
    <col min="6" max="6" width="16.7109375" style="19" customWidth="1"/>
    <col min="7" max="16384" width="9.140625" style="3"/>
  </cols>
  <sheetData>
    <row r="1" spans="1:6" ht="48.75" customHeight="1">
      <c r="A1" s="449" t="str">
        <f>"Приложение №"&amp;Н2цср1&amp;" к решению
Богучанского районного Совета депутатов
от "&amp;Р2дата&amp;" года №"&amp;Р2номер</f>
        <v>Приложение №8 к решению
Богучанского районного Совета депутатов
от 11.03.2022 года №21/1-158</v>
      </c>
      <c r="B1" s="449"/>
      <c r="C1" s="449"/>
      <c r="D1" s="449"/>
      <c r="E1" s="449"/>
      <c r="F1" s="449"/>
    </row>
    <row r="2" spans="1:6" ht="47.25" customHeight="1">
      <c r="A2" s="449"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22.12.2021 года №18/1-133</v>
      </c>
      <c r="B2" s="449"/>
      <c r="C2" s="449"/>
      <c r="D2" s="449"/>
      <c r="E2" s="449"/>
      <c r="F2" s="449"/>
    </row>
    <row r="3" spans="1:6" ht="100.5" customHeight="1">
      <c r="A3" s="448" t="s">
        <v>1917</v>
      </c>
      <c r="B3" s="448"/>
      <c r="C3" s="448"/>
      <c r="D3" s="448"/>
      <c r="E3" s="448"/>
      <c r="F3" s="448"/>
    </row>
    <row r="4" spans="1:6">
      <c r="F4" s="8" t="s">
        <v>69</v>
      </c>
    </row>
    <row r="5" spans="1:6" ht="12.75" customHeight="1">
      <c r="A5" s="477" t="s">
        <v>1337</v>
      </c>
      <c r="B5" s="485" t="s">
        <v>177</v>
      </c>
      <c r="C5" s="488"/>
      <c r="D5" s="486"/>
      <c r="E5" s="484" t="s">
        <v>1753</v>
      </c>
      <c r="F5" s="484" t="s">
        <v>1865</v>
      </c>
    </row>
    <row r="6" spans="1:6" ht="51">
      <c r="A6" s="478"/>
      <c r="B6" s="123" t="s">
        <v>1335</v>
      </c>
      <c r="C6" s="259" t="s">
        <v>1336</v>
      </c>
      <c r="D6" s="259" t="s">
        <v>1339</v>
      </c>
      <c r="E6" s="484"/>
      <c r="F6" s="484"/>
    </row>
    <row r="7" spans="1:6" s="11" customFormat="1">
      <c r="A7" s="330" t="s">
        <v>637</v>
      </c>
      <c r="B7" s="331" t="s">
        <v>1175</v>
      </c>
      <c r="C7" s="331" t="s">
        <v>1175</v>
      </c>
      <c r="D7" s="331" t="s">
        <v>1175</v>
      </c>
      <c r="E7" s="332">
        <f>2341724703.34+30000000</f>
        <v>2371724703.3400002</v>
      </c>
      <c r="F7" s="332">
        <f>2296899854.25+63000000</f>
        <v>2359899854.25</v>
      </c>
    </row>
    <row r="8" spans="1:6" ht="25.5">
      <c r="A8" s="330" t="s">
        <v>442</v>
      </c>
      <c r="B8" s="331" t="s">
        <v>971</v>
      </c>
      <c r="C8" s="331" t="s">
        <v>1175</v>
      </c>
      <c r="D8" s="331" t="s">
        <v>1175</v>
      </c>
      <c r="E8" s="332">
        <v>1467565800</v>
      </c>
      <c r="F8" s="332">
        <v>1408897800</v>
      </c>
    </row>
    <row r="9" spans="1:6" ht="38.25">
      <c r="A9" s="330" t="s">
        <v>443</v>
      </c>
      <c r="B9" s="331" t="s">
        <v>972</v>
      </c>
      <c r="C9" s="331" t="s">
        <v>1175</v>
      </c>
      <c r="D9" s="331" t="s">
        <v>1175</v>
      </c>
      <c r="E9" s="332">
        <v>1383485520</v>
      </c>
      <c r="F9" s="332">
        <v>1323153320</v>
      </c>
    </row>
    <row r="10" spans="1:6" ht="153">
      <c r="A10" s="330" t="s">
        <v>410</v>
      </c>
      <c r="B10" s="331" t="s">
        <v>742</v>
      </c>
      <c r="C10" s="331" t="s">
        <v>1175</v>
      </c>
      <c r="D10" s="331" t="s">
        <v>1175</v>
      </c>
      <c r="E10" s="332">
        <v>48626048</v>
      </c>
      <c r="F10" s="332">
        <v>48626048</v>
      </c>
    </row>
    <row r="11" spans="1:6" ht="76.5">
      <c r="A11" s="330" t="s">
        <v>1320</v>
      </c>
      <c r="B11" s="331" t="s">
        <v>742</v>
      </c>
      <c r="C11" s="331" t="s">
        <v>273</v>
      </c>
      <c r="D11" s="331" t="s">
        <v>1175</v>
      </c>
      <c r="E11" s="332">
        <v>29328895</v>
      </c>
      <c r="F11" s="332">
        <v>29328895</v>
      </c>
    </row>
    <row r="12" spans="1:6" ht="25.5">
      <c r="A12" s="330" t="s">
        <v>1192</v>
      </c>
      <c r="B12" s="331" t="s">
        <v>742</v>
      </c>
      <c r="C12" s="331" t="s">
        <v>133</v>
      </c>
      <c r="D12" s="331" t="s">
        <v>1175</v>
      </c>
      <c r="E12" s="332">
        <v>29328895</v>
      </c>
      <c r="F12" s="332">
        <v>29328895</v>
      </c>
    </row>
    <row r="13" spans="1:6">
      <c r="A13" s="330" t="s">
        <v>140</v>
      </c>
      <c r="B13" s="331" t="s">
        <v>742</v>
      </c>
      <c r="C13" s="331" t="s">
        <v>133</v>
      </c>
      <c r="D13" s="331" t="s">
        <v>1142</v>
      </c>
      <c r="E13" s="332">
        <v>29328895</v>
      </c>
      <c r="F13" s="332">
        <v>29328895</v>
      </c>
    </row>
    <row r="14" spans="1:6">
      <c r="A14" s="330" t="s">
        <v>152</v>
      </c>
      <c r="B14" s="331" t="s">
        <v>742</v>
      </c>
      <c r="C14" s="331" t="s">
        <v>133</v>
      </c>
      <c r="D14" s="331" t="s">
        <v>408</v>
      </c>
      <c r="E14" s="332">
        <v>29328895</v>
      </c>
      <c r="F14" s="332">
        <v>29328895</v>
      </c>
    </row>
    <row r="15" spans="1:6" ht="38.25">
      <c r="A15" s="330" t="s">
        <v>1321</v>
      </c>
      <c r="B15" s="331" t="s">
        <v>742</v>
      </c>
      <c r="C15" s="331" t="s">
        <v>1322</v>
      </c>
      <c r="D15" s="331" t="s">
        <v>1175</v>
      </c>
      <c r="E15" s="332">
        <v>19237153</v>
      </c>
      <c r="F15" s="332">
        <v>19237153</v>
      </c>
    </row>
    <row r="16" spans="1:6" ht="38.25">
      <c r="A16" s="330" t="s">
        <v>1198</v>
      </c>
      <c r="B16" s="331" t="s">
        <v>742</v>
      </c>
      <c r="C16" s="331" t="s">
        <v>1199</v>
      </c>
      <c r="D16" s="331" t="s">
        <v>1175</v>
      </c>
      <c r="E16" s="332">
        <v>19237153</v>
      </c>
      <c r="F16" s="332">
        <v>19237153</v>
      </c>
    </row>
    <row r="17" spans="1:6">
      <c r="A17" s="330" t="s">
        <v>140</v>
      </c>
      <c r="B17" s="331" t="s">
        <v>742</v>
      </c>
      <c r="C17" s="331" t="s">
        <v>1199</v>
      </c>
      <c r="D17" s="331" t="s">
        <v>1142</v>
      </c>
      <c r="E17" s="332">
        <v>19237153</v>
      </c>
      <c r="F17" s="332">
        <v>19237153</v>
      </c>
    </row>
    <row r="18" spans="1:6">
      <c r="A18" s="330" t="s">
        <v>152</v>
      </c>
      <c r="B18" s="331" t="s">
        <v>742</v>
      </c>
      <c r="C18" s="331" t="s">
        <v>1199</v>
      </c>
      <c r="D18" s="331" t="s">
        <v>408</v>
      </c>
      <c r="E18" s="332">
        <v>19237153</v>
      </c>
      <c r="F18" s="332">
        <v>19237153</v>
      </c>
    </row>
    <row r="19" spans="1:6">
      <c r="A19" s="330" t="s">
        <v>1323</v>
      </c>
      <c r="B19" s="331" t="s">
        <v>742</v>
      </c>
      <c r="C19" s="331" t="s">
        <v>1324</v>
      </c>
      <c r="D19" s="331" t="s">
        <v>1175</v>
      </c>
      <c r="E19" s="332">
        <v>60000</v>
      </c>
      <c r="F19" s="332">
        <v>60000</v>
      </c>
    </row>
    <row r="20" spans="1:6">
      <c r="A20" s="330" t="s">
        <v>1203</v>
      </c>
      <c r="B20" s="331" t="s">
        <v>742</v>
      </c>
      <c r="C20" s="331" t="s">
        <v>1204</v>
      </c>
      <c r="D20" s="331" t="s">
        <v>1175</v>
      </c>
      <c r="E20" s="332">
        <v>60000</v>
      </c>
      <c r="F20" s="332">
        <v>60000</v>
      </c>
    </row>
    <row r="21" spans="1:6">
      <c r="A21" s="330" t="s">
        <v>140</v>
      </c>
      <c r="B21" s="331" t="s">
        <v>742</v>
      </c>
      <c r="C21" s="331" t="s">
        <v>1204</v>
      </c>
      <c r="D21" s="331" t="s">
        <v>1142</v>
      </c>
      <c r="E21" s="332">
        <v>60000</v>
      </c>
      <c r="F21" s="332">
        <v>60000</v>
      </c>
    </row>
    <row r="22" spans="1:6">
      <c r="A22" s="330" t="s">
        <v>152</v>
      </c>
      <c r="B22" s="331" t="s">
        <v>742</v>
      </c>
      <c r="C22" s="331" t="s">
        <v>1204</v>
      </c>
      <c r="D22" s="331" t="s">
        <v>408</v>
      </c>
      <c r="E22" s="332">
        <v>60000</v>
      </c>
      <c r="F22" s="332">
        <v>60000</v>
      </c>
    </row>
    <row r="23" spans="1:6" ht="165.75">
      <c r="A23" s="330" t="s">
        <v>413</v>
      </c>
      <c r="B23" s="331" t="s">
        <v>750</v>
      </c>
      <c r="C23" s="331" t="s">
        <v>1175</v>
      </c>
      <c r="D23" s="331" t="s">
        <v>1175</v>
      </c>
      <c r="E23" s="332">
        <v>70953272</v>
      </c>
      <c r="F23" s="332">
        <v>70893372</v>
      </c>
    </row>
    <row r="24" spans="1:6" ht="76.5">
      <c r="A24" s="330" t="s">
        <v>1320</v>
      </c>
      <c r="B24" s="331" t="s">
        <v>750</v>
      </c>
      <c r="C24" s="331" t="s">
        <v>273</v>
      </c>
      <c r="D24" s="331" t="s">
        <v>1175</v>
      </c>
      <c r="E24" s="332">
        <v>45933072</v>
      </c>
      <c r="F24" s="332">
        <v>45933072</v>
      </c>
    </row>
    <row r="25" spans="1:6" ht="25.5">
      <c r="A25" s="330" t="s">
        <v>1192</v>
      </c>
      <c r="B25" s="331" t="s">
        <v>750</v>
      </c>
      <c r="C25" s="331" t="s">
        <v>133</v>
      </c>
      <c r="D25" s="331" t="s">
        <v>1175</v>
      </c>
      <c r="E25" s="332">
        <v>45933072</v>
      </c>
      <c r="F25" s="332">
        <v>45933072</v>
      </c>
    </row>
    <row r="26" spans="1:6">
      <c r="A26" s="330" t="s">
        <v>140</v>
      </c>
      <c r="B26" s="331" t="s">
        <v>750</v>
      </c>
      <c r="C26" s="331" t="s">
        <v>133</v>
      </c>
      <c r="D26" s="331" t="s">
        <v>1142</v>
      </c>
      <c r="E26" s="332">
        <v>45933072</v>
      </c>
      <c r="F26" s="332">
        <v>45933072</v>
      </c>
    </row>
    <row r="27" spans="1:6">
      <c r="A27" s="330" t="s">
        <v>153</v>
      </c>
      <c r="B27" s="331" t="s">
        <v>750</v>
      </c>
      <c r="C27" s="331" t="s">
        <v>133</v>
      </c>
      <c r="D27" s="331" t="s">
        <v>395</v>
      </c>
      <c r="E27" s="332">
        <v>45933072</v>
      </c>
      <c r="F27" s="332">
        <v>45933072</v>
      </c>
    </row>
    <row r="28" spans="1:6" ht="38.25">
      <c r="A28" s="330" t="s">
        <v>1321</v>
      </c>
      <c r="B28" s="331" t="s">
        <v>750</v>
      </c>
      <c r="C28" s="331" t="s">
        <v>1322</v>
      </c>
      <c r="D28" s="331" t="s">
        <v>1175</v>
      </c>
      <c r="E28" s="332">
        <v>25020200</v>
      </c>
      <c r="F28" s="332">
        <v>24960300</v>
      </c>
    </row>
    <row r="29" spans="1:6" ht="38.25">
      <c r="A29" s="330" t="s">
        <v>1198</v>
      </c>
      <c r="B29" s="331" t="s">
        <v>750</v>
      </c>
      <c r="C29" s="331" t="s">
        <v>1199</v>
      </c>
      <c r="D29" s="331" t="s">
        <v>1175</v>
      </c>
      <c r="E29" s="332">
        <v>25020200</v>
      </c>
      <c r="F29" s="332">
        <v>24960300</v>
      </c>
    </row>
    <row r="30" spans="1:6">
      <c r="A30" s="330" t="s">
        <v>140</v>
      </c>
      <c r="B30" s="331" t="s">
        <v>750</v>
      </c>
      <c r="C30" s="331" t="s">
        <v>1199</v>
      </c>
      <c r="D30" s="331" t="s">
        <v>1142</v>
      </c>
      <c r="E30" s="332">
        <v>25020200</v>
      </c>
      <c r="F30" s="332">
        <v>24960300</v>
      </c>
    </row>
    <row r="31" spans="1:6">
      <c r="A31" s="330" t="s">
        <v>153</v>
      </c>
      <c r="B31" s="331" t="s">
        <v>750</v>
      </c>
      <c r="C31" s="331" t="s">
        <v>1199</v>
      </c>
      <c r="D31" s="331" t="s">
        <v>395</v>
      </c>
      <c r="E31" s="332">
        <v>25020200</v>
      </c>
      <c r="F31" s="332">
        <v>24960300</v>
      </c>
    </row>
    <row r="32" spans="1:6" ht="153">
      <c r="A32" s="330" t="s">
        <v>414</v>
      </c>
      <c r="B32" s="331" t="s">
        <v>754</v>
      </c>
      <c r="C32" s="331" t="s">
        <v>1175</v>
      </c>
      <c r="D32" s="331" t="s">
        <v>1175</v>
      </c>
      <c r="E32" s="332">
        <v>2806000</v>
      </c>
      <c r="F32" s="332">
        <v>2806000</v>
      </c>
    </row>
    <row r="33" spans="1:6" ht="38.25">
      <c r="A33" s="330" t="s">
        <v>1329</v>
      </c>
      <c r="B33" s="331" t="s">
        <v>754</v>
      </c>
      <c r="C33" s="331" t="s">
        <v>1330</v>
      </c>
      <c r="D33" s="331" t="s">
        <v>1175</v>
      </c>
      <c r="E33" s="332">
        <v>2806000</v>
      </c>
      <c r="F33" s="332">
        <v>2806000</v>
      </c>
    </row>
    <row r="34" spans="1:6">
      <c r="A34" s="330" t="s">
        <v>1200</v>
      </c>
      <c r="B34" s="331" t="s">
        <v>754</v>
      </c>
      <c r="C34" s="331" t="s">
        <v>1201</v>
      </c>
      <c r="D34" s="331" t="s">
        <v>1175</v>
      </c>
      <c r="E34" s="332">
        <v>2806000</v>
      </c>
      <c r="F34" s="332">
        <v>2806000</v>
      </c>
    </row>
    <row r="35" spans="1:6">
      <c r="A35" s="330" t="s">
        <v>140</v>
      </c>
      <c r="B35" s="331" t="s">
        <v>754</v>
      </c>
      <c r="C35" s="331" t="s">
        <v>1201</v>
      </c>
      <c r="D35" s="331" t="s">
        <v>1142</v>
      </c>
      <c r="E35" s="332">
        <v>2806000</v>
      </c>
      <c r="F35" s="332">
        <v>2806000</v>
      </c>
    </row>
    <row r="36" spans="1:6">
      <c r="A36" s="330" t="s">
        <v>1077</v>
      </c>
      <c r="B36" s="331" t="s">
        <v>754</v>
      </c>
      <c r="C36" s="331" t="s">
        <v>1201</v>
      </c>
      <c r="D36" s="331" t="s">
        <v>1078</v>
      </c>
      <c r="E36" s="332">
        <v>2806000</v>
      </c>
      <c r="F36" s="332">
        <v>2806000</v>
      </c>
    </row>
    <row r="37" spans="1:6" ht="153">
      <c r="A37" s="330" t="s">
        <v>1807</v>
      </c>
      <c r="B37" s="331" t="s">
        <v>1808</v>
      </c>
      <c r="C37" s="331" t="s">
        <v>1175</v>
      </c>
      <c r="D37" s="331" t="s">
        <v>1175</v>
      </c>
      <c r="E37" s="332">
        <v>17743500</v>
      </c>
      <c r="F37" s="332">
        <v>17743500</v>
      </c>
    </row>
    <row r="38" spans="1:6" ht="38.25">
      <c r="A38" s="330" t="s">
        <v>1329</v>
      </c>
      <c r="B38" s="331" t="s">
        <v>1808</v>
      </c>
      <c r="C38" s="331" t="s">
        <v>1330</v>
      </c>
      <c r="D38" s="331" t="s">
        <v>1175</v>
      </c>
      <c r="E38" s="332">
        <v>17743500</v>
      </c>
      <c r="F38" s="332">
        <v>17743500</v>
      </c>
    </row>
    <row r="39" spans="1:6">
      <c r="A39" s="330" t="s">
        <v>1200</v>
      </c>
      <c r="B39" s="331" t="s">
        <v>1808</v>
      </c>
      <c r="C39" s="331" t="s">
        <v>1201</v>
      </c>
      <c r="D39" s="331" t="s">
        <v>1175</v>
      </c>
      <c r="E39" s="332">
        <v>17743500</v>
      </c>
      <c r="F39" s="332">
        <v>17743500</v>
      </c>
    </row>
    <row r="40" spans="1:6">
      <c r="A40" s="330" t="s">
        <v>140</v>
      </c>
      <c r="B40" s="331" t="s">
        <v>1808</v>
      </c>
      <c r="C40" s="331" t="s">
        <v>1201</v>
      </c>
      <c r="D40" s="331" t="s">
        <v>1142</v>
      </c>
      <c r="E40" s="332">
        <v>16375400</v>
      </c>
      <c r="F40" s="332">
        <v>16375400</v>
      </c>
    </row>
    <row r="41" spans="1:6">
      <c r="A41" s="330" t="s">
        <v>1077</v>
      </c>
      <c r="B41" s="331" t="s">
        <v>1808</v>
      </c>
      <c r="C41" s="331" t="s">
        <v>1201</v>
      </c>
      <c r="D41" s="331" t="s">
        <v>1078</v>
      </c>
      <c r="E41" s="332">
        <v>16375400</v>
      </c>
      <c r="F41" s="332">
        <v>16375400</v>
      </c>
    </row>
    <row r="42" spans="1:6">
      <c r="A42" s="330" t="s">
        <v>248</v>
      </c>
      <c r="B42" s="331" t="s">
        <v>1808</v>
      </c>
      <c r="C42" s="331" t="s">
        <v>1201</v>
      </c>
      <c r="D42" s="331" t="s">
        <v>1144</v>
      </c>
      <c r="E42" s="332">
        <v>1368100</v>
      </c>
      <c r="F42" s="332">
        <v>1368100</v>
      </c>
    </row>
    <row r="43" spans="1:6">
      <c r="A43" s="330" t="s">
        <v>1230</v>
      </c>
      <c r="B43" s="331" t="s">
        <v>1808</v>
      </c>
      <c r="C43" s="331" t="s">
        <v>1201</v>
      </c>
      <c r="D43" s="331" t="s">
        <v>1231</v>
      </c>
      <c r="E43" s="332">
        <v>1368100</v>
      </c>
      <c r="F43" s="332">
        <v>1368100</v>
      </c>
    </row>
    <row r="44" spans="1:6" ht="204">
      <c r="A44" s="330" t="s">
        <v>1481</v>
      </c>
      <c r="B44" s="331" t="s">
        <v>1482</v>
      </c>
      <c r="C44" s="331" t="s">
        <v>1175</v>
      </c>
      <c r="D44" s="331" t="s">
        <v>1175</v>
      </c>
      <c r="E44" s="332">
        <v>651000</v>
      </c>
      <c r="F44" s="332">
        <v>651000</v>
      </c>
    </row>
    <row r="45" spans="1:6" ht="38.25">
      <c r="A45" s="330" t="s">
        <v>1329</v>
      </c>
      <c r="B45" s="331" t="s">
        <v>1482</v>
      </c>
      <c r="C45" s="331" t="s">
        <v>1330</v>
      </c>
      <c r="D45" s="331" t="s">
        <v>1175</v>
      </c>
      <c r="E45" s="332">
        <v>651000</v>
      </c>
      <c r="F45" s="332">
        <v>651000</v>
      </c>
    </row>
    <row r="46" spans="1:6">
      <c r="A46" s="330" t="s">
        <v>1200</v>
      </c>
      <c r="B46" s="331" t="s">
        <v>1482</v>
      </c>
      <c r="C46" s="331" t="s">
        <v>1201</v>
      </c>
      <c r="D46" s="331" t="s">
        <v>1175</v>
      </c>
      <c r="E46" s="332">
        <v>651000</v>
      </c>
      <c r="F46" s="332">
        <v>651000</v>
      </c>
    </row>
    <row r="47" spans="1:6">
      <c r="A47" s="330" t="s">
        <v>140</v>
      </c>
      <c r="B47" s="331" t="s">
        <v>1482</v>
      </c>
      <c r="C47" s="331" t="s">
        <v>1201</v>
      </c>
      <c r="D47" s="331" t="s">
        <v>1142</v>
      </c>
      <c r="E47" s="332">
        <v>651000</v>
      </c>
      <c r="F47" s="332">
        <v>651000</v>
      </c>
    </row>
    <row r="48" spans="1:6">
      <c r="A48" s="330" t="s">
        <v>1077</v>
      </c>
      <c r="B48" s="331" t="s">
        <v>1482</v>
      </c>
      <c r="C48" s="331" t="s">
        <v>1201</v>
      </c>
      <c r="D48" s="331" t="s">
        <v>1078</v>
      </c>
      <c r="E48" s="332">
        <v>651000</v>
      </c>
      <c r="F48" s="332">
        <v>651000</v>
      </c>
    </row>
    <row r="49" spans="1:6" ht="229.5">
      <c r="A49" s="330" t="s">
        <v>1483</v>
      </c>
      <c r="B49" s="331" t="s">
        <v>1484</v>
      </c>
      <c r="C49" s="331" t="s">
        <v>1175</v>
      </c>
      <c r="D49" s="331" t="s">
        <v>1175</v>
      </c>
      <c r="E49" s="332">
        <v>1411400</v>
      </c>
      <c r="F49" s="332">
        <v>1411400</v>
      </c>
    </row>
    <row r="50" spans="1:6" ht="38.25">
      <c r="A50" s="330" t="s">
        <v>1329</v>
      </c>
      <c r="B50" s="331" t="s">
        <v>1484</v>
      </c>
      <c r="C50" s="331" t="s">
        <v>1330</v>
      </c>
      <c r="D50" s="331" t="s">
        <v>1175</v>
      </c>
      <c r="E50" s="332">
        <v>1411400</v>
      </c>
      <c r="F50" s="332">
        <v>1411400</v>
      </c>
    </row>
    <row r="51" spans="1:6">
      <c r="A51" s="330" t="s">
        <v>1200</v>
      </c>
      <c r="B51" s="331" t="s">
        <v>1484</v>
      </c>
      <c r="C51" s="331" t="s">
        <v>1201</v>
      </c>
      <c r="D51" s="331" t="s">
        <v>1175</v>
      </c>
      <c r="E51" s="332">
        <v>1411400</v>
      </c>
      <c r="F51" s="332">
        <v>1411400</v>
      </c>
    </row>
    <row r="52" spans="1:6">
      <c r="A52" s="330" t="s">
        <v>140</v>
      </c>
      <c r="B52" s="331" t="s">
        <v>1484</v>
      </c>
      <c r="C52" s="331" t="s">
        <v>1201</v>
      </c>
      <c r="D52" s="331" t="s">
        <v>1142</v>
      </c>
      <c r="E52" s="332">
        <v>1411400</v>
      </c>
      <c r="F52" s="332">
        <v>1411400</v>
      </c>
    </row>
    <row r="53" spans="1:6">
      <c r="A53" s="330" t="s">
        <v>1077</v>
      </c>
      <c r="B53" s="331" t="s">
        <v>1484</v>
      </c>
      <c r="C53" s="331" t="s">
        <v>1201</v>
      </c>
      <c r="D53" s="331" t="s">
        <v>1078</v>
      </c>
      <c r="E53" s="332">
        <v>1411400</v>
      </c>
      <c r="F53" s="332">
        <v>1411400</v>
      </c>
    </row>
    <row r="54" spans="1:6" ht="153">
      <c r="A54" s="330" t="s">
        <v>417</v>
      </c>
      <c r="B54" s="331" t="s">
        <v>767</v>
      </c>
      <c r="C54" s="331" t="s">
        <v>1175</v>
      </c>
      <c r="D54" s="331" t="s">
        <v>1175</v>
      </c>
      <c r="E54" s="332">
        <v>1008000</v>
      </c>
      <c r="F54" s="332">
        <v>1008000</v>
      </c>
    </row>
    <row r="55" spans="1:6" ht="38.25">
      <c r="A55" s="330" t="s">
        <v>1329</v>
      </c>
      <c r="B55" s="331" t="s">
        <v>767</v>
      </c>
      <c r="C55" s="331" t="s">
        <v>1330</v>
      </c>
      <c r="D55" s="331" t="s">
        <v>1175</v>
      </c>
      <c r="E55" s="332">
        <v>1008000</v>
      </c>
      <c r="F55" s="332">
        <v>1008000</v>
      </c>
    </row>
    <row r="56" spans="1:6">
      <c r="A56" s="330" t="s">
        <v>1200</v>
      </c>
      <c r="B56" s="331" t="s">
        <v>767</v>
      </c>
      <c r="C56" s="331" t="s">
        <v>1201</v>
      </c>
      <c r="D56" s="331" t="s">
        <v>1175</v>
      </c>
      <c r="E56" s="332">
        <v>1008000</v>
      </c>
      <c r="F56" s="332">
        <v>1008000</v>
      </c>
    </row>
    <row r="57" spans="1:6">
      <c r="A57" s="330" t="s">
        <v>140</v>
      </c>
      <c r="B57" s="331" t="s">
        <v>767</v>
      </c>
      <c r="C57" s="331" t="s">
        <v>1201</v>
      </c>
      <c r="D57" s="331" t="s">
        <v>1142</v>
      </c>
      <c r="E57" s="332">
        <v>1008000</v>
      </c>
      <c r="F57" s="332">
        <v>1008000</v>
      </c>
    </row>
    <row r="58" spans="1:6">
      <c r="A58" s="330" t="s">
        <v>1075</v>
      </c>
      <c r="B58" s="331" t="s">
        <v>767</v>
      </c>
      <c r="C58" s="331" t="s">
        <v>1201</v>
      </c>
      <c r="D58" s="331" t="s">
        <v>365</v>
      </c>
      <c r="E58" s="332">
        <v>1008000</v>
      </c>
      <c r="F58" s="332">
        <v>1008000</v>
      </c>
    </row>
    <row r="59" spans="1:6" ht="204">
      <c r="A59" s="330" t="s">
        <v>572</v>
      </c>
      <c r="B59" s="331" t="s">
        <v>743</v>
      </c>
      <c r="C59" s="331" t="s">
        <v>1175</v>
      </c>
      <c r="D59" s="331" t="s">
        <v>1175</v>
      </c>
      <c r="E59" s="332">
        <v>48282846</v>
      </c>
      <c r="F59" s="332">
        <v>48282846</v>
      </c>
    </row>
    <row r="60" spans="1:6" ht="76.5">
      <c r="A60" s="330" t="s">
        <v>1320</v>
      </c>
      <c r="B60" s="331" t="s">
        <v>743</v>
      </c>
      <c r="C60" s="331" t="s">
        <v>273</v>
      </c>
      <c r="D60" s="331" t="s">
        <v>1175</v>
      </c>
      <c r="E60" s="332">
        <v>48282846</v>
      </c>
      <c r="F60" s="332">
        <v>48282846</v>
      </c>
    </row>
    <row r="61" spans="1:6" ht="25.5">
      <c r="A61" s="330" t="s">
        <v>1192</v>
      </c>
      <c r="B61" s="331" t="s">
        <v>743</v>
      </c>
      <c r="C61" s="331" t="s">
        <v>133</v>
      </c>
      <c r="D61" s="331" t="s">
        <v>1175</v>
      </c>
      <c r="E61" s="332">
        <v>48282846</v>
      </c>
      <c r="F61" s="332">
        <v>48282846</v>
      </c>
    </row>
    <row r="62" spans="1:6">
      <c r="A62" s="330" t="s">
        <v>140</v>
      </c>
      <c r="B62" s="331" t="s">
        <v>743</v>
      </c>
      <c r="C62" s="331" t="s">
        <v>133</v>
      </c>
      <c r="D62" s="331" t="s">
        <v>1142</v>
      </c>
      <c r="E62" s="332">
        <v>48282846</v>
      </c>
      <c r="F62" s="332">
        <v>48282846</v>
      </c>
    </row>
    <row r="63" spans="1:6">
      <c r="A63" s="330" t="s">
        <v>152</v>
      </c>
      <c r="B63" s="331" t="s">
        <v>743</v>
      </c>
      <c r="C63" s="331" t="s">
        <v>133</v>
      </c>
      <c r="D63" s="331" t="s">
        <v>408</v>
      </c>
      <c r="E63" s="332">
        <v>48282846</v>
      </c>
      <c r="F63" s="332">
        <v>48282846</v>
      </c>
    </row>
    <row r="64" spans="1:6" ht="216.75">
      <c r="A64" s="330" t="s">
        <v>415</v>
      </c>
      <c r="B64" s="331" t="s">
        <v>751</v>
      </c>
      <c r="C64" s="331" t="s">
        <v>1175</v>
      </c>
      <c r="D64" s="331" t="s">
        <v>1175</v>
      </c>
      <c r="E64" s="332">
        <v>69561954</v>
      </c>
      <c r="F64" s="332">
        <v>69561954</v>
      </c>
    </row>
    <row r="65" spans="1:6" ht="76.5">
      <c r="A65" s="330" t="s">
        <v>1320</v>
      </c>
      <c r="B65" s="331" t="s">
        <v>751</v>
      </c>
      <c r="C65" s="331" t="s">
        <v>273</v>
      </c>
      <c r="D65" s="331" t="s">
        <v>1175</v>
      </c>
      <c r="E65" s="332">
        <v>69561954</v>
      </c>
      <c r="F65" s="332">
        <v>69561954</v>
      </c>
    </row>
    <row r="66" spans="1:6" ht="25.5">
      <c r="A66" s="330" t="s">
        <v>1192</v>
      </c>
      <c r="B66" s="331" t="s">
        <v>751</v>
      </c>
      <c r="C66" s="331" t="s">
        <v>133</v>
      </c>
      <c r="D66" s="331" t="s">
        <v>1175</v>
      </c>
      <c r="E66" s="332">
        <v>69561954</v>
      </c>
      <c r="F66" s="332">
        <v>69561954</v>
      </c>
    </row>
    <row r="67" spans="1:6">
      <c r="A67" s="330" t="s">
        <v>140</v>
      </c>
      <c r="B67" s="331" t="s">
        <v>751</v>
      </c>
      <c r="C67" s="331" t="s">
        <v>133</v>
      </c>
      <c r="D67" s="331" t="s">
        <v>1142</v>
      </c>
      <c r="E67" s="332">
        <v>69561954</v>
      </c>
      <c r="F67" s="332">
        <v>69561954</v>
      </c>
    </row>
    <row r="68" spans="1:6">
      <c r="A68" s="330" t="s">
        <v>153</v>
      </c>
      <c r="B68" s="331" t="s">
        <v>751</v>
      </c>
      <c r="C68" s="331" t="s">
        <v>133</v>
      </c>
      <c r="D68" s="331" t="s">
        <v>395</v>
      </c>
      <c r="E68" s="332">
        <v>69561954</v>
      </c>
      <c r="F68" s="332">
        <v>69561954</v>
      </c>
    </row>
    <row r="69" spans="1:6" ht="204">
      <c r="A69" s="330" t="s">
        <v>576</v>
      </c>
      <c r="B69" s="331" t="s">
        <v>755</v>
      </c>
      <c r="C69" s="331" t="s">
        <v>1175</v>
      </c>
      <c r="D69" s="331" t="s">
        <v>1175</v>
      </c>
      <c r="E69" s="332">
        <v>4551000</v>
      </c>
      <c r="F69" s="332">
        <v>4551000</v>
      </c>
    </row>
    <row r="70" spans="1:6" ht="38.25">
      <c r="A70" s="330" t="s">
        <v>1329</v>
      </c>
      <c r="B70" s="331" t="s">
        <v>755</v>
      </c>
      <c r="C70" s="331" t="s">
        <v>1330</v>
      </c>
      <c r="D70" s="331" t="s">
        <v>1175</v>
      </c>
      <c r="E70" s="332">
        <v>4551000</v>
      </c>
      <c r="F70" s="332">
        <v>4551000</v>
      </c>
    </row>
    <row r="71" spans="1:6">
      <c r="A71" s="330" t="s">
        <v>1200</v>
      </c>
      <c r="B71" s="331" t="s">
        <v>755</v>
      </c>
      <c r="C71" s="331" t="s">
        <v>1201</v>
      </c>
      <c r="D71" s="331" t="s">
        <v>1175</v>
      </c>
      <c r="E71" s="332">
        <v>4551000</v>
      </c>
      <c r="F71" s="332">
        <v>4551000</v>
      </c>
    </row>
    <row r="72" spans="1:6">
      <c r="A72" s="330" t="s">
        <v>140</v>
      </c>
      <c r="B72" s="331" t="s">
        <v>755</v>
      </c>
      <c r="C72" s="331" t="s">
        <v>1201</v>
      </c>
      <c r="D72" s="331" t="s">
        <v>1142</v>
      </c>
      <c r="E72" s="332">
        <v>4551000</v>
      </c>
      <c r="F72" s="332">
        <v>4551000</v>
      </c>
    </row>
    <row r="73" spans="1:6">
      <c r="A73" s="330" t="s">
        <v>1077</v>
      </c>
      <c r="B73" s="331" t="s">
        <v>755</v>
      </c>
      <c r="C73" s="331" t="s">
        <v>1201</v>
      </c>
      <c r="D73" s="331" t="s">
        <v>1078</v>
      </c>
      <c r="E73" s="332">
        <v>4551000</v>
      </c>
      <c r="F73" s="332">
        <v>4551000</v>
      </c>
    </row>
    <row r="74" spans="1:6" ht="204">
      <c r="A74" s="330" t="s">
        <v>418</v>
      </c>
      <c r="B74" s="331" t="s">
        <v>768</v>
      </c>
      <c r="C74" s="331" t="s">
        <v>1175</v>
      </c>
      <c r="D74" s="331" t="s">
        <v>1175</v>
      </c>
      <c r="E74" s="332">
        <v>850000</v>
      </c>
      <c r="F74" s="332">
        <v>850000</v>
      </c>
    </row>
    <row r="75" spans="1:6" ht="38.25">
      <c r="A75" s="330" t="s">
        <v>1329</v>
      </c>
      <c r="B75" s="331" t="s">
        <v>768</v>
      </c>
      <c r="C75" s="331" t="s">
        <v>1330</v>
      </c>
      <c r="D75" s="331" t="s">
        <v>1175</v>
      </c>
      <c r="E75" s="332">
        <v>850000</v>
      </c>
      <c r="F75" s="332">
        <v>850000</v>
      </c>
    </row>
    <row r="76" spans="1:6">
      <c r="A76" s="330" t="s">
        <v>1200</v>
      </c>
      <c r="B76" s="331" t="s">
        <v>768</v>
      </c>
      <c r="C76" s="331" t="s">
        <v>1201</v>
      </c>
      <c r="D76" s="331" t="s">
        <v>1175</v>
      </c>
      <c r="E76" s="332">
        <v>850000</v>
      </c>
      <c r="F76" s="332">
        <v>850000</v>
      </c>
    </row>
    <row r="77" spans="1:6">
      <c r="A77" s="330" t="s">
        <v>140</v>
      </c>
      <c r="B77" s="331" t="s">
        <v>768</v>
      </c>
      <c r="C77" s="331" t="s">
        <v>1201</v>
      </c>
      <c r="D77" s="331" t="s">
        <v>1142</v>
      </c>
      <c r="E77" s="332">
        <v>850000</v>
      </c>
      <c r="F77" s="332">
        <v>850000</v>
      </c>
    </row>
    <row r="78" spans="1:6">
      <c r="A78" s="330" t="s">
        <v>1075</v>
      </c>
      <c r="B78" s="331" t="s">
        <v>768</v>
      </c>
      <c r="C78" s="331" t="s">
        <v>1201</v>
      </c>
      <c r="D78" s="331" t="s">
        <v>365</v>
      </c>
      <c r="E78" s="332">
        <v>850000</v>
      </c>
      <c r="F78" s="332">
        <v>850000</v>
      </c>
    </row>
    <row r="79" spans="1:6" ht="102">
      <c r="A79" s="330" t="s">
        <v>1809</v>
      </c>
      <c r="B79" s="331" t="s">
        <v>1810</v>
      </c>
      <c r="C79" s="331" t="s">
        <v>1175</v>
      </c>
      <c r="D79" s="331" t="s">
        <v>1175</v>
      </c>
      <c r="E79" s="332">
        <v>15752100</v>
      </c>
      <c r="F79" s="332">
        <v>15752100</v>
      </c>
    </row>
    <row r="80" spans="1:6" ht="38.25">
      <c r="A80" s="330" t="s">
        <v>1329</v>
      </c>
      <c r="B80" s="331" t="s">
        <v>1810</v>
      </c>
      <c r="C80" s="331" t="s">
        <v>1330</v>
      </c>
      <c r="D80" s="331" t="s">
        <v>1175</v>
      </c>
      <c r="E80" s="332">
        <v>15752100</v>
      </c>
      <c r="F80" s="332">
        <v>15752100</v>
      </c>
    </row>
    <row r="81" spans="1:6">
      <c r="A81" s="330" t="s">
        <v>1200</v>
      </c>
      <c r="B81" s="331" t="s">
        <v>1810</v>
      </c>
      <c r="C81" s="331" t="s">
        <v>1201</v>
      </c>
      <c r="D81" s="331" t="s">
        <v>1175</v>
      </c>
      <c r="E81" s="332">
        <v>15752100</v>
      </c>
      <c r="F81" s="332">
        <v>15752100</v>
      </c>
    </row>
    <row r="82" spans="1:6">
      <c r="A82" s="330" t="s">
        <v>140</v>
      </c>
      <c r="B82" s="331" t="s">
        <v>1810</v>
      </c>
      <c r="C82" s="331" t="s">
        <v>1201</v>
      </c>
      <c r="D82" s="331" t="s">
        <v>1142</v>
      </c>
      <c r="E82" s="332">
        <v>15752100</v>
      </c>
      <c r="F82" s="332">
        <v>15752100</v>
      </c>
    </row>
    <row r="83" spans="1:6">
      <c r="A83" s="330" t="s">
        <v>1077</v>
      </c>
      <c r="B83" s="331" t="s">
        <v>1810</v>
      </c>
      <c r="C83" s="331" t="s">
        <v>1201</v>
      </c>
      <c r="D83" s="331" t="s">
        <v>1078</v>
      </c>
      <c r="E83" s="332">
        <v>15752100</v>
      </c>
      <c r="F83" s="332">
        <v>15752100</v>
      </c>
    </row>
    <row r="84" spans="1:6" ht="191.25">
      <c r="A84" s="330" t="s">
        <v>530</v>
      </c>
      <c r="B84" s="331" t="s">
        <v>757</v>
      </c>
      <c r="C84" s="331" t="s">
        <v>1175</v>
      </c>
      <c r="D84" s="331" t="s">
        <v>1175</v>
      </c>
      <c r="E84" s="332">
        <v>2608000</v>
      </c>
      <c r="F84" s="332">
        <v>2608000</v>
      </c>
    </row>
    <row r="85" spans="1:6" ht="76.5">
      <c r="A85" s="330" t="s">
        <v>1320</v>
      </c>
      <c r="B85" s="331" t="s">
        <v>757</v>
      </c>
      <c r="C85" s="331" t="s">
        <v>273</v>
      </c>
      <c r="D85" s="331" t="s">
        <v>1175</v>
      </c>
      <c r="E85" s="332">
        <v>390000</v>
      </c>
      <c r="F85" s="332">
        <v>390000</v>
      </c>
    </row>
    <row r="86" spans="1:6" ht="25.5">
      <c r="A86" s="330" t="s">
        <v>1192</v>
      </c>
      <c r="B86" s="331" t="s">
        <v>757</v>
      </c>
      <c r="C86" s="331" t="s">
        <v>133</v>
      </c>
      <c r="D86" s="331" t="s">
        <v>1175</v>
      </c>
      <c r="E86" s="332">
        <v>390000</v>
      </c>
      <c r="F86" s="332">
        <v>390000</v>
      </c>
    </row>
    <row r="87" spans="1:6">
      <c r="A87" s="330" t="s">
        <v>140</v>
      </c>
      <c r="B87" s="331" t="s">
        <v>757</v>
      </c>
      <c r="C87" s="331" t="s">
        <v>133</v>
      </c>
      <c r="D87" s="331" t="s">
        <v>1142</v>
      </c>
      <c r="E87" s="332">
        <v>390000</v>
      </c>
      <c r="F87" s="332">
        <v>390000</v>
      </c>
    </row>
    <row r="88" spans="1:6">
      <c r="A88" s="330" t="s">
        <v>153</v>
      </c>
      <c r="B88" s="331" t="s">
        <v>757</v>
      </c>
      <c r="C88" s="331" t="s">
        <v>133</v>
      </c>
      <c r="D88" s="331" t="s">
        <v>395</v>
      </c>
      <c r="E88" s="332">
        <v>390000</v>
      </c>
      <c r="F88" s="332">
        <v>390000</v>
      </c>
    </row>
    <row r="89" spans="1:6" ht="38.25">
      <c r="A89" s="330" t="s">
        <v>1321</v>
      </c>
      <c r="B89" s="331" t="s">
        <v>757</v>
      </c>
      <c r="C89" s="331" t="s">
        <v>1322</v>
      </c>
      <c r="D89" s="331" t="s">
        <v>1175</v>
      </c>
      <c r="E89" s="332">
        <v>2218000</v>
      </c>
      <c r="F89" s="332">
        <v>2218000</v>
      </c>
    </row>
    <row r="90" spans="1:6" ht="38.25">
      <c r="A90" s="330" t="s">
        <v>1198</v>
      </c>
      <c r="B90" s="331" t="s">
        <v>757</v>
      </c>
      <c r="C90" s="331" t="s">
        <v>1199</v>
      </c>
      <c r="D90" s="331" t="s">
        <v>1175</v>
      </c>
      <c r="E90" s="332">
        <v>2218000</v>
      </c>
      <c r="F90" s="332">
        <v>2218000</v>
      </c>
    </row>
    <row r="91" spans="1:6">
      <c r="A91" s="330" t="s">
        <v>140</v>
      </c>
      <c r="B91" s="331" t="s">
        <v>757</v>
      </c>
      <c r="C91" s="331" t="s">
        <v>1199</v>
      </c>
      <c r="D91" s="331" t="s">
        <v>1142</v>
      </c>
      <c r="E91" s="332">
        <v>2218000</v>
      </c>
      <c r="F91" s="332">
        <v>2218000</v>
      </c>
    </row>
    <row r="92" spans="1:6">
      <c r="A92" s="330" t="s">
        <v>153</v>
      </c>
      <c r="B92" s="331" t="s">
        <v>757</v>
      </c>
      <c r="C92" s="331" t="s">
        <v>1199</v>
      </c>
      <c r="D92" s="331" t="s">
        <v>395</v>
      </c>
      <c r="E92" s="332">
        <v>2218000</v>
      </c>
      <c r="F92" s="332">
        <v>2218000</v>
      </c>
    </row>
    <row r="93" spans="1:6" ht="178.5">
      <c r="A93" s="330" t="s">
        <v>577</v>
      </c>
      <c r="B93" s="331" t="s">
        <v>756</v>
      </c>
      <c r="C93" s="331" t="s">
        <v>1175</v>
      </c>
      <c r="D93" s="331" t="s">
        <v>1175</v>
      </c>
      <c r="E93" s="332">
        <v>78700</v>
      </c>
      <c r="F93" s="332">
        <v>78700</v>
      </c>
    </row>
    <row r="94" spans="1:6" ht="38.25">
      <c r="A94" s="330" t="s">
        <v>1329</v>
      </c>
      <c r="B94" s="331" t="s">
        <v>756</v>
      </c>
      <c r="C94" s="331" t="s">
        <v>1330</v>
      </c>
      <c r="D94" s="331" t="s">
        <v>1175</v>
      </c>
      <c r="E94" s="332">
        <v>78700</v>
      </c>
      <c r="F94" s="332">
        <v>78700</v>
      </c>
    </row>
    <row r="95" spans="1:6">
      <c r="A95" s="330" t="s">
        <v>1200</v>
      </c>
      <c r="B95" s="331" t="s">
        <v>756</v>
      </c>
      <c r="C95" s="331" t="s">
        <v>1201</v>
      </c>
      <c r="D95" s="331" t="s">
        <v>1175</v>
      </c>
      <c r="E95" s="332">
        <v>78700</v>
      </c>
      <c r="F95" s="332">
        <v>78700</v>
      </c>
    </row>
    <row r="96" spans="1:6">
      <c r="A96" s="330" t="s">
        <v>140</v>
      </c>
      <c r="B96" s="331" t="s">
        <v>756</v>
      </c>
      <c r="C96" s="331" t="s">
        <v>1201</v>
      </c>
      <c r="D96" s="331" t="s">
        <v>1142</v>
      </c>
      <c r="E96" s="332">
        <v>78700</v>
      </c>
      <c r="F96" s="332">
        <v>78700</v>
      </c>
    </row>
    <row r="97" spans="1:6">
      <c r="A97" s="330" t="s">
        <v>1077</v>
      </c>
      <c r="B97" s="331" t="s">
        <v>756</v>
      </c>
      <c r="C97" s="331" t="s">
        <v>1201</v>
      </c>
      <c r="D97" s="331" t="s">
        <v>1078</v>
      </c>
      <c r="E97" s="332">
        <v>78700</v>
      </c>
      <c r="F97" s="332">
        <v>78700</v>
      </c>
    </row>
    <row r="98" spans="1:6" ht="140.25">
      <c r="A98" s="330" t="s">
        <v>573</v>
      </c>
      <c r="B98" s="331" t="s">
        <v>744</v>
      </c>
      <c r="C98" s="331" t="s">
        <v>1175</v>
      </c>
      <c r="D98" s="331" t="s">
        <v>1175</v>
      </c>
      <c r="E98" s="332">
        <v>839000</v>
      </c>
      <c r="F98" s="332">
        <v>839000</v>
      </c>
    </row>
    <row r="99" spans="1:6" ht="76.5">
      <c r="A99" s="330" t="s">
        <v>1320</v>
      </c>
      <c r="B99" s="331" t="s">
        <v>744</v>
      </c>
      <c r="C99" s="331" t="s">
        <v>273</v>
      </c>
      <c r="D99" s="331" t="s">
        <v>1175</v>
      </c>
      <c r="E99" s="332">
        <v>839000</v>
      </c>
      <c r="F99" s="332">
        <v>839000</v>
      </c>
    </row>
    <row r="100" spans="1:6" ht="25.5">
      <c r="A100" s="330" t="s">
        <v>1192</v>
      </c>
      <c r="B100" s="331" t="s">
        <v>744</v>
      </c>
      <c r="C100" s="331" t="s">
        <v>133</v>
      </c>
      <c r="D100" s="331" t="s">
        <v>1175</v>
      </c>
      <c r="E100" s="332">
        <v>839000</v>
      </c>
      <c r="F100" s="332">
        <v>839000</v>
      </c>
    </row>
    <row r="101" spans="1:6">
      <c r="A101" s="330" t="s">
        <v>140</v>
      </c>
      <c r="B101" s="331" t="s">
        <v>744</v>
      </c>
      <c r="C101" s="331" t="s">
        <v>133</v>
      </c>
      <c r="D101" s="331" t="s">
        <v>1142</v>
      </c>
      <c r="E101" s="332">
        <v>839000</v>
      </c>
      <c r="F101" s="332">
        <v>839000</v>
      </c>
    </row>
    <row r="102" spans="1:6">
      <c r="A102" s="330" t="s">
        <v>152</v>
      </c>
      <c r="B102" s="331" t="s">
        <v>744</v>
      </c>
      <c r="C102" s="331" t="s">
        <v>133</v>
      </c>
      <c r="D102" s="331" t="s">
        <v>408</v>
      </c>
      <c r="E102" s="332">
        <v>839000</v>
      </c>
      <c r="F102" s="332">
        <v>839000</v>
      </c>
    </row>
    <row r="103" spans="1:6" ht="165.75">
      <c r="A103" s="330" t="s">
        <v>578</v>
      </c>
      <c r="B103" s="331" t="s">
        <v>752</v>
      </c>
      <c r="C103" s="331" t="s">
        <v>1175</v>
      </c>
      <c r="D103" s="331" t="s">
        <v>1175</v>
      </c>
      <c r="E103" s="332">
        <v>960000</v>
      </c>
      <c r="F103" s="332">
        <v>960000</v>
      </c>
    </row>
    <row r="104" spans="1:6" ht="76.5">
      <c r="A104" s="330" t="s">
        <v>1320</v>
      </c>
      <c r="B104" s="331" t="s">
        <v>752</v>
      </c>
      <c r="C104" s="331" t="s">
        <v>273</v>
      </c>
      <c r="D104" s="331" t="s">
        <v>1175</v>
      </c>
      <c r="E104" s="332">
        <v>960000</v>
      </c>
      <c r="F104" s="332">
        <v>960000</v>
      </c>
    </row>
    <row r="105" spans="1:6" ht="25.5">
      <c r="A105" s="330" t="s">
        <v>1192</v>
      </c>
      <c r="B105" s="331" t="s">
        <v>752</v>
      </c>
      <c r="C105" s="331" t="s">
        <v>133</v>
      </c>
      <c r="D105" s="331" t="s">
        <v>1175</v>
      </c>
      <c r="E105" s="332">
        <v>960000</v>
      </c>
      <c r="F105" s="332">
        <v>960000</v>
      </c>
    </row>
    <row r="106" spans="1:6">
      <c r="A106" s="330" t="s">
        <v>140</v>
      </c>
      <c r="B106" s="331" t="s">
        <v>752</v>
      </c>
      <c r="C106" s="331" t="s">
        <v>133</v>
      </c>
      <c r="D106" s="331" t="s">
        <v>1142</v>
      </c>
      <c r="E106" s="332">
        <v>960000</v>
      </c>
      <c r="F106" s="332">
        <v>960000</v>
      </c>
    </row>
    <row r="107" spans="1:6">
      <c r="A107" s="330" t="s">
        <v>153</v>
      </c>
      <c r="B107" s="331" t="s">
        <v>752</v>
      </c>
      <c r="C107" s="331" t="s">
        <v>133</v>
      </c>
      <c r="D107" s="331" t="s">
        <v>395</v>
      </c>
      <c r="E107" s="332">
        <v>960000</v>
      </c>
      <c r="F107" s="332">
        <v>960000</v>
      </c>
    </row>
    <row r="108" spans="1:6" ht="153">
      <c r="A108" s="330" t="s">
        <v>579</v>
      </c>
      <c r="B108" s="331" t="s">
        <v>759</v>
      </c>
      <c r="C108" s="331" t="s">
        <v>1175</v>
      </c>
      <c r="D108" s="331" t="s">
        <v>1175</v>
      </c>
      <c r="E108" s="332">
        <v>570000</v>
      </c>
      <c r="F108" s="332">
        <v>570000</v>
      </c>
    </row>
    <row r="109" spans="1:6" ht="38.25">
      <c r="A109" s="330" t="s">
        <v>1329</v>
      </c>
      <c r="B109" s="331" t="s">
        <v>759</v>
      </c>
      <c r="C109" s="331" t="s">
        <v>1330</v>
      </c>
      <c r="D109" s="331" t="s">
        <v>1175</v>
      </c>
      <c r="E109" s="332">
        <v>570000</v>
      </c>
      <c r="F109" s="332">
        <v>570000</v>
      </c>
    </row>
    <row r="110" spans="1:6">
      <c r="A110" s="330" t="s">
        <v>1200</v>
      </c>
      <c r="B110" s="331" t="s">
        <v>759</v>
      </c>
      <c r="C110" s="331" t="s">
        <v>1201</v>
      </c>
      <c r="D110" s="331" t="s">
        <v>1175</v>
      </c>
      <c r="E110" s="332">
        <v>570000</v>
      </c>
      <c r="F110" s="332">
        <v>570000</v>
      </c>
    </row>
    <row r="111" spans="1:6">
      <c r="A111" s="330" t="s">
        <v>140</v>
      </c>
      <c r="B111" s="331" t="s">
        <v>759</v>
      </c>
      <c r="C111" s="331" t="s">
        <v>1201</v>
      </c>
      <c r="D111" s="331" t="s">
        <v>1142</v>
      </c>
      <c r="E111" s="332">
        <v>570000</v>
      </c>
      <c r="F111" s="332">
        <v>570000</v>
      </c>
    </row>
    <row r="112" spans="1:6">
      <c r="A112" s="330" t="s">
        <v>1077</v>
      </c>
      <c r="B112" s="331" t="s">
        <v>759</v>
      </c>
      <c r="C112" s="331" t="s">
        <v>1201</v>
      </c>
      <c r="D112" s="331" t="s">
        <v>1078</v>
      </c>
      <c r="E112" s="332">
        <v>570000</v>
      </c>
      <c r="F112" s="332">
        <v>570000</v>
      </c>
    </row>
    <row r="113" spans="1:6" ht="153">
      <c r="A113" s="330" t="s">
        <v>769</v>
      </c>
      <c r="B113" s="331" t="s">
        <v>770</v>
      </c>
      <c r="C113" s="331" t="s">
        <v>1175</v>
      </c>
      <c r="D113" s="331" t="s">
        <v>1175</v>
      </c>
      <c r="E113" s="332">
        <v>93000</v>
      </c>
      <c r="F113" s="332">
        <v>93000</v>
      </c>
    </row>
    <row r="114" spans="1:6" ht="38.25">
      <c r="A114" s="330" t="s">
        <v>1329</v>
      </c>
      <c r="B114" s="331" t="s">
        <v>770</v>
      </c>
      <c r="C114" s="331" t="s">
        <v>1330</v>
      </c>
      <c r="D114" s="331" t="s">
        <v>1175</v>
      </c>
      <c r="E114" s="332">
        <v>93000</v>
      </c>
      <c r="F114" s="332">
        <v>93000</v>
      </c>
    </row>
    <row r="115" spans="1:6">
      <c r="A115" s="330" t="s">
        <v>1200</v>
      </c>
      <c r="B115" s="331" t="s">
        <v>770</v>
      </c>
      <c r="C115" s="331" t="s">
        <v>1201</v>
      </c>
      <c r="D115" s="331" t="s">
        <v>1175</v>
      </c>
      <c r="E115" s="332">
        <v>93000</v>
      </c>
      <c r="F115" s="332">
        <v>93000</v>
      </c>
    </row>
    <row r="116" spans="1:6">
      <c r="A116" s="330" t="s">
        <v>140</v>
      </c>
      <c r="B116" s="331" t="s">
        <v>770</v>
      </c>
      <c r="C116" s="331" t="s">
        <v>1201</v>
      </c>
      <c r="D116" s="331" t="s">
        <v>1142</v>
      </c>
      <c r="E116" s="332">
        <v>93000</v>
      </c>
      <c r="F116" s="332">
        <v>93000</v>
      </c>
    </row>
    <row r="117" spans="1:6">
      <c r="A117" s="330" t="s">
        <v>1075</v>
      </c>
      <c r="B117" s="331" t="s">
        <v>770</v>
      </c>
      <c r="C117" s="331" t="s">
        <v>1201</v>
      </c>
      <c r="D117" s="331" t="s">
        <v>365</v>
      </c>
      <c r="E117" s="332">
        <v>93000</v>
      </c>
      <c r="F117" s="332">
        <v>93000</v>
      </c>
    </row>
    <row r="118" spans="1:6" ht="153">
      <c r="A118" s="330" t="s">
        <v>574</v>
      </c>
      <c r="B118" s="331" t="s">
        <v>745</v>
      </c>
      <c r="C118" s="331" t="s">
        <v>1175</v>
      </c>
      <c r="D118" s="331" t="s">
        <v>1175</v>
      </c>
      <c r="E118" s="332">
        <v>42387100</v>
      </c>
      <c r="F118" s="332">
        <v>42387100</v>
      </c>
    </row>
    <row r="119" spans="1:6" ht="38.25">
      <c r="A119" s="330" t="s">
        <v>1321</v>
      </c>
      <c r="B119" s="331" t="s">
        <v>745</v>
      </c>
      <c r="C119" s="331" t="s">
        <v>1322</v>
      </c>
      <c r="D119" s="331" t="s">
        <v>1175</v>
      </c>
      <c r="E119" s="332">
        <v>42387100</v>
      </c>
      <c r="F119" s="332">
        <v>42387100</v>
      </c>
    </row>
    <row r="120" spans="1:6" ht="38.25">
      <c r="A120" s="330" t="s">
        <v>1198</v>
      </c>
      <c r="B120" s="331" t="s">
        <v>745</v>
      </c>
      <c r="C120" s="331" t="s">
        <v>1199</v>
      </c>
      <c r="D120" s="331" t="s">
        <v>1175</v>
      </c>
      <c r="E120" s="332">
        <v>42387100</v>
      </c>
      <c r="F120" s="332">
        <v>42387100</v>
      </c>
    </row>
    <row r="121" spans="1:6">
      <c r="A121" s="330" t="s">
        <v>140</v>
      </c>
      <c r="B121" s="331" t="s">
        <v>745</v>
      </c>
      <c r="C121" s="331" t="s">
        <v>1199</v>
      </c>
      <c r="D121" s="331" t="s">
        <v>1142</v>
      </c>
      <c r="E121" s="332">
        <v>42387100</v>
      </c>
      <c r="F121" s="332">
        <v>42387100</v>
      </c>
    </row>
    <row r="122" spans="1:6">
      <c r="A122" s="330" t="s">
        <v>152</v>
      </c>
      <c r="B122" s="331" t="s">
        <v>745</v>
      </c>
      <c r="C122" s="331" t="s">
        <v>1199</v>
      </c>
      <c r="D122" s="331" t="s">
        <v>408</v>
      </c>
      <c r="E122" s="332">
        <v>42387100</v>
      </c>
      <c r="F122" s="332">
        <v>42387100</v>
      </c>
    </row>
    <row r="123" spans="1:6" ht="178.5">
      <c r="A123" s="330" t="s">
        <v>580</v>
      </c>
      <c r="B123" s="331" t="s">
        <v>753</v>
      </c>
      <c r="C123" s="331" t="s">
        <v>1175</v>
      </c>
      <c r="D123" s="331" t="s">
        <v>1175</v>
      </c>
      <c r="E123" s="332">
        <v>105225478</v>
      </c>
      <c r="F123" s="332">
        <v>105225478</v>
      </c>
    </row>
    <row r="124" spans="1:6" ht="38.25">
      <c r="A124" s="330" t="s">
        <v>1321</v>
      </c>
      <c r="B124" s="331" t="s">
        <v>753</v>
      </c>
      <c r="C124" s="331" t="s">
        <v>1322</v>
      </c>
      <c r="D124" s="331" t="s">
        <v>1175</v>
      </c>
      <c r="E124" s="332">
        <v>105225478</v>
      </c>
      <c r="F124" s="332">
        <v>105225478</v>
      </c>
    </row>
    <row r="125" spans="1:6" ht="38.25">
      <c r="A125" s="330" t="s">
        <v>1198</v>
      </c>
      <c r="B125" s="331" t="s">
        <v>753</v>
      </c>
      <c r="C125" s="331" t="s">
        <v>1199</v>
      </c>
      <c r="D125" s="331" t="s">
        <v>1175</v>
      </c>
      <c r="E125" s="332">
        <v>105225478</v>
      </c>
      <c r="F125" s="332">
        <v>105225478</v>
      </c>
    </row>
    <row r="126" spans="1:6">
      <c r="A126" s="330" t="s">
        <v>140</v>
      </c>
      <c r="B126" s="331" t="s">
        <v>753</v>
      </c>
      <c r="C126" s="331" t="s">
        <v>1199</v>
      </c>
      <c r="D126" s="331" t="s">
        <v>1142</v>
      </c>
      <c r="E126" s="332">
        <v>105225478</v>
      </c>
      <c r="F126" s="332">
        <v>105225478</v>
      </c>
    </row>
    <row r="127" spans="1:6">
      <c r="A127" s="330" t="s">
        <v>153</v>
      </c>
      <c r="B127" s="331" t="s">
        <v>753</v>
      </c>
      <c r="C127" s="331" t="s">
        <v>1199</v>
      </c>
      <c r="D127" s="331" t="s">
        <v>395</v>
      </c>
      <c r="E127" s="332">
        <v>105225478</v>
      </c>
      <c r="F127" s="332">
        <v>105225478</v>
      </c>
    </row>
    <row r="128" spans="1:6" ht="165.75">
      <c r="A128" s="330" t="s">
        <v>581</v>
      </c>
      <c r="B128" s="331" t="s">
        <v>760</v>
      </c>
      <c r="C128" s="331" t="s">
        <v>1175</v>
      </c>
      <c r="D128" s="331" t="s">
        <v>1175</v>
      </c>
      <c r="E128" s="332">
        <v>2963352</v>
      </c>
      <c r="F128" s="332">
        <v>2963352</v>
      </c>
    </row>
    <row r="129" spans="1:6" ht="38.25">
      <c r="A129" s="330" t="s">
        <v>1329</v>
      </c>
      <c r="B129" s="331" t="s">
        <v>760</v>
      </c>
      <c r="C129" s="331" t="s">
        <v>1330</v>
      </c>
      <c r="D129" s="331" t="s">
        <v>1175</v>
      </c>
      <c r="E129" s="332">
        <v>2963352</v>
      </c>
      <c r="F129" s="332">
        <v>2963352</v>
      </c>
    </row>
    <row r="130" spans="1:6">
      <c r="A130" s="330" t="s">
        <v>1200</v>
      </c>
      <c r="B130" s="331" t="s">
        <v>760</v>
      </c>
      <c r="C130" s="331" t="s">
        <v>1201</v>
      </c>
      <c r="D130" s="331" t="s">
        <v>1175</v>
      </c>
      <c r="E130" s="332">
        <v>2963352</v>
      </c>
      <c r="F130" s="332">
        <v>2963352</v>
      </c>
    </row>
    <row r="131" spans="1:6">
      <c r="A131" s="330" t="s">
        <v>140</v>
      </c>
      <c r="B131" s="331" t="s">
        <v>760</v>
      </c>
      <c r="C131" s="331" t="s">
        <v>1201</v>
      </c>
      <c r="D131" s="331" t="s">
        <v>1142</v>
      </c>
      <c r="E131" s="332">
        <v>2438256</v>
      </c>
      <c r="F131" s="332">
        <v>2438256</v>
      </c>
    </row>
    <row r="132" spans="1:6">
      <c r="A132" s="330" t="s">
        <v>1077</v>
      </c>
      <c r="B132" s="331" t="s">
        <v>760</v>
      </c>
      <c r="C132" s="331" t="s">
        <v>1201</v>
      </c>
      <c r="D132" s="331" t="s">
        <v>1078</v>
      </c>
      <c r="E132" s="332">
        <v>2438256</v>
      </c>
      <c r="F132" s="332">
        <v>2438256</v>
      </c>
    </row>
    <row r="133" spans="1:6">
      <c r="A133" s="330" t="s">
        <v>248</v>
      </c>
      <c r="B133" s="331" t="s">
        <v>760</v>
      </c>
      <c r="C133" s="331" t="s">
        <v>1201</v>
      </c>
      <c r="D133" s="331" t="s">
        <v>1144</v>
      </c>
      <c r="E133" s="332">
        <v>525096</v>
      </c>
      <c r="F133" s="332">
        <v>525096</v>
      </c>
    </row>
    <row r="134" spans="1:6">
      <c r="A134" s="330" t="s">
        <v>1230</v>
      </c>
      <c r="B134" s="331" t="s">
        <v>760</v>
      </c>
      <c r="C134" s="331" t="s">
        <v>1201</v>
      </c>
      <c r="D134" s="331" t="s">
        <v>1231</v>
      </c>
      <c r="E134" s="332">
        <v>525096</v>
      </c>
      <c r="F134" s="332">
        <v>525096</v>
      </c>
    </row>
    <row r="135" spans="1:6" ht="165.75">
      <c r="A135" s="330" t="s">
        <v>1149</v>
      </c>
      <c r="B135" s="331" t="s">
        <v>1150</v>
      </c>
      <c r="C135" s="331" t="s">
        <v>1175</v>
      </c>
      <c r="D135" s="331" t="s">
        <v>1175</v>
      </c>
      <c r="E135" s="332">
        <v>59000</v>
      </c>
      <c r="F135" s="332">
        <v>59000</v>
      </c>
    </row>
    <row r="136" spans="1:6" ht="38.25">
      <c r="A136" s="330" t="s">
        <v>1329</v>
      </c>
      <c r="B136" s="331" t="s">
        <v>1150</v>
      </c>
      <c r="C136" s="331" t="s">
        <v>1330</v>
      </c>
      <c r="D136" s="331" t="s">
        <v>1175</v>
      </c>
      <c r="E136" s="332">
        <v>59000</v>
      </c>
      <c r="F136" s="332">
        <v>59000</v>
      </c>
    </row>
    <row r="137" spans="1:6">
      <c r="A137" s="330" t="s">
        <v>1200</v>
      </c>
      <c r="B137" s="331" t="s">
        <v>1150</v>
      </c>
      <c r="C137" s="331" t="s">
        <v>1201</v>
      </c>
      <c r="D137" s="331" t="s">
        <v>1175</v>
      </c>
      <c r="E137" s="332">
        <v>59000</v>
      </c>
      <c r="F137" s="332">
        <v>59000</v>
      </c>
    </row>
    <row r="138" spans="1:6">
      <c r="A138" s="330" t="s">
        <v>140</v>
      </c>
      <c r="B138" s="331" t="s">
        <v>1150</v>
      </c>
      <c r="C138" s="331" t="s">
        <v>1201</v>
      </c>
      <c r="D138" s="331" t="s">
        <v>1142</v>
      </c>
      <c r="E138" s="332">
        <v>59000</v>
      </c>
      <c r="F138" s="332">
        <v>59000</v>
      </c>
    </row>
    <row r="139" spans="1:6">
      <c r="A139" s="330" t="s">
        <v>1075</v>
      </c>
      <c r="B139" s="331" t="s">
        <v>1150</v>
      </c>
      <c r="C139" s="331" t="s">
        <v>1201</v>
      </c>
      <c r="D139" s="331" t="s">
        <v>365</v>
      </c>
      <c r="E139" s="332">
        <v>59000</v>
      </c>
      <c r="F139" s="332">
        <v>59000</v>
      </c>
    </row>
    <row r="140" spans="1:6" ht="165.75">
      <c r="A140" s="330" t="s">
        <v>1802</v>
      </c>
      <c r="B140" s="331" t="s">
        <v>1803</v>
      </c>
      <c r="C140" s="331" t="s">
        <v>1175</v>
      </c>
      <c r="D140" s="331" t="s">
        <v>1175</v>
      </c>
      <c r="E140" s="332">
        <v>874300</v>
      </c>
      <c r="F140" s="332">
        <v>874300</v>
      </c>
    </row>
    <row r="141" spans="1:6" ht="38.25">
      <c r="A141" s="330" t="s">
        <v>1321</v>
      </c>
      <c r="B141" s="331" t="s">
        <v>1803</v>
      </c>
      <c r="C141" s="331" t="s">
        <v>1322</v>
      </c>
      <c r="D141" s="331" t="s">
        <v>1175</v>
      </c>
      <c r="E141" s="332">
        <v>874300</v>
      </c>
      <c r="F141" s="332">
        <v>874300</v>
      </c>
    </row>
    <row r="142" spans="1:6" ht="38.25">
      <c r="A142" s="330" t="s">
        <v>1198</v>
      </c>
      <c r="B142" s="331" t="s">
        <v>1803</v>
      </c>
      <c r="C142" s="331" t="s">
        <v>1199</v>
      </c>
      <c r="D142" s="331" t="s">
        <v>1175</v>
      </c>
      <c r="E142" s="332">
        <v>874300</v>
      </c>
      <c r="F142" s="332">
        <v>874300</v>
      </c>
    </row>
    <row r="143" spans="1:6">
      <c r="A143" s="330" t="s">
        <v>140</v>
      </c>
      <c r="B143" s="331" t="s">
        <v>1803</v>
      </c>
      <c r="C143" s="331" t="s">
        <v>1199</v>
      </c>
      <c r="D143" s="331" t="s">
        <v>1142</v>
      </c>
      <c r="E143" s="332">
        <v>874300</v>
      </c>
      <c r="F143" s="332">
        <v>874300</v>
      </c>
    </row>
    <row r="144" spans="1:6">
      <c r="A144" s="330" t="s">
        <v>152</v>
      </c>
      <c r="B144" s="331" t="s">
        <v>1803</v>
      </c>
      <c r="C144" s="331" t="s">
        <v>1199</v>
      </c>
      <c r="D144" s="331" t="s">
        <v>408</v>
      </c>
      <c r="E144" s="332">
        <v>874300</v>
      </c>
      <c r="F144" s="332">
        <v>874300</v>
      </c>
    </row>
    <row r="145" spans="1:6" ht="178.5">
      <c r="A145" s="330" t="s">
        <v>1805</v>
      </c>
      <c r="B145" s="331" t="s">
        <v>1806</v>
      </c>
      <c r="C145" s="331" t="s">
        <v>1175</v>
      </c>
      <c r="D145" s="331" t="s">
        <v>1175</v>
      </c>
      <c r="E145" s="332">
        <v>1351700</v>
      </c>
      <c r="F145" s="332">
        <v>1351700</v>
      </c>
    </row>
    <row r="146" spans="1:6" ht="38.25">
      <c r="A146" s="330" t="s">
        <v>1321</v>
      </c>
      <c r="B146" s="331" t="s">
        <v>1806</v>
      </c>
      <c r="C146" s="331" t="s">
        <v>1322</v>
      </c>
      <c r="D146" s="331" t="s">
        <v>1175</v>
      </c>
      <c r="E146" s="332">
        <v>1351700</v>
      </c>
      <c r="F146" s="332">
        <v>1351700</v>
      </c>
    </row>
    <row r="147" spans="1:6" ht="38.25">
      <c r="A147" s="330" t="s">
        <v>1198</v>
      </c>
      <c r="B147" s="331" t="s">
        <v>1806</v>
      </c>
      <c r="C147" s="331" t="s">
        <v>1199</v>
      </c>
      <c r="D147" s="331" t="s">
        <v>1175</v>
      </c>
      <c r="E147" s="332">
        <v>1351700</v>
      </c>
      <c r="F147" s="332">
        <v>1351700</v>
      </c>
    </row>
    <row r="148" spans="1:6">
      <c r="A148" s="330" t="s">
        <v>140</v>
      </c>
      <c r="B148" s="331" t="s">
        <v>1806</v>
      </c>
      <c r="C148" s="331" t="s">
        <v>1199</v>
      </c>
      <c r="D148" s="331" t="s">
        <v>1142</v>
      </c>
      <c r="E148" s="332">
        <v>1351700</v>
      </c>
      <c r="F148" s="332">
        <v>1351700</v>
      </c>
    </row>
    <row r="149" spans="1:6">
      <c r="A149" s="330" t="s">
        <v>153</v>
      </c>
      <c r="B149" s="331" t="s">
        <v>1806</v>
      </c>
      <c r="C149" s="331" t="s">
        <v>1199</v>
      </c>
      <c r="D149" s="331" t="s">
        <v>395</v>
      </c>
      <c r="E149" s="332">
        <v>1351700</v>
      </c>
      <c r="F149" s="332">
        <v>1351700</v>
      </c>
    </row>
    <row r="150" spans="1:6" ht="165.75">
      <c r="A150" s="330" t="s">
        <v>1879</v>
      </c>
      <c r="B150" s="331" t="s">
        <v>1880</v>
      </c>
      <c r="C150" s="331" t="s">
        <v>1175</v>
      </c>
      <c r="D150" s="331" t="s">
        <v>1175</v>
      </c>
      <c r="E150" s="332">
        <v>37200</v>
      </c>
      <c r="F150" s="332">
        <v>37200</v>
      </c>
    </row>
    <row r="151" spans="1:6" ht="38.25">
      <c r="A151" s="330" t="s">
        <v>1329</v>
      </c>
      <c r="B151" s="331" t="s">
        <v>1880</v>
      </c>
      <c r="C151" s="331" t="s">
        <v>1330</v>
      </c>
      <c r="D151" s="331" t="s">
        <v>1175</v>
      </c>
      <c r="E151" s="332">
        <v>37200</v>
      </c>
      <c r="F151" s="332">
        <v>37200</v>
      </c>
    </row>
    <row r="152" spans="1:6">
      <c r="A152" s="330" t="s">
        <v>1200</v>
      </c>
      <c r="B152" s="331" t="s">
        <v>1880</v>
      </c>
      <c r="C152" s="331" t="s">
        <v>1201</v>
      </c>
      <c r="D152" s="331" t="s">
        <v>1175</v>
      </c>
      <c r="E152" s="332">
        <v>37200</v>
      </c>
      <c r="F152" s="332">
        <v>37200</v>
      </c>
    </row>
    <row r="153" spans="1:6">
      <c r="A153" s="330" t="s">
        <v>140</v>
      </c>
      <c r="B153" s="331" t="s">
        <v>1880</v>
      </c>
      <c r="C153" s="331" t="s">
        <v>1201</v>
      </c>
      <c r="D153" s="331" t="s">
        <v>1142</v>
      </c>
      <c r="E153" s="332">
        <v>37200</v>
      </c>
      <c r="F153" s="332">
        <v>37200</v>
      </c>
    </row>
    <row r="154" spans="1:6">
      <c r="A154" s="330" t="s">
        <v>1077</v>
      </c>
      <c r="B154" s="331" t="s">
        <v>1880</v>
      </c>
      <c r="C154" s="331" t="s">
        <v>1201</v>
      </c>
      <c r="D154" s="331" t="s">
        <v>1078</v>
      </c>
      <c r="E154" s="332">
        <v>37200</v>
      </c>
      <c r="F154" s="332">
        <v>37200</v>
      </c>
    </row>
    <row r="155" spans="1:6" ht="165.75">
      <c r="A155" s="330" t="s">
        <v>1881</v>
      </c>
      <c r="B155" s="331" t="s">
        <v>1882</v>
      </c>
      <c r="C155" s="331" t="s">
        <v>1175</v>
      </c>
      <c r="D155" s="331" t="s">
        <v>1175</v>
      </c>
      <c r="E155" s="332">
        <v>47750</v>
      </c>
      <c r="F155" s="332">
        <v>47750</v>
      </c>
    </row>
    <row r="156" spans="1:6" ht="38.25">
      <c r="A156" s="330" t="s">
        <v>1329</v>
      </c>
      <c r="B156" s="331" t="s">
        <v>1882</v>
      </c>
      <c r="C156" s="331" t="s">
        <v>1330</v>
      </c>
      <c r="D156" s="331" t="s">
        <v>1175</v>
      </c>
      <c r="E156" s="332">
        <v>47750</v>
      </c>
      <c r="F156" s="332">
        <v>47750</v>
      </c>
    </row>
    <row r="157" spans="1:6">
      <c r="A157" s="330" t="s">
        <v>1200</v>
      </c>
      <c r="B157" s="331" t="s">
        <v>1882</v>
      </c>
      <c r="C157" s="331" t="s">
        <v>1201</v>
      </c>
      <c r="D157" s="331" t="s">
        <v>1175</v>
      </c>
      <c r="E157" s="332">
        <v>47750</v>
      </c>
      <c r="F157" s="332">
        <v>47750</v>
      </c>
    </row>
    <row r="158" spans="1:6">
      <c r="A158" s="330" t="s">
        <v>140</v>
      </c>
      <c r="B158" s="331" t="s">
        <v>1882</v>
      </c>
      <c r="C158" s="331" t="s">
        <v>1201</v>
      </c>
      <c r="D158" s="331" t="s">
        <v>1142</v>
      </c>
      <c r="E158" s="332">
        <v>47750</v>
      </c>
      <c r="F158" s="332">
        <v>47750</v>
      </c>
    </row>
    <row r="159" spans="1:6">
      <c r="A159" s="330" t="s">
        <v>1075</v>
      </c>
      <c r="B159" s="331" t="s">
        <v>1882</v>
      </c>
      <c r="C159" s="331" t="s">
        <v>1201</v>
      </c>
      <c r="D159" s="331" t="s">
        <v>365</v>
      </c>
      <c r="E159" s="332">
        <v>47750</v>
      </c>
      <c r="F159" s="332">
        <v>47750</v>
      </c>
    </row>
    <row r="160" spans="1:6" ht="140.25">
      <c r="A160" s="330" t="s">
        <v>575</v>
      </c>
      <c r="B160" s="331" t="s">
        <v>746</v>
      </c>
      <c r="C160" s="331" t="s">
        <v>1175</v>
      </c>
      <c r="D160" s="331" t="s">
        <v>1175</v>
      </c>
      <c r="E160" s="332">
        <v>41000000</v>
      </c>
      <c r="F160" s="332">
        <v>41000000</v>
      </c>
    </row>
    <row r="161" spans="1:6" ht="38.25">
      <c r="A161" s="330" t="s">
        <v>1321</v>
      </c>
      <c r="B161" s="331" t="s">
        <v>746</v>
      </c>
      <c r="C161" s="331" t="s">
        <v>1322</v>
      </c>
      <c r="D161" s="331" t="s">
        <v>1175</v>
      </c>
      <c r="E161" s="332">
        <v>41000000</v>
      </c>
      <c r="F161" s="332">
        <v>41000000</v>
      </c>
    </row>
    <row r="162" spans="1:6" ht="38.25">
      <c r="A162" s="330" t="s">
        <v>1198</v>
      </c>
      <c r="B162" s="331" t="s">
        <v>746</v>
      </c>
      <c r="C162" s="331" t="s">
        <v>1199</v>
      </c>
      <c r="D162" s="331" t="s">
        <v>1175</v>
      </c>
      <c r="E162" s="332">
        <v>41000000</v>
      </c>
      <c r="F162" s="332">
        <v>41000000</v>
      </c>
    </row>
    <row r="163" spans="1:6">
      <c r="A163" s="330" t="s">
        <v>140</v>
      </c>
      <c r="B163" s="331" t="s">
        <v>746</v>
      </c>
      <c r="C163" s="331" t="s">
        <v>1199</v>
      </c>
      <c r="D163" s="331" t="s">
        <v>1142</v>
      </c>
      <c r="E163" s="332">
        <v>41000000</v>
      </c>
      <c r="F163" s="332">
        <v>41000000</v>
      </c>
    </row>
    <row r="164" spans="1:6">
      <c r="A164" s="330" t="s">
        <v>152</v>
      </c>
      <c r="B164" s="331" t="s">
        <v>746</v>
      </c>
      <c r="C164" s="331" t="s">
        <v>1199</v>
      </c>
      <c r="D164" s="331" t="s">
        <v>408</v>
      </c>
      <c r="E164" s="332">
        <v>41000000</v>
      </c>
      <c r="F164" s="332">
        <v>41000000</v>
      </c>
    </row>
    <row r="165" spans="1:6" ht="153">
      <c r="A165" s="330" t="s">
        <v>582</v>
      </c>
      <c r="B165" s="331" t="s">
        <v>758</v>
      </c>
      <c r="C165" s="331" t="s">
        <v>1175</v>
      </c>
      <c r="D165" s="331" t="s">
        <v>1175</v>
      </c>
      <c r="E165" s="332">
        <v>4705000</v>
      </c>
      <c r="F165" s="332">
        <v>4705000</v>
      </c>
    </row>
    <row r="166" spans="1:6" ht="38.25">
      <c r="A166" s="330" t="s">
        <v>1321</v>
      </c>
      <c r="B166" s="331" t="s">
        <v>758</v>
      </c>
      <c r="C166" s="331" t="s">
        <v>1322</v>
      </c>
      <c r="D166" s="331" t="s">
        <v>1175</v>
      </c>
      <c r="E166" s="332">
        <v>4705000</v>
      </c>
      <c r="F166" s="332">
        <v>4705000</v>
      </c>
    </row>
    <row r="167" spans="1:6" ht="38.25">
      <c r="A167" s="330" t="s">
        <v>1198</v>
      </c>
      <c r="B167" s="331" t="s">
        <v>758</v>
      </c>
      <c r="C167" s="331" t="s">
        <v>1199</v>
      </c>
      <c r="D167" s="331" t="s">
        <v>1175</v>
      </c>
      <c r="E167" s="332">
        <v>4705000</v>
      </c>
      <c r="F167" s="332">
        <v>4705000</v>
      </c>
    </row>
    <row r="168" spans="1:6">
      <c r="A168" s="330" t="s">
        <v>140</v>
      </c>
      <c r="B168" s="331" t="s">
        <v>758</v>
      </c>
      <c r="C168" s="331" t="s">
        <v>1199</v>
      </c>
      <c r="D168" s="331" t="s">
        <v>1142</v>
      </c>
      <c r="E168" s="332">
        <v>4705000</v>
      </c>
      <c r="F168" s="332">
        <v>4705000</v>
      </c>
    </row>
    <row r="169" spans="1:6">
      <c r="A169" s="330" t="s">
        <v>153</v>
      </c>
      <c r="B169" s="331" t="s">
        <v>758</v>
      </c>
      <c r="C169" s="331" t="s">
        <v>1199</v>
      </c>
      <c r="D169" s="331" t="s">
        <v>395</v>
      </c>
      <c r="E169" s="332">
        <v>4705000</v>
      </c>
      <c r="F169" s="332">
        <v>4705000</v>
      </c>
    </row>
    <row r="170" spans="1:6" ht="140.25">
      <c r="A170" s="330" t="s">
        <v>962</v>
      </c>
      <c r="B170" s="331" t="s">
        <v>963</v>
      </c>
      <c r="C170" s="331" t="s">
        <v>1175</v>
      </c>
      <c r="D170" s="331" t="s">
        <v>1175</v>
      </c>
      <c r="E170" s="332">
        <v>10215000</v>
      </c>
      <c r="F170" s="332">
        <v>10215000</v>
      </c>
    </row>
    <row r="171" spans="1:6" ht="38.25">
      <c r="A171" s="330" t="s">
        <v>1321</v>
      </c>
      <c r="B171" s="331" t="s">
        <v>963</v>
      </c>
      <c r="C171" s="331" t="s">
        <v>1322</v>
      </c>
      <c r="D171" s="331" t="s">
        <v>1175</v>
      </c>
      <c r="E171" s="332">
        <v>10215000</v>
      </c>
      <c r="F171" s="332">
        <v>10215000</v>
      </c>
    </row>
    <row r="172" spans="1:6" ht="38.25">
      <c r="A172" s="330" t="s">
        <v>1198</v>
      </c>
      <c r="B172" s="331" t="s">
        <v>963</v>
      </c>
      <c r="C172" s="331" t="s">
        <v>1199</v>
      </c>
      <c r="D172" s="331" t="s">
        <v>1175</v>
      </c>
      <c r="E172" s="332">
        <v>10215000</v>
      </c>
      <c r="F172" s="332">
        <v>10215000</v>
      </c>
    </row>
    <row r="173" spans="1:6">
      <c r="A173" s="330" t="s">
        <v>140</v>
      </c>
      <c r="B173" s="331" t="s">
        <v>963</v>
      </c>
      <c r="C173" s="331" t="s">
        <v>1199</v>
      </c>
      <c r="D173" s="331" t="s">
        <v>1142</v>
      </c>
      <c r="E173" s="332">
        <v>10215000</v>
      </c>
      <c r="F173" s="332">
        <v>10215000</v>
      </c>
    </row>
    <row r="174" spans="1:6">
      <c r="A174" s="330" t="s">
        <v>152</v>
      </c>
      <c r="B174" s="331" t="s">
        <v>963</v>
      </c>
      <c r="C174" s="331" t="s">
        <v>1199</v>
      </c>
      <c r="D174" s="331" t="s">
        <v>408</v>
      </c>
      <c r="E174" s="332">
        <v>10215000</v>
      </c>
      <c r="F174" s="332">
        <v>10215000</v>
      </c>
    </row>
    <row r="175" spans="1:6" ht="165.75">
      <c r="A175" s="330" t="s">
        <v>964</v>
      </c>
      <c r="B175" s="331" t="s">
        <v>965</v>
      </c>
      <c r="C175" s="331" t="s">
        <v>1175</v>
      </c>
      <c r="D175" s="331" t="s">
        <v>1175</v>
      </c>
      <c r="E175" s="332">
        <v>11244000</v>
      </c>
      <c r="F175" s="332">
        <v>11244000</v>
      </c>
    </row>
    <row r="176" spans="1:6" ht="38.25">
      <c r="A176" s="330" t="s">
        <v>1321</v>
      </c>
      <c r="B176" s="331" t="s">
        <v>965</v>
      </c>
      <c r="C176" s="331" t="s">
        <v>1322</v>
      </c>
      <c r="D176" s="331" t="s">
        <v>1175</v>
      </c>
      <c r="E176" s="332">
        <v>11244000</v>
      </c>
      <c r="F176" s="332">
        <v>11244000</v>
      </c>
    </row>
    <row r="177" spans="1:6" ht="38.25">
      <c r="A177" s="330" t="s">
        <v>1198</v>
      </c>
      <c r="B177" s="331" t="s">
        <v>965</v>
      </c>
      <c r="C177" s="331" t="s">
        <v>1199</v>
      </c>
      <c r="D177" s="331" t="s">
        <v>1175</v>
      </c>
      <c r="E177" s="332">
        <v>11244000</v>
      </c>
      <c r="F177" s="332">
        <v>11244000</v>
      </c>
    </row>
    <row r="178" spans="1:6">
      <c r="A178" s="330" t="s">
        <v>140</v>
      </c>
      <c r="B178" s="331" t="s">
        <v>965</v>
      </c>
      <c r="C178" s="331" t="s">
        <v>1199</v>
      </c>
      <c r="D178" s="331" t="s">
        <v>1142</v>
      </c>
      <c r="E178" s="332">
        <v>11244000</v>
      </c>
      <c r="F178" s="332">
        <v>11244000</v>
      </c>
    </row>
    <row r="179" spans="1:6">
      <c r="A179" s="330" t="s">
        <v>153</v>
      </c>
      <c r="B179" s="331" t="s">
        <v>965</v>
      </c>
      <c r="C179" s="331" t="s">
        <v>1199</v>
      </c>
      <c r="D179" s="331" t="s">
        <v>395</v>
      </c>
      <c r="E179" s="332">
        <v>11244000</v>
      </c>
      <c r="F179" s="332">
        <v>11244000</v>
      </c>
    </row>
    <row r="180" spans="1:6" ht="153">
      <c r="A180" s="330" t="s">
        <v>966</v>
      </c>
      <c r="B180" s="331" t="s">
        <v>967</v>
      </c>
      <c r="C180" s="331" t="s">
        <v>1175</v>
      </c>
      <c r="D180" s="331" t="s">
        <v>1175</v>
      </c>
      <c r="E180" s="332">
        <v>320560</v>
      </c>
      <c r="F180" s="332">
        <v>320560</v>
      </c>
    </row>
    <row r="181" spans="1:6" ht="38.25">
      <c r="A181" s="330" t="s">
        <v>1329</v>
      </c>
      <c r="B181" s="331" t="s">
        <v>967</v>
      </c>
      <c r="C181" s="331" t="s">
        <v>1330</v>
      </c>
      <c r="D181" s="331" t="s">
        <v>1175</v>
      </c>
      <c r="E181" s="332">
        <v>320560</v>
      </c>
      <c r="F181" s="332">
        <v>320560</v>
      </c>
    </row>
    <row r="182" spans="1:6">
      <c r="A182" s="330" t="s">
        <v>1200</v>
      </c>
      <c r="B182" s="331" t="s">
        <v>967</v>
      </c>
      <c r="C182" s="331" t="s">
        <v>1201</v>
      </c>
      <c r="D182" s="331" t="s">
        <v>1175</v>
      </c>
      <c r="E182" s="332">
        <v>320560</v>
      </c>
      <c r="F182" s="332">
        <v>320560</v>
      </c>
    </row>
    <row r="183" spans="1:6">
      <c r="A183" s="330" t="s">
        <v>140</v>
      </c>
      <c r="B183" s="331" t="s">
        <v>967</v>
      </c>
      <c r="C183" s="331" t="s">
        <v>1201</v>
      </c>
      <c r="D183" s="331" t="s">
        <v>1142</v>
      </c>
      <c r="E183" s="332">
        <v>274800</v>
      </c>
      <c r="F183" s="332">
        <v>274800</v>
      </c>
    </row>
    <row r="184" spans="1:6">
      <c r="A184" s="330" t="s">
        <v>1077</v>
      </c>
      <c r="B184" s="331" t="s">
        <v>967</v>
      </c>
      <c r="C184" s="331" t="s">
        <v>1201</v>
      </c>
      <c r="D184" s="331" t="s">
        <v>1078</v>
      </c>
      <c r="E184" s="332">
        <v>274800</v>
      </c>
      <c r="F184" s="332">
        <v>274800</v>
      </c>
    </row>
    <row r="185" spans="1:6">
      <c r="A185" s="330" t="s">
        <v>248</v>
      </c>
      <c r="B185" s="331" t="s">
        <v>967</v>
      </c>
      <c r="C185" s="331" t="s">
        <v>1201</v>
      </c>
      <c r="D185" s="331" t="s">
        <v>1144</v>
      </c>
      <c r="E185" s="332">
        <v>45760</v>
      </c>
      <c r="F185" s="332">
        <v>45760</v>
      </c>
    </row>
    <row r="186" spans="1:6">
      <c r="A186" s="330" t="s">
        <v>1230</v>
      </c>
      <c r="B186" s="331" t="s">
        <v>967</v>
      </c>
      <c r="C186" s="331" t="s">
        <v>1201</v>
      </c>
      <c r="D186" s="331" t="s">
        <v>1231</v>
      </c>
      <c r="E186" s="332">
        <v>45760</v>
      </c>
      <c r="F186" s="332">
        <v>45760</v>
      </c>
    </row>
    <row r="187" spans="1:6" ht="153">
      <c r="A187" s="330" t="s">
        <v>1151</v>
      </c>
      <c r="B187" s="331" t="s">
        <v>1152</v>
      </c>
      <c r="C187" s="331" t="s">
        <v>1175</v>
      </c>
      <c r="D187" s="331" t="s">
        <v>1175</v>
      </c>
      <c r="E187" s="332">
        <v>153000</v>
      </c>
      <c r="F187" s="332">
        <v>153000</v>
      </c>
    </row>
    <row r="188" spans="1:6" ht="38.25">
      <c r="A188" s="330" t="s">
        <v>1329</v>
      </c>
      <c r="B188" s="331" t="s">
        <v>1152</v>
      </c>
      <c r="C188" s="331" t="s">
        <v>1330</v>
      </c>
      <c r="D188" s="331" t="s">
        <v>1175</v>
      </c>
      <c r="E188" s="332">
        <v>153000</v>
      </c>
      <c r="F188" s="332">
        <v>153000</v>
      </c>
    </row>
    <row r="189" spans="1:6">
      <c r="A189" s="330" t="s">
        <v>1200</v>
      </c>
      <c r="B189" s="331" t="s">
        <v>1152</v>
      </c>
      <c r="C189" s="331" t="s">
        <v>1201</v>
      </c>
      <c r="D189" s="331" t="s">
        <v>1175</v>
      </c>
      <c r="E189" s="332">
        <v>153000</v>
      </c>
      <c r="F189" s="332">
        <v>153000</v>
      </c>
    </row>
    <row r="190" spans="1:6">
      <c r="A190" s="330" t="s">
        <v>140</v>
      </c>
      <c r="B190" s="331" t="s">
        <v>1152</v>
      </c>
      <c r="C190" s="331" t="s">
        <v>1201</v>
      </c>
      <c r="D190" s="331" t="s">
        <v>1142</v>
      </c>
      <c r="E190" s="332">
        <v>153000</v>
      </c>
      <c r="F190" s="332">
        <v>153000</v>
      </c>
    </row>
    <row r="191" spans="1:6">
      <c r="A191" s="330" t="s">
        <v>1075</v>
      </c>
      <c r="B191" s="331" t="s">
        <v>1152</v>
      </c>
      <c r="C191" s="331" t="s">
        <v>1201</v>
      </c>
      <c r="D191" s="331" t="s">
        <v>365</v>
      </c>
      <c r="E191" s="332">
        <v>153000</v>
      </c>
      <c r="F191" s="332">
        <v>153000</v>
      </c>
    </row>
    <row r="192" spans="1:6" ht="114.75">
      <c r="A192" s="330" t="s">
        <v>2144</v>
      </c>
      <c r="B192" s="331" t="s">
        <v>2145</v>
      </c>
      <c r="C192" s="331" t="s">
        <v>1175</v>
      </c>
      <c r="D192" s="331" t="s">
        <v>1175</v>
      </c>
      <c r="E192" s="332">
        <v>52309200</v>
      </c>
      <c r="F192" s="332">
        <v>0</v>
      </c>
    </row>
    <row r="193" spans="1:6" ht="76.5">
      <c r="A193" s="330" t="s">
        <v>1320</v>
      </c>
      <c r="B193" s="331" t="s">
        <v>2145</v>
      </c>
      <c r="C193" s="331" t="s">
        <v>273</v>
      </c>
      <c r="D193" s="331" t="s">
        <v>1175</v>
      </c>
      <c r="E193" s="332">
        <v>52309200</v>
      </c>
      <c r="F193" s="332">
        <v>0</v>
      </c>
    </row>
    <row r="194" spans="1:6" ht="25.5">
      <c r="A194" s="330" t="s">
        <v>1192</v>
      </c>
      <c r="B194" s="331" t="s">
        <v>2145</v>
      </c>
      <c r="C194" s="331" t="s">
        <v>133</v>
      </c>
      <c r="D194" s="331" t="s">
        <v>1175</v>
      </c>
      <c r="E194" s="332">
        <v>52309200</v>
      </c>
      <c r="F194" s="332">
        <v>0</v>
      </c>
    </row>
    <row r="195" spans="1:6">
      <c r="A195" s="330" t="s">
        <v>140</v>
      </c>
      <c r="B195" s="331" t="s">
        <v>2145</v>
      </c>
      <c r="C195" s="331" t="s">
        <v>133</v>
      </c>
      <c r="D195" s="331" t="s">
        <v>1142</v>
      </c>
      <c r="E195" s="332">
        <v>52309200</v>
      </c>
      <c r="F195" s="332">
        <v>0</v>
      </c>
    </row>
    <row r="196" spans="1:6">
      <c r="A196" s="330" t="s">
        <v>153</v>
      </c>
      <c r="B196" s="331" t="s">
        <v>2145</v>
      </c>
      <c r="C196" s="331" t="s">
        <v>133</v>
      </c>
      <c r="D196" s="331" t="s">
        <v>395</v>
      </c>
      <c r="E196" s="332">
        <v>52309200</v>
      </c>
      <c r="F196" s="332">
        <v>0</v>
      </c>
    </row>
    <row r="197" spans="1:6" ht="344.25">
      <c r="A197" s="330" t="s">
        <v>1359</v>
      </c>
      <c r="B197" s="331" t="s">
        <v>741</v>
      </c>
      <c r="C197" s="331" t="s">
        <v>1175</v>
      </c>
      <c r="D197" s="331" t="s">
        <v>1175</v>
      </c>
      <c r="E197" s="332">
        <v>90344200</v>
      </c>
      <c r="F197" s="332">
        <v>90344200</v>
      </c>
    </row>
    <row r="198" spans="1:6" ht="76.5">
      <c r="A198" s="330" t="s">
        <v>1320</v>
      </c>
      <c r="B198" s="331" t="s">
        <v>741</v>
      </c>
      <c r="C198" s="331" t="s">
        <v>273</v>
      </c>
      <c r="D198" s="331" t="s">
        <v>1175</v>
      </c>
      <c r="E198" s="332">
        <v>83019226</v>
      </c>
      <c r="F198" s="332">
        <v>83019226</v>
      </c>
    </row>
    <row r="199" spans="1:6" ht="25.5">
      <c r="A199" s="330" t="s">
        <v>1192</v>
      </c>
      <c r="B199" s="331" t="s">
        <v>741</v>
      </c>
      <c r="C199" s="331" t="s">
        <v>133</v>
      </c>
      <c r="D199" s="331" t="s">
        <v>1175</v>
      </c>
      <c r="E199" s="332">
        <v>83019226</v>
      </c>
      <c r="F199" s="332">
        <v>83019226</v>
      </c>
    </row>
    <row r="200" spans="1:6">
      <c r="A200" s="330" t="s">
        <v>140</v>
      </c>
      <c r="B200" s="331" t="s">
        <v>741</v>
      </c>
      <c r="C200" s="331" t="s">
        <v>133</v>
      </c>
      <c r="D200" s="331" t="s">
        <v>1142</v>
      </c>
      <c r="E200" s="332">
        <v>83019226</v>
      </c>
      <c r="F200" s="332">
        <v>83019226</v>
      </c>
    </row>
    <row r="201" spans="1:6">
      <c r="A201" s="330" t="s">
        <v>152</v>
      </c>
      <c r="B201" s="331" t="s">
        <v>741</v>
      </c>
      <c r="C201" s="331" t="s">
        <v>133</v>
      </c>
      <c r="D201" s="331" t="s">
        <v>408</v>
      </c>
      <c r="E201" s="332">
        <v>83019226</v>
      </c>
      <c r="F201" s="332">
        <v>83019226</v>
      </c>
    </row>
    <row r="202" spans="1:6" ht="38.25">
      <c r="A202" s="330" t="s">
        <v>1321</v>
      </c>
      <c r="B202" s="331" t="s">
        <v>741</v>
      </c>
      <c r="C202" s="331" t="s">
        <v>1322</v>
      </c>
      <c r="D202" s="331" t="s">
        <v>1175</v>
      </c>
      <c r="E202" s="332">
        <v>7324974</v>
      </c>
      <c r="F202" s="332">
        <v>7324974</v>
      </c>
    </row>
    <row r="203" spans="1:6" ht="38.25">
      <c r="A203" s="330" t="s">
        <v>1198</v>
      </c>
      <c r="B203" s="331" t="s">
        <v>741</v>
      </c>
      <c r="C203" s="331" t="s">
        <v>1199</v>
      </c>
      <c r="D203" s="331" t="s">
        <v>1175</v>
      </c>
      <c r="E203" s="332">
        <v>7324974</v>
      </c>
      <c r="F203" s="332">
        <v>7324974</v>
      </c>
    </row>
    <row r="204" spans="1:6">
      <c r="A204" s="330" t="s">
        <v>140</v>
      </c>
      <c r="B204" s="331" t="s">
        <v>741</v>
      </c>
      <c r="C204" s="331" t="s">
        <v>1199</v>
      </c>
      <c r="D204" s="331" t="s">
        <v>1142</v>
      </c>
      <c r="E204" s="332">
        <v>7324974</v>
      </c>
      <c r="F204" s="332">
        <v>7324974</v>
      </c>
    </row>
    <row r="205" spans="1:6">
      <c r="A205" s="330" t="s">
        <v>152</v>
      </c>
      <c r="B205" s="331" t="s">
        <v>741</v>
      </c>
      <c r="C205" s="331" t="s">
        <v>1199</v>
      </c>
      <c r="D205" s="331" t="s">
        <v>408</v>
      </c>
      <c r="E205" s="332">
        <v>7324974</v>
      </c>
      <c r="F205" s="332">
        <v>7324974</v>
      </c>
    </row>
    <row r="206" spans="1:6" ht="344.25">
      <c r="A206" s="330" t="s">
        <v>1361</v>
      </c>
      <c r="B206" s="331" t="s">
        <v>749</v>
      </c>
      <c r="C206" s="331" t="s">
        <v>1175</v>
      </c>
      <c r="D206" s="331" t="s">
        <v>1175</v>
      </c>
      <c r="E206" s="332">
        <v>92779300</v>
      </c>
      <c r="F206" s="332">
        <v>92779300</v>
      </c>
    </row>
    <row r="207" spans="1:6" ht="76.5">
      <c r="A207" s="330" t="s">
        <v>1320</v>
      </c>
      <c r="B207" s="331" t="s">
        <v>749</v>
      </c>
      <c r="C207" s="331" t="s">
        <v>273</v>
      </c>
      <c r="D207" s="331" t="s">
        <v>1175</v>
      </c>
      <c r="E207" s="332">
        <v>82552136</v>
      </c>
      <c r="F207" s="332">
        <v>82552136</v>
      </c>
    </row>
    <row r="208" spans="1:6" ht="25.5">
      <c r="A208" s="330" t="s">
        <v>1192</v>
      </c>
      <c r="B208" s="331" t="s">
        <v>749</v>
      </c>
      <c r="C208" s="331" t="s">
        <v>133</v>
      </c>
      <c r="D208" s="331" t="s">
        <v>1175</v>
      </c>
      <c r="E208" s="332">
        <v>82552136</v>
      </c>
      <c r="F208" s="332">
        <v>82552136</v>
      </c>
    </row>
    <row r="209" spans="1:6">
      <c r="A209" s="330" t="s">
        <v>140</v>
      </c>
      <c r="B209" s="331" t="s">
        <v>749</v>
      </c>
      <c r="C209" s="331" t="s">
        <v>133</v>
      </c>
      <c r="D209" s="331" t="s">
        <v>1142</v>
      </c>
      <c r="E209" s="332">
        <v>82552136</v>
      </c>
      <c r="F209" s="332">
        <v>82552136</v>
      </c>
    </row>
    <row r="210" spans="1:6">
      <c r="A210" s="330" t="s">
        <v>153</v>
      </c>
      <c r="B210" s="331" t="s">
        <v>749</v>
      </c>
      <c r="C210" s="331" t="s">
        <v>133</v>
      </c>
      <c r="D210" s="331" t="s">
        <v>395</v>
      </c>
      <c r="E210" s="332">
        <v>82552136</v>
      </c>
      <c r="F210" s="332">
        <v>82552136</v>
      </c>
    </row>
    <row r="211" spans="1:6" ht="38.25">
      <c r="A211" s="330" t="s">
        <v>1321</v>
      </c>
      <c r="B211" s="331" t="s">
        <v>749</v>
      </c>
      <c r="C211" s="331" t="s">
        <v>1322</v>
      </c>
      <c r="D211" s="331" t="s">
        <v>1175</v>
      </c>
      <c r="E211" s="332">
        <v>10227164</v>
      </c>
      <c r="F211" s="332">
        <v>10227164</v>
      </c>
    </row>
    <row r="212" spans="1:6" ht="38.25">
      <c r="A212" s="330" t="s">
        <v>1198</v>
      </c>
      <c r="B212" s="331" t="s">
        <v>749</v>
      </c>
      <c r="C212" s="331" t="s">
        <v>1199</v>
      </c>
      <c r="D212" s="331" t="s">
        <v>1175</v>
      </c>
      <c r="E212" s="332">
        <v>10227164</v>
      </c>
      <c r="F212" s="332">
        <v>10227164</v>
      </c>
    </row>
    <row r="213" spans="1:6">
      <c r="A213" s="330" t="s">
        <v>140</v>
      </c>
      <c r="B213" s="331" t="s">
        <v>749</v>
      </c>
      <c r="C213" s="331" t="s">
        <v>1199</v>
      </c>
      <c r="D213" s="331" t="s">
        <v>1142</v>
      </c>
      <c r="E213" s="332">
        <v>10227164</v>
      </c>
      <c r="F213" s="332">
        <v>10227164</v>
      </c>
    </row>
    <row r="214" spans="1:6">
      <c r="A214" s="330" t="s">
        <v>153</v>
      </c>
      <c r="B214" s="331" t="s">
        <v>749</v>
      </c>
      <c r="C214" s="331" t="s">
        <v>1199</v>
      </c>
      <c r="D214" s="331" t="s">
        <v>395</v>
      </c>
      <c r="E214" s="332">
        <v>10227164</v>
      </c>
      <c r="F214" s="332">
        <v>10227164</v>
      </c>
    </row>
    <row r="215" spans="1:6" ht="216.75">
      <c r="A215" s="330" t="s">
        <v>1365</v>
      </c>
      <c r="B215" s="331" t="s">
        <v>785</v>
      </c>
      <c r="C215" s="331" t="s">
        <v>1175</v>
      </c>
      <c r="D215" s="331" t="s">
        <v>1175</v>
      </c>
      <c r="E215" s="332">
        <v>817000</v>
      </c>
      <c r="F215" s="332">
        <v>817000</v>
      </c>
    </row>
    <row r="216" spans="1:6" ht="38.25">
      <c r="A216" s="330" t="s">
        <v>1321</v>
      </c>
      <c r="B216" s="331" t="s">
        <v>785</v>
      </c>
      <c r="C216" s="331" t="s">
        <v>1322</v>
      </c>
      <c r="D216" s="331" t="s">
        <v>1175</v>
      </c>
      <c r="E216" s="332">
        <v>817000</v>
      </c>
      <c r="F216" s="332">
        <v>817000</v>
      </c>
    </row>
    <row r="217" spans="1:6" ht="38.25">
      <c r="A217" s="330" t="s">
        <v>1198</v>
      </c>
      <c r="B217" s="331" t="s">
        <v>785</v>
      </c>
      <c r="C217" s="331" t="s">
        <v>1199</v>
      </c>
      <c r="D217" s="331" t="s">
        <v>1175</v>
      </c>
      <c r="E217" s="332">
        <v>817000</v>
      </c>
      <c r="F217" s="332">
        <v>817000</v>
      </c>
    </row>
    <row r="218" spans="1:6">
      <c r="A218" s="330" t="s">
        <v>141</v>
      </c>
      <c r="B218" s="331" t="s">
        <v>785</v>
      </c>
      <c r="C218" s="331" t="s">
        <v>1199</v>
      </c>
      <c r="D218" s="331" t="s">
        <v>1143</v>
      </c>
      <c r="E218" s="332">
        <v>817000</v>
      </c>
      <c r="F218" s="332">
        <v>817000</v>
      </c>
    </row>
    <row r="219" spans="1:6">
      <c r="A219" s="330" t="s">
        <v>98</v>
      </c>
      <c r="B219" s="331" t="s">
        <v>785</v>
      </c>
      <c r="C219" s="331" t="s">
        <v>1199</v>
      </c>
      <c r="D219" s="331" t="s">
        <v>378</v>
      </c>
      <c r="E219" s="332">
        <v>817000</v>
      </c>
      <c r="F219" s="332">
        <v>817000</v>
      </c>
    </row>
    <row r="220" spans="1:6" ht="153">
      <c r="A220" s="330" t="s">
        <v>1367</v>
      </c>
      <c r="B220" s="331" t="s">
        <v>787</v>
      </c>
      <c r="C220" s="331" t="s">
        <v>1175</v>
      </c>
      <c r="D220" s="331" t="s">
        <v>1175</v>
      </c>
      <c r="E220" s="332">
        <v>3904400</v>
      </c>
      <c r="F220" s="332">
        <v>3904400</v>
      </c>
    </row>
    <row r="221" spans="1:6" ht="38.25">
      <c r="A221" s="330" t="s">
        <v>1321</v>
      </c>
      <c r="B221" s="331" t="s">
        <v>787</v>
      </c>
      <c r="C221" s="331" t="s">
        <v>1322</v>
      </c>
      <c r="D221" s="331" t="s">
        <v>1175</v>
      </c>
      <c r="E221" s="332">
        <v>10000</v>
      </c>
      <c r="F221" s="332">
        <v>10000</v>
      </c>
    </row>
    <row r="222" spans="1:6" ht="38.25">
      <c r="A222" s="330" t="s">
        <v>1198</v>
      </c>
      <c r="B222" s="331" t="s">
        <v>787</v>
      </c>
      <c r="C222" s="331" t="s">
        <v>1199</v>
      </c>
      <c r="D222" s="331" t="s">
        <v>1175</v>
      </c>
      <c r="E222" s="332">
        <v>10000</v>
      </c>
      <c r="F222" s="332">
        <v>10000</v>
      </c>
    </row>
    <row r="223" spans="1:6">
      <c r="A223" s="330" t="s">
        <v>141</v>
      </c>
      <c r="B223" s="331" t="s">
        <v>787</v>
      </c>
      <c r="C223" s="331" t="s">
        <v>1199</v>
      </c>
      <c r="D223" s="331" t="s">
        <v>1143</v>
      </c>
      <c r="E223" s="332">
        <v>10000</v>
      </c>
      <c r="F223" s="332">
        <v>10000</v>
      </c>
    </row>
    <row r="224" spans="1:6">
      <c r="A224" s="330" t="s">
        <v>18</v>
      </c>
      <c r="B224" s="331" t="s">
        <v>787</v>
      </c>
      <c r="C224" s="331" t="s">
        <v>1199</v>
      </c>
      <c r="D224" s="331" t="s">
        <v>423</v>
      </c>
      <c r="E224" s="332">
        <v>10000</v>
      </c>
      <c r="F224" s="332">
        <v>10000</v>
      </c>
    </row>
    <row r="225" spans="1:6" ht="25.5">
      <c r="A225" s="330" t="s">
        <v>1325</v>
      </c>
      <c r="B225" s="331" t="s">
        <v>787</v>
      </c>
      <c r="C225" s="331" t="s">
        <v>1326</v>
      </c>
      <c r="D225" s="331" t="s">
        <v>1175</v>
      </c>
      <c r="E225" s="332">
        <v>3894400</v>
      </c>
      <c r="F225" s="332">
        <v>3894400</v>
      </c>
    </row>
    <row r="226" spans="1:6" ht="38.25">
      <c r="A226" s="330" t="s">
        <v>1202</v>
      </c>
      <c r="B226" s="331" t="s">
        <v>787</v>
      </c>
      <c r="C226" s="331" t="s">
        <v>557</v>
      </c>
      <c r="D226" s="331" t="s">
        <v>1175</v>
      </c>
      <c r="E226" s="332">
        <v>3894400</v>
      </c>
      <c r="F226" s="332">
        <v>3894400</v>
      </c>
    </row>
    <row r="227" spans="1:6">
      <c r="A227" s="330" t="s">
        <v>141</v>
      </c>
      <c r="B227" s="331" t="s">
        <v>787</v>
      </c>
      <c r="C227" s="331" t="s">
        <v>557</v>
      </c>
      <c r="D227" s="331" t="s">
        <v>1143</v>
      </c>
      <c r="E227" s="332">
        <v>3894400</v>
      </c>
      <c r="F227" s="332">
        <v>3894400</v>
      </c>
    </row>
    <row r="228" spans="1:6">
      <c r="A228" s="330" t="s">
        <v>18</v>
      </c>
      <c r="B228" s="331" t="s">
        <v>787</v>
      </c>
      <c r="C228" s="331" t="s">
        <v>557</v>
      </c>
      <c r="D228" s="331" t="s">
        <v>423</v>
      </c>
      <c r="E228" s="332">
        <v>3894400</v>
      </c>
      <c r="F228" s="332">
        <v>3894400</v>
      </c>
    </row>
    <row r="229" spans="1:6" ht="331.5">
      <c r="A229" s="330" t="s">
        <v>1362</v>
      </c>
      <c r="B229" s="331" t="s">
        <v>747</v>
      </c>
      <c r="C229" s="331" t="s">
        <v>1175</v>
      </c>
      <c r="D229" s="331" t="s">
        <v>1175</v>
      </c>
      <c r="E229" s="332">
        <v>386185600</v>
      </c>
      <c r="F229" s="332">
        <v>386185600</v>
      </c>
    </row>
    <row r="230" spans="1:6" ht="76.5">
      <c r="A230" s="330" t="s">
        <v>1320</v>
      </c>
      <c r="B230" s="331" t="s">
        <v>747</v>
      </c>
      <c r="C230" s="331" t="s">
        <v>273</v>
      </c>
      <c r="D230" s="331" t="s">
        <v>1175</v>
      </c>
      <c r="E230" s="332">
        <v>341920852</v>
      </c>
      <c r="F230" s="332">
        <v>341920852</v>
      </c>
    </row>
    <row r="231" spans="1:6" ht="25.5">
      <c r="A231" s="330" t="s">
        <v>1192</v>
      </c>
      <c r="B231" s="331" t="s">
        <v>747</v>
      </c>
      <c r="C231" s="331" t="s">
        <v>133</v>
      </c>
      <c r="D231" s="331" t="s">
        <v>1175</v>
      </c>
      <c r="E231" s="332">
        <v>341920852</v>
      </c>
      <c r="F231" s="332">
        <v>341920852</v>
      </c>
    </row>
    <row r="232" spans="1:6">
      <c r="A232" s="330" t="s">
        <v>140</v>
      </c>
      <c r="B232" s="331" t="s">
        <v>747</v>
      </c>
      <c r="C232" s="331" t="s">
        <v>133</v>
      </c>
      <c r="D232" s="331" t="s">
        <v>1142</v>
      </c>
      <c r="E232" s="332">
        <v>341920852</v>
      </c>
      <c r="F232" s="332">
        <v>341920852</v>
      </c>
    </row>
    <row r="233" spans="1:6">
      <c r="A233" s="330" t="s">
        <v>153</v>
      </c>
      <c r="B233" s="331" t="s">
        <v>747</v>
      </c>
      <c r="C233" s="331" t="s">
        <v>133</v>
      </c>
      <c r="D233" s="331" t="s">
        <v>395</v>
      </c>
      <c r="E233" s="332">
        <v>336421204</v>
      </c>
      <c r="F233" s="332">
        <v>336421204</v>
      </c>
    </row>
    <row r="234" spans="1:6">
      <c r="A234" s="330" t="s">
        <v>1077</v>
      </c>
      <c r="B234" s="331" t="s">
        <v>747</v>
      </c>
      <c r="C234" s="331" t="s">
        <v>133</v>
      </c>
      <c r="D234" s="331" t="s">
        <v>1078</v>
      </c>
      <c r="E234" s="332">
        <v>5499648</v>
      </c>
      <c r="F234" s="332">
        <v>5499648</v>
      </c>
    </row>
    <row r="235" spans="1:6" ht="38.25">
      <c r="A235" s="330" t="s">
        <v>1321</v>
      </c>
      <c r="B235" s="331" t="s">
        <v>747</v>
      </c>
      <c r="C235" s="331" t="s">
        <v>1322</v>
      </c>
      <c r="D235" s="331" t="s">
        <v>1175</v>
      </c>
      <c r="E235" s="332">
        <v>44264748</v>
      </c>
      <c r="F235" s="332">
        <v>44264748</v>
      </c>
    </row>
    <row r="236" spans="1:6" ht="38.25">
      <c r="A236" s="330" t="s">
        <v>1198</v>
      </c>
      <c r="B236" s="331" t="s">
        <v>747</v>
      </c>
      <c r="C236" s="331" t="s">
        <v>1199</v>
      </c>
      <c r="D236" s="331" t="s">
        <v>1175</v>
      </c>
      <c r="E236" s="332">
        <v>44264748</v>
      </c>
      <c r="F236" s="332">
        <v>44264748</v>
      </c>
    </row>
    <row r="237" spans="1:6">
      <c r="A237" s="330" t="s">
        <v>140</v>
      </c>
      <c r="B237" s="331" t="s">
        <v>747</v>
      </c>
      <c r="C237" s="331" t="s">
        <v>1199</v>
      </c>
      <c r="D237" s="331" t="s">
        <v>1142</v>
      </c>
      <c r="E237" s="332">
        <v>44264748</v>
      </c>
      <c r="F237" s="332">
        <v>44264748</v>
      </c>
    </row>
    <row r="238" spans="1:6">
      <c r="A238" s="330" t="s">
        <v>153</v>
      </c>
      <c r="B238" s="331" t="s">
        <v>747</v>
      </c>
      <c r="C238" s="331" t="s">
        <v>1199</v>
      </c>
      <c r="D238" s="331" t="s">
        <v>395</v>
      </c>
      <c r="E238" s="332">
        <v>33956596</v>
      </c>
      <c r="F238" s="332">
        <v>33956596</v>
      </c>
    </row>
    <row r="239" spans="1:6">
      <c r="A239" s="330" t="s">
        <v>1077</v>
      </c>
      <c r="B239" s="331" t="s">
        <v>747</v>
      </c>
      <c r="C239" s="331" t="s">
        <v>1199</v>
      </c>
      <c r="D239" s="331" t="s">
        <v>1078</v>
      </c>
      <c r="E239" s="332">
        <v>10308152</v>
      </c>
      <c r="F239" s="332">
        <v>10308152</v>
      </c>
    </row>
    <row r="240" spans="1:6" ht="165.75">
      <c r="A240" s="330" t="s">
        <v>1366</v>
      </c>
      <c r="B240" s="331" t="s">
        <v>786</v>
      </c>
      <c r="C240" s="331" t="s">
        <v>1175</v>
      </c>
      <c r="D240" s="331" t="s">
        <v>1175</v>
      </c>
      <c r="E240" s="332">
        <v>25151300</v>
      </c>
      <c r="F240" s="332">
        <v>25151300</v>
      </c>
    </row>
    <row r="241" spans="1:6" ht="38.25">
      <c r="A241" s="330" t="s">
        <v>1321</v>
      </c>
      <c r="B241" s="331" t="s">
        <v>786</v>
      </c>
      <c r="C241" s="331" t="s">
        <v>1322</v>
      </c>
      <c r="D241" s="331" t="s">
        <v>1175</v>
      </c>
      <c r="E241" s="332">
        <v>24006300</v>
      </c>
      <c r="F241" s="332">
        <v>24006300</v>
      </c>
    </row>
    <row r="242" spans="1:6" ht="38.25">
      <c r="A242" s="330" t="s">
        <v>1198</v>
      </c>
      <c r="B242" s="331" t="s">
        <v>786</v>
      </c>
      <c r="C242" s="331" t="s">
        <v>1199</v>
      </c>
      <c r="D242" s="331" t="s">
        <v>1175</v>
      </c>
      <c r="E242" s="332">
        <v>24006300</v>
      </c>
      <c r="F242" s="332">
        <v>24006300</v>
      </c>
    </row>
    <row r="243" spans="1:6">
      <c r="A243" s="330" t="s">
        <v>141</v>
      </c>
      <c r="B243" s="331" t="s">
        <v>786</v>
      </c>
      <c r="C243" s="331" t="s">
        <v>1199</v>
      </c>
      <c r="D243" s="331" t="s">
        <v>1143</v>
      </c>
      <c r="E243" s="332">
        <v>24006300</v>
      </c>
      <c r="F243" s="332">
        <v>24006300</v>
      </c>
    </row>
    <row r="244" spans="1:6">
      <c r="A244" s="330" t="s">
        <v>98</v>
      </c>
      <c r="B244" s="331" t="s">
        <v>786</v>
      </c>
      <c r="C244" s="331" t="s">
        <v>1199</v>
      </c>
      <c r="D244" s="331" t="s">
        <v>378</v>
      </c>
      <c r="E244" s="332">
        <v>24006300</v>
      </c>
      <c r="F244" s="332">
        <v>24006300</v>
      </c>
    </row>
    <row r="245" spans="1:6" ht="25.5">
      <c r="A245" s="330" t="s">
        <v>1325</v>
      </c>
      <c r="B245" s="331" t="s">
        <v>786</v>
      </c>
      <c r="C245" s="331" t="s">
        <v>1326</v>
      </c>
      <c r="D245" s="331" t="s">
        <v>1175</v>
      </c>
      <c r="E245" s="332">
        <v>1145000</v>
      </c>
      <c r="F245" s="332">
        <v>1145000</v>
      </c>
    </row>
    <row r="246" spans="1:6" ht="38.25">
      <c r="A246" s="330" t="s">
        <v>1202</v>
      </c>
      <c r="B246" s="331" t="s">
        <v>786</v>
      </c>
      <c r="C246" s="331" t="s">
        <v>557</v>
      </c>
      <c r="D246" s="331" t="s">
        <v>1175</v>
      </c>
      <c r="E246" s="332">
        <v>1145000</v>
      </c>
      <c r="F246" s="332">
        <v>1145000</v>
      </c>
    </row>
    <row r="247" spans="1:6">
      <c r="A247" s="330" t="s">
        <v>141</v>
      </c>
      <c r="B247" s="331" t="s">
        <v>786</v>
      </c>
      <c r="C247" s="331" t="s">
        <v>557</v>
      </c>
      <c r="D247" s="331" t="s">
        <v>1143</v>
      </c>
      <c r="E247" s="332">
        <v>1145000</v>
      </c>
      <c r="F247" s="332">
        <v>1145000</v>
      </c>
    </row>
    <row r="248" spans="1:6">
      <c r="A248" s="330" t="s">
        <v>98</v>
      </c>
      <c r="B248" s="331" t="s">
        <v>786</v>
      </c>
      <c r="C248" s="331" t="s">
        <v>557</v>
      </c>
      <c r="D248" s="331" t="s">
        <v>378</v>
      </c>
      <c r="E248" s="332">
        <v>1145000</v>
      </c>
      <c r="F248" s="332">
        <v>1145000</v>
      </c>
    </row>
    <row r="249" spans="1:6" ht="344.25">
      <c r="A249" s="330" t="s">
        <v>1360</v>
      </c>
      <c r="B249" s="331" t="s">
        <v>739</v>
      </c>
      <c r="C249" s="331" t="s">
        <v>1175</v>
      </c>
      <c r="D249" s="331" t="s">
        <v>1175</v>
      </c>
      <c r="E249" s="332">
        <v>151897400</v>
      </c>
      <c r="F249" s="332">
        <v>151897400</v>
      </c>
    </row>
    <row r="250" spans="1:6" ht="76.5">
      <c r="A250" s="330" t="s">
        <v>1320</v>
      </c>
      <c r="B250" s="331" t="s">
        <v>739</v>
      </c>
      <c r="C250" s="331" t="s">
        <v>273</v>
      </c>
      <c r="D250" s="331" t="s">
        <v>1175</v>
      </c>
      <c r="E250" s="332">
        <v>138335290</v>
      </c>
      <c r="F250" s="332">
        <v>138335290</v>
      </c>
    </row>
    <row r="251" spans="1:6" ht="25.5">
      <c r="A251" s="330" t="s">
        <v>1192</v>
      </c>
      <c r="B251" s="331" t="s">
        <v>739</v>
      </c>
      <c r="C251" s="331" t="s">
        <v>133</v>
      </c>
      <c r="D251" s="331" t="s">
        <v>1175</v>
      </c>
      <c r="E251" s="332">
        <v>138335290</v>
      </c>
      <c r="F251" s="332">
        <v>138335290</v>
      </c>
    </row>
    <row r="252" spans="1:6">
      <c r="A252" s="330" t="s">
        <v>140</v>
      </c>
      <c r="B252" s="331" t="s">
        <v>739</v>
      </c>
      <c r="C252" s="331" t="s">
        <v>133</v>
      </c>
      <c r="D252" s="331" t="s">
        <v>1142</v>
      </c>
      <c r="E252" s="332">
        <v>138335290</v>
      </c>
      <c r="F252" s="332">
        <v>138335290</v>
      </c>
    </row>
    <row r="253" spans="1:6">
      <c r="A253" s="330" t="s">
        <v>152</v>
      </c>
      <c r="B253" s="331" t="s">
        <v>739</v>
      </c>
      <c r="C253" s="331" t="s">
        <v>133</v>
      </c>
      <c r="D253" s="331" t="s">
        <v>408</v>
      </c>
      <c r="E253" s="332">
        <v>138335290</v>
      </c>
      <c r="F253" s="332">
        <v>138335290</v>
      </c>
    </row>
    <row r="254" spans="1:6" ht="38.25">
      <c r="A254" s="330" t="s">
        <v>1321</v>
      </c>
      <c r="B254" s="331" t="s">
        <v>739</v>
      </c>
      <c r="C254" s="331" t="s">
        <v>1322</v>
      </c>
      <c r="D254" s="331" t="s">
        <v>1175</v>
      </c>
      <c r="E254" s="332">
        <v>13562110</v>
      </c>
      <c r="F254" s="332">
        <v>13562110</v>
      </c>
    </row>
    <row r="255" spans="1:6" ht="38.25">
      <c r="A255" s="330" t="s">
        <v>1198</v>
      </c>
      <c r="B255" s="331" t="s">
        <v>739</v>
      </c>
      <c r="C255" s="331" t="s">
        <v>1199</v>
      </c>
      <c r="D255" s="331" t="s">
        <v>1175</v>
      </c>
      <c r="E255" s="332">
        <v>13562110</v>
      </c>
      <c r="F255" s="332">
        <v>13562110</v>
      </c>
    </row>
    <row r="256" spans="1:6">
      <c r="A256" s="330" t="s">
        <v>140</v>
      </c>
      <c r="B256" s="331" t="s">
        <v>739</v>
      </c>
      <c r="C256" s="331" t="s">
        <v>1199</v>
      </c>
      <c r="D256" s="331" t="s">
        <v>1142</v>
      </c>
      <c r="E256" s="332">
        <v>13562110</v>
      </c>
      <c r="F256" s="332">
        <v>13562110</v>
      </c>
    </row>
    <row r="257" spans="1:6">
      <c r="A257" s="330" t="s">
        <v>152</v>
      </c>
      <c r="B257" s="331" t="s">
        <v>739</v>
      </c>
      <c r="C257" s="331" t="s">
        <v>1199</v>
      </c>
      <c r="D257" s="331" t="s">
        <v>408</v>
      </c>
      <c r="E257" s="332">
        <v>13562110</v>
      </c>
      <c r="F257" s="332">
        <v>13562110</v>
      </c>
    </row>
    <row r="258" spans="1:6" ht="102">
      <c r="A258" s="330" t="s">
        <v>1190</v>
      </c>
      <c r="B258" s="331" t="s">
        <v>1191</v>
      </c>
      <c r="C258" s="331" t="s">
        <v>1175</v>
      </c>
      <c r="D258" s="331" t="s">
        <v>1175</v>
      </c>
      <c r="E258" s="332">
        <v>11850300</v>
      </c>
      <c r="F258" s="332">
        <v>11850300</v>
      </c>
    </row>
    <row r="259" spans="1:6" ht="38.25">
      <c r="A259" s="330" t="s">
        <v>1321</v>
      </c>
      <c r="B259" s="331" t="s">
        <v>1191</v>
      </c>
      <c r="C259" s="331" t="s">
        <v>1322</v>
      </c>
      <c r="D259" s="331" t="s">
        <v>1175</v>
      </c>
      <c r="E259" s="332">
        <v>7633100</v>
      </c>
      <c r="F259" s="332">
        <v>7633100</v>
      </c>
    </row>
    <row r="260" spans="1:6" ht="38.25">
      <c r="A260" s="330" t="s">
        <v>1198</v>
      </c>
      <c r="B260" s="331" t="s">
        <v>1191</v>
      </c>
      <c r="C260" s="331" t="s">
        <v>1199</v>
      </c>
      <c r="D260" s="331" t="s">
        <v>1175</v>
      </c>
      <c r="E260" s="332">
        <v>7633100</v>
      </c>
      <c r="F260" s="332">
        <v>7633100</v>
      </c>
    </row>
    <row r="261" spans="1:6">
      <c r="A261" s="330" t="s">
        <v>140</v>
      </c>
      <c r="B261" s="331" t="s">
        <v>1191</v>
      </c>
      <c r="C261" s="331" t="s">
        <v>1199</v>
      </c>
      <c r="D261" s="331" t="s">
        <v>1142</v>
      </c>
      <c r="E261" s="332">
        <v>7633100</v>
      </c>
      <c r="F261" s="332">
        <v>7633100</v>
      </c>
    </row>
    <row r="262" spans="1:6">
      <c r="A262" s="330" t="s">
        <v>1075</v>
      </c>
      <c r="B262" s="331" t="s">
        <v>1191</v>
      </c>
      <c r="C262" s="331" t="s">
        <v>1199</v>
      </c>
      <c r="D262" s="331" t="s">
        <v>365</v>
      </c>
      <c r="E262" s="332">
        <v>7633100</v>
      </c>
      <c r="F262" s="332">
        <v>7633100</v>
      </c>
    </row>
    <row r="263" spans="1:6" ht="38.25">
      <c r="A263" s="330" t="s">
        <v>1329</v>
      </c>
      <c r="B263" s="331" t="s">
        <v>1191</v>
      </c>
      <c r="C263" s="331" t="s">
        <v>1330</v>
      </c>
      <c r="D263" s="331" t="s">
        <v>1175</v>
      </c>
      <c r="E263" s="332">
        <v>4217200</v>
      </c>
      <c r="F263" s="332">
        <v>4217200</v>
      </c>
    </row>
    <row r="264" spans="1:6">
      <c r="A264" s="330" t="s">
        <v>1200</v>
      </c>
      <c r="B264" s="331" t="s">
        <v>1191</v>
      </c>
      <c r="C264" s="331" t="s">
        <v>1201</v>
      </c>
      <c r="D264" s="331" t="s">
        <v>1175</v>
      </c>
      <c r="E264" s="332">
        <v>4217200</v>
      </c>
      <c r="F264" s="332">
        <v>4217200</v>
      </c>
    </row>
    <row r="265" spans="1:6">
      <c r="A265" s="330" t="s">
        <v>140</v>
      </c>
      <c r="B265" s="331" t="s">
        <v>1191</v>
      </c>
      <c r="C265" s="331" t="s">
        <v>1201</v>
      </c>
      <c r="D265" s="331" t="s">
        <v>1142</v>
      </c>
      <c r="E265" s="332">
        <v>4217200</v>
      </c>
      <c r="F265" s="332">
        <v>4217200</v>
      </c>
    </row>
    <row r="266" spans="1:6">
      <c r="A266" s="330" t="s">
        <v>1075</v>
      </c>
      <c r="B266" s="331" t="s">
        <v>1191</v>
      </c>
      <c r="C266" s="331" t="s">
        <v>1201</v>
      </c>
      <c r="D266" s="331" t="s">
        <v>365</v>
      </c>
      <c r="E266" s="332">
        <v>4217200</v>
      </c>
      <c r="F266" s="332">
        <v>4217200</v>
      </c>
    </row>
    <row r="267" spans="1:6" ht="89.25">
      <c r="A267" s="330" t="s">
        <v>411</v>
      </c>
      <c r="B267" s="331" t="s">
        <v>761</v>
      </c>
      <c r="C267" s="331" t="s">
        <v>1175</v>
      </c>
      <c r="D267" s="331" t="s">
        <v>1175</v>
      </c>
      <c r="E267" s="332">
        <v>1020000</v>
      </c>
      <c r="F267" s="332">
        <v>1020000</v>
      </c>
    </row>
    <row r="268" spans="1:6" ht="38.25">
      <c r="A268" s="330" t="s">
        <v>1321</v>
      </c>
      <c r="B268" s="331" t="s">
        <v>761</v>
      </c>
      <c r="C268" s="331" t="s">
        <v>1322</v>
      </c>
      <c r="D268" s="331" t="s">
        <v>1175</v>
      </c>
      <c r="E268" s="332">
        <v>1020000</v>
      </c>
      <c r="F268" s="332">
        <v>1020000</v>
      </c>
    </row>
    <row r="269" spans="1:6" ht="38.25">
      <c r="A269" s="330" t="s">
        <v>1198</v>
      </c>
      <c r="B269" s="331" t="s">
        <v>761</v>
      </c>
      <c r="C269" s="331" t="s">
        <v>1199</v>
      </c>
      <c r="D269" s="331" t="s">
        <v>1175</v>
      </c>
      <c r="E269" s="332">
        <v>1020000</v>
      </c>
      <c r="F269" s="332">
        <v>1020000</v>
      </c>
    </row>
    <row r="270" spans="1:6">
      <c r="A270" s="330" t="s">
        <v>140</v>
      </c>
      <c r="B270" s="331" t="s">
        <v>761</v>
      </c>
      <c r="C270" s="331" t="s">
        <v>1199</v>
      </c>
      <c r="D270" s="331" t="s">
        <v>1142</v>
      </c>
      <c r="E270" s="332">
        <v>1020000</v>
      </c>
      <c r="F270" s="332">
        <v>1020000</v>
      </c>
    </row>
    <row r="271" spans="1:6">
      <c r="A271" s="330" t="s">
        <v>153</v>
      </c>
      <c r="B271" s="331" t="s">
        <v>761</v>
      </c>
      <c r="C271" s="331" t="s">
        <v>1199</v>
      </c>
      <c r="D271" s="331" t="s">
        <v>395</v>
      </c>
      <c r="E271" s="332">
        <v>800000</v>
      </c>
      <c r="F271" s="332">
        <v>800000</v>
      </c>
    </row>
    <row r="272" spans="1:6">
      <c r="A272" s="330" t="s">
        <v>4</v>
      </c>
      <c r="B272" s="331" t="s">
        <v>761</v>
      </c>
      <c r="C272" s="331" t="s">
        <v>1199</v>
      </c>
      <c r="D272" s="331" t="s">
        <v>420</v>
      </c>
      <c r="E272" s="332">
        <v>220000</v>
      </c>
      <c r="F272" s="332">
        <v>220000</v>
      </c>
    </row>
    <row r="273" spans="1:6" ht="89.25">
      <c r="A273" s="330" t="s">
        <v>393</v>
      </c>
      <c r="B273" s="331" t="s">
        <v>776</v>
      </c>
      <c r="C273" s="331" t="s">
        <v>1175</v>
      </c>
      <c r="D273" s="331" t="s">
        <v>1175</v>
      </c>
      <c r="E273" s="332">
        <v>2511500</v>
      </c>
      <c r="F273" s="332">
        <v>2511500</v>
      </c>
    </row>
    <row r="274" spans="1:6" ht="38.25">
      <c r="A274" s="330" t="s">
        <v>1321</v>
      </c>
      <c r="B274" s="331" t="s">
        <v>776</v>
      </c>
      <c r="C274" s="331" t="s">
        <v>1322</v>
      </c>
      <c r="D274" s="331" t="s">
        <v>1175</v>
      </c>
      <c r="E274" s="332">
        <v>1246500</v>
      </c>
      <c r="F274" s="332">
        <v>1246500</v>
      </c>
    </row>
    <row r="275" spans="1:6" ht="38.25">
      <c r="A275" s="330" t="s">
        <v>1198</v>
      </c>
      <c r="B275" s="331" t="s">
        <v>776</v>
      </c>
      <c r="C275" s="331" t="s">
        <v>1199</v>
      </c>
      <c r="D275" s="331" t="s">
        <v>1175</v>
      </c>
      <c r="E275" s="332">
        <v>1246500</v>
      </c>
      <c r="F275" s="332">
        <v>1246500</v>
      </c>
    </row>
    <row r="276" spans="1:6">
      <c r="A276" s="330" t="s">
        <v>140</v>
      </c>
      <c r="B276" s="331" t="s">
        <v>776</v>
      </c>
      <c r="C276" s="331" t="s">
        <v>1199</v>
      </c>
      <c r="D276" s="331" t="s">
        <v>1142</v>
      </c>
      <c r="E276" s="332">
        <v>1246500</v>
      </c>
      <c r="F276" s="332">
        <v>1246500</v>
      </c>
    </row>
    <row r="277" spans="1:6">
      <c r="A277" s="330" t="s">
        <v>1075</v>
      </c>
      <c r="B277" s="331" t="s">
        <v>776</v>
      </c>
      <c r="C277" s="331" t="s">
        <v>1199</v>
      </c>
      <c r="D277" s="331" t="s">
        <v>365</v>
      </c>
      <c r="E277" s="332">
        <v>1246500</v>
      </c>
      <c r="F277" s="332">
        <v>1246500</v>
      </c>
    </row>
    <row r="278" spans="1:6" ht="38.25">
      <c r="A278" s="330" t="s">
        <v>1329</v>
      </c>
      <c r="B278" s="331" t="s">
        <v>776</v>
      </c>
      <c r="C278" s="331" t="s">
        <v>1330</v>
      </c>
      <c r="D278" s="331" t="s">
        <v>1175</v>
      </c>
      <c r="E278" s="332">
        <v>1265000</v>
      </c>
      <c r="F278" s="332">
        <v>1265000</v>
      </c>
    </row>
    <row r="279" spans="1:6">
      <c r="A279" s="330" t="s">
        <v>1200</v>
      </c>
      <c r="B279" s="331" t="s">
        <v>776</v>
      </c>
      <c r="C279" s="331" t="s">
        <v>1201</v>
      </c>
      <c r="D279" s="331" t="s">
        <v>1175</v>
      </c>
      <c r="E279" s="332">
        <v>1265000</v>
      </c>
      <c r="F279" s="332">
        <v>1265000</v>
      </c>
    </row>
    <row r="280" spans="1:6">
      <c r="A280" s="330" t="s">
        <v>140</v>
      </c>
      <c r="B280" s="331" t="s">
        <v>776</v>
      </c>
      <c r="C280" s="331" t="s">
        <v>1201</v>
      </c>
      <c r="D280" s="331" t="s">
        <v>1142</v>
      </c>
      <c r="E280" s="332">
        <v>1265000</v>
      </c>
      <c r="F280" s="332">
        <v>1265000</v>
      </c>
    </row>
    <row r="281" spans="1:6">
      <c r="A281" s="330" t="s">
        <v>1075</v>
      </c>
      <c r="B281" s="331" t="s">
        <v>776</v>
      </c>
      <c r="C281" s="331" t="s">
        <v>1201</v>
      </c>
      <c r="D281" s="331" t="s">
        <v>365</v>
      </c>
      <c r="E281" s="332">
        <v>1265000</v>
      </c>
      <c r="F281" s="332">
        <v>1265000</v>
      </c>
    </row>
    <row r="282" spans="1:6" ht="89.25">
      <c r="A282" s="330" t="s">
        <v>533</v>
      </c>
      <c r="B282" s="331" t="s">
        <v>764</v>
      </c>
      <c r="C282" s="331" t="s">
        <v>1175</v>
      </c>
      <c r="D282" s="331" t="s">
        <v>1175</v>
      </c>
      <c r="E282" s="332">
        <v>187200</v>
      </c>
      <c r="F282" s="332">
        <v>187200</v>
      </c>
    </row>
    <row r="283" spans="1:6" ht="25.5">
      <c r="A283" s="330" t="s">
        <v>1325</v>
      </c>
      <c r="B283" s="331" t="s">
        <v>764</v>
      </c>
      <c r="C283" s="331" t="s">
        <v>1326</v>
      </c>
      <c r="D283" s="331" t="s">
        <v>1175</v>
      </c>
      <c r="E283" s="332">
        <v>187200</v>
      </c>
      <c r="F283" s="332">
        <v>187200</v>
      </c>
    </row>
    <row r="284" spans="1:6">
      <c r="A284" s="330" t="s">
        <v>1835</v>
      </c>
      <c r="B284" s="331" t="s">
        <v>764</v>
      </c>
      <c r="C284" s="331" t="s">
        <v>1836</v>
      </c>
      <c r="D284" s="331" t="s">
        <v>1175</v>
      </c>
      <c r="E284" s="332">
        <v>187200</v>
      </c>
      <c r="F284" s="332">
        <v>187200</v>
      </c>
    </row>
    <row r="285" spans="1:6">
      <c r="A285" s="330" t="s">
        <v>140</v>
      </c>
      <c r="B285" s="331" t="s">
        <v>764</v>
      </c>
      <c r="C285" s="331" t="s">
        <v>1836</v>
      </c>
      <c r="D285" s="331" t="s">
        <v>1142</v>
      </c>
      <c r="E285" s="332">
        <v>187200</v>
      </c>
      <c r="F285" s="332">
        <v>187200</v>
      </c>
    </row>
    <row r="286" spans="1:6">
      <c r="A286" s="330" t="s">
        <v>153</v>
      </c>
      <c r="B286" s="331" t="s">
        <v>764</v>
      </c>
      <c r="C286" s="331" t="s">
        <v>1836</v>
      </c>
      <c r="D286" s="331" t="s">
        <v>395</v>
      </c>
      <c r="E286" s="332">
        <v>187200</v>
      </c>
      <c r="F286" s="332">
        <v>187200</v>
      </c>
    </row>
    <row r="287" spans="1:6" ht="76.5">
      <c r="A287" s="330" t="s">
        <v>584</v>
      </c>
      <c r="B287" s="331" t="s">
        <v>763</v>
      </c>
      <c r="C287" s="331" t="s">
        <v>1175</v>
      </c>
      <c r="D287" s="331" t="s">
        <v>1175</v>
      </c>
      <c r="E287" s="332">
        <v>40000</v>
      </c>
      <c r="F287" s="332">
        <v>40000</v>
      </c>
    </row>
    <row r="288" spans="1:6" ht="38.25">
      <c r="A288" s="330" t="s">
        <v>1321</v>
      </c>
      <c r="B288" s="331" t="s">
        <v>763</v>
      </c>
      <c r="C288" s="331" t="s">
        <v>1322</v>
      </c>
      <c r="D288" s="331" t="s">
        <v>1175</v>
      </c>
      <c r="E288" s="332">
        <v>40000</v>
      </c>
      <c r="F288" s="332">
        <v>40000</v>
      </c>
    </row>
    <row r="289" spans="1:6" ht="38.25">
      <c r="A289" s="330" t="s">
        <v>1198</v>
      </c>
      <c r="B289" s="331" t="s">
        <v>763</v>
      </c>
      <c r="C289" s="331" t="s">
        <v>1199</v>
      </c>
      <c r="D289" s="331" t="s">
        <v>1175</v>
      </c>
      <c r="E289" s="332">
        <v>40000</v>
      </c>
      <c r="F289" s="332">
        <v>40000</v>
      </c>
    </row>
    <row r="290" spans="1:6">
      <c r="A290" s="330" t="s">
        <v>140</v>
      </c>
      <c r="B290" s="331" t="s">
        <v>763</v>
      </c>
      <c r="C290" s="331" t="s">
        <v>1199</v>
      </c>
      <c r="D290" s="331" t="s">
        <v>1142</v>
      </c>
      <c r="E290" s="332">
        <v>40000</v>
      </c>
      <c r="F290" s="332">
        <v>40000</v>
      </c>
    </row>
    <row r="291" spans="1:6">
      <c r="A291" s="330" t="s">
        <v>153</v>
      </c>
      <c r="B291" s="331" t="s">
        <v>763</v>
      </c>
      <c r="C291" s="331" t="s">
        <v>1199</v>
      </c>
      <c r="D291" s="331" t="s">
        <v>395</v>
      </c>
      <c r="E291" s="332">
        <v>40000</v>
      </c>
      <c r="F291" s="332">
        <v>40000</v>
      </c>
    </row>
    <row r="292" spans="1:6" ht="204">
      <c r="A292" s="330" t="s">
        <v>1676</v>
      </c>
      <c r="B292" s="331" t="s">
        <v>1677</v>
      </c>
      <c r="C292" s="331" t="s">
        <v>1175</v>
      </c>
      <c r="D292" s="331" t="s">
        <v>1175</v>
      </c>
      <c r="E292" s="332">
        <v>32609600</v>
      </c>
      <c r="F292" s="332">
        <v>33343700</v>
      </c>
    </row>
    <row r="293" spans="1:6" ht="38.25">
      <c r="A293" s="330" t="s">
        <v>1321</v>
      </c>
      <c r="B293" s="331" t="s">
        <v>1677</v>
      </c>
      <c r="C293" s="331" t="s">
        <v>1322</v>
      </c>
      <c r="D293" s="331" t="s">
        <v>1175</v>
      </c>
      <c r="E293" s="332">
        <v>32609600</v>
      </c>
      <c r="F293" s="332">
        <v>33343700</v>
      </c>
    </row>
    <row r="294" spans="1:6" ht="38.25">
      <c r="A294" s="330" t="s">
        <v>1198</v>
      </c>
      <c r="B294" s="331" t="s">
        <v>1677</v>
      </c>
      <c r="C294" s="331" t="s">
        <v>1199</v>
      </c>
      <c r="D294" s="331" t="s">
        <v>1175</v>
      </c>
      <c r="E294" s="332">
        <v>32609600</v>
      </c>
      <c r="F294" s="332">
        <v>33343700</v>
      </c>
    </row>
    <row r="295" spans="1:6">
      <c r="A295" s="330" t="s">
        <v>141</v>
      </c>
      <c r="B295" s="331" t="s">
        <v>1677</v>
      </c>
      <c r="C295" s="331" t="s">
        <v>1199</v>
      </c>
      <c r="D295" s="331" t="s">
        <v>1143</v>
      </c>
      <c r="E295" s="332">
        <v>32609600</v>
      </c>
      <c r="F295" s="332">
        <v>33343700</v>
      </c>
    </row>
    <row r="296" spans="1:6">
      <c r="A296" s="330" t="s">
        <v>98</v>
      </c>
      <c r="B296" s="331" t="s">
        <v>1677</v>
      </c>
      <c r="C296" s="331" t="s">
        <v>1199</v>
      </c>
      <c r="D296" s="331" t="s">
        <v>378</v>
      </c>
      <c r="E296" s="332">
        <v>32609600</v>
      </c>
      <c r="F296" s="332">
        <v>33343700</v>
      </c>
    </row>
    <row r="297" spans="1:6" ht="229.5">
      <c r="A297" s="330" t="s">
        <v>1485</v>
      </c>
      <c r="B297" s="331" t="s">
        <v>774</v>
      </c>
      <c r="C297" s="331" t="s">
        <v>1175</v>
      </c>
      <c r="D297" s="331" t="s">
        <v>1175</v>
      </c>
      <c r="E297" s="332">
        <v>358360</v>
      </c>
      <c r="F297" s="332">
        <v>358360</v>
      </c>
    </row>
    <row r="298" spans="1:6" ht="38.25">
      <c r="A298" s="330" t="s">
        <v>1329</v>
      </c>
      <c r="B298" s="331" t="s">
        <v>774</v>
      </c>
      <c r="C298" s="331" t="s">
        <v>1330</v>
      </c>
      <c r="D298" s="331" t="s">
        <v>1175</v>
      </c>
      <c r="E298" s="332">
        <v>358360</v>
      </c>
      <c r="F298" s="332">
        <v>358360</v>
      </c>
    </row>
    <row r="299" spans="1:6">
      <c r="A299" s="330" t="s">
        <v>1200</v>
      </c>
      <c r="B299" s="331" t="s">
        <v>774</v>
      </c>
      <c r="C299" s="331" t="s">
        <v>1201</v>
      </c>
      <c r="D299" s="331" t="s">
        <v>1175</v>
      </c>
      <c r="E299" s="332">
        <v>358360</v>
      </c>
      <c r="F299" s="332">
        <v>358360</v>
      </c>
    </row>
    <row r="300" spans="1:6">
      <c r="A300" s="330" t="s">
        <v>140</v>
      </c>
      <c r="B300" s="331" t="s">
        <v>774</v>
      </c>
      <c r="C300" s="331" t="s">
        <v>1201</v>
      </c>
      <c r="D300" s="331" t="s">
        <v>1142</v>
      </c>
      <c r="E300" s="332">
        <v>358360</v>
      </c>
      <c r="F300" s="332">
        <v>358360</v>
      </c>
    </row>
    <row r="301" spans="1:6">
      <c r="A301" s="330" t="s">
        <v>1075</v>
      </c>
      <c r="B301" s="331" t="s">
        <v>774</v>
      </c>
      <c r="C301" s="331" t="s">
        <v>1201</v>
      </c>
      <c r="D301" s="331" t="s">
        <v>365</v>
      </c>
      <c r="E301" s="332">
        <v>358360</v>
      </c>
      <c r="F301" s="332">
        <v>358360</v>
      </c>
    </row>
    <row r="302" spans="1:6" ht="114.75">
      <c r="A302" s="330" t="s">
        <v>1837</v>
      </c>
      <c r="B302" s="331" t="s">
        <v>1363</v>
      </c>
      <c r="C302" s="331" t="s">
        <v>1175</v>
      </c>
      <c r="D302" s="331" t="s">
        <v>1175</v>
      </c>
      <c r="E302" s="332">
        <v>8404000</v>
      </c>
      <c r="F302" s="332">
        <v>8404000</v>
      </c>
    </row>
    <row r="303" spans="1:6" ht="38.25">
      <c r="A303" s="330" t="s">
        <v>1321</v>
      </c>
      <c r="B303" s="331" t="s">
        <v>1363</v>
      </c>
      <c r="C303" s="331" t="s">
        <v>1322</v>
      </c>
      <c r="D303" s="331" t="s">
        <v>1175</v>
      </c>
      <c r="E303" s="332">
        <v>8404000</v>
      </c>
      <c r="F303" s="332">
        <v>8404000</v>
      </c>
    </row>
    <row r="304" spans="1:6" ht="38.25">
      <c r="A304" s="330" t="s">
        <v>1198</v>
      </c>
      <c r="B304" s="331" t="s">
        <v>1363</v>
      </c>
      <c r="C304" s="331" t="s">
        <v>1199</v>
      </c>
      <c r="D304" s="331" t="s">
        <v>1175</v>
      </c>
      <c r="E304" s="332">
        <v>8404000</v>
      </c>
      <c r="F304" s="332">
        <v>8404000</v>
      </c>
    </row>
    <row r="305" spans="1:6">
      <c r="A305" s="330" t="s">
        <v>140</v>
      </c>
      <c r="B305" s="331" t="s">
        <v>1363</v>
      </c>
      <c r="C305" s="331" t="s">
        <v>1199</v>
      </c>
      <c r="D305" s="331" t="s">
        <v>1142</v>
      </c>
      <c r="E305" s="332">
        <v>8404000</v>
      </c>
      <c r="F305" s="332">
        <v>8404000</v>
      </c>
    </row>
    <row r="306" spans="1:6">
      <c r="A306" s="330" t="s">
        <v>153</v>
      </c>
      <c r="B306" s="331" t="s">
        <v>1363</v>
      </c>
      <c r="C306" s="331" t="s">
        <v>1199</v>
      </c>
      <c r="D306" s="331" t="s">
        <v>395</v>
      </c>
      <c r="E306" s="332">
        <v>8404000</v>
      </c>
      <c r="F306" s="332">
        <v>8404000</v>
      </c>
    </row>
    <row r="307" spans="1:6" ht="140.25">
      <c r="A307" s="330" t="s">
        <v>1791</v>
      </c>
      <c r="B307" s="331" t="s">
        <v>1649</v>
      </c>
      <c r="C307" s="331" t="s">
        <v>1175</v>
      </c>
      <c r="D307" s="331" t="s">
        <v>1175</v>
      </c>
      <c r="E307" s="332">
        <v>15186900</v>
      </c>
      <c r="F307" s="332">
        <v>6489700</v>
      </c>
    </row>
    <row r="308" spans="1:6" ht="38.25">
      <c r="A308" s="330" t="s">
        <v>1321</v>
      </c>
      <c r="B308" s="331" t="s">
        <v>1649</v>
      </c>
      <c r="C308" s="331" t="s">
        <v>1322</v>
      </c>
      <c r="D308" s="331" t="s">
        <v>1175</v>
      </c>
      <c r="E308" s="332">
        <v>15186900</v>
      </c>
      <c r="F308" s="332">
        <v>6489700</v>
      </c>
    </row>
    <row r="309" spans="1:6" ht="38.25">
      <c r="A309" s="330" t="s">
        <v>1198</v>
      </c>
      <c r="B309" s="331" t="s">
        <v>1649</v>
      </c>
      <c r="C309" s="331" t="s">
        <v>1199</v>
      </c>
      <c r="D309" s="331" t="s">
        <v>1175</v>
      </c>
      <c r="E309" s="332">
        <v>15186900</v>
      </c>
      <c r="F309" s="332">
        <v>6489700</v>
      </c>
    </row>
    <row r="310" spans="1:6">
      <c r="A310" s="330" t="s">
        <v>140</v>
      </c>
      <c r="B310" s="331" t="s">
        <v>1649</v>
      </c>
      <c r="C310" s="331" t="s">
        <v>1199</v>
      </c>
      <c r="D310" s="331" t="s">
        <v>1142</v>
      </c>
      <c r="E310" s="332">
        <v>15186900</v>
      </c>
      <c r="F310" s="332">
        <v>6489700</v>
      </c>
    </row>
    <row r="311" spans="1:6">
      <c r="A311" s="330" t="s">
        <v>153</v>
      </c>
      <c r="B311" s="331" t="s">
        <v>1649</v>
      </c>
      <c r="C311" s="331" t="s">
        <v>1199</v>
      </c>
      <c r="D311" s="331" t="s">
        <v>395</v>
      </c>
      <c r="E311" s="332">
        <v>15186900</v>
      </c>
      <c r="F311" s="332">
        <v>6489700</v>
      </c>
    </row>
    <row r="312" spans="1:6" ht="51">
      <c r="A312" s="330" t="s">
        <v>445</v>
      </c>
      <c r="B312" s="331" t="s">
        <v>1134</v>
      </c>
      <c r="C312" s="331" t="s">
        <v>1175</v>
      </c>
      <c r="D312" s="331" t="s">
        <v>1175</v>
      </c>
      <c r="E312" s="332">
        <v>6099700</v>
      </c>
      <c r="F312" s="332">
        <v>7763900</v>
      </c>
    </row>
    <row r="313" spans="1:6" ht="140.25">
      <c r="A313" s="330" t="s">
        <v>421</v>
      </c>
      <c r="B313" s="331" t="s">
        <v>1126</v>
      </c>
      <c r="C313" s="331" t="s">
        <v>1175</v>
      </c>
      <c r="D313" s="331" t="s">
        <v>1175</v>
      </c>
      <c r="E313" s="332">
        <v>6099700</v>
      </c>
      <c r="F313" s="332">
        <v>6099700</v>
      </c>
    </row>
    <row r="314" spans="1:6" ht="76.5">
      <c r="A314" s="330" t="s">
        <v>1320</v>
      </c>
      <c r="B314" s="331" t="s">
        <v>1126</v>
      </c>
      <c r="C314" s="331" t="s">
        <v>273</v>
      </c>
      <c r="D314" s="331" t="s">
        <v>1175</v>
      </c>
      <c r="E314" s="332">
        <v>4992580</v>
      </c>
      <c r="F314" s="332">
        <v>4992580</v>
      </c>
    </row>
    <row r="315" spans="1:6" ht="38.25">
      <c r="A315" s="330" t="s">
        <v>1205</v>
      </c>
      <c r="B315" s="331" t="s">
        <v>1126</v>
      </c>
      <c r="C315" s="331" t="s">
        <v>28</v>
      </c>
      <c r="D315" s="331" t="s">
        <v>1175</v>
      </c>
      <c r="E315" s="332">
        <v>4992580</v>
      </c>
      <c r="F315" s="332">
        <v>4992580</v>
      </c>
    </row>
    <row r="316" spans="1:6">
      <c r="A316" s="330" t="s">
        <v>140</v>
      </c>
      <c r="B316" s="331" t="s">
        <v>1126</v>
      </c>
      <c r="C316" s="331" t="s">
        <v>28</v>
      </c>
      <c r="D316" s="331" t="s">
        <v>1142</v>
      </c>
      <c r="E316" s="332">
        <v>4992580</v>
      </c>
      <c r="F316" s="332">
        <v>4992580</v>
      </c>
    </row>
    <row r="317" spans="1:6">
      <c r="A317" s="330" t="s">
        <v>4</v>
      </c>
      <c r="B317" s="331" t="s">
        <v>1126</v>
      </c>
      <c r="C317" s="331" t="s">
        <v>28</v>
      </c>
      <c r="D317" s="331" t="s">
        <v>420</v>
      </c>
      <c r="E317" s="332">
        <v>4992580</v>
      </c>
      <c r="F317" s="332">
        <v>4992580</v>
      </c>
    </row>
    <row r="318" spans="1:6" ht="38.25">
      <c r="A318" s="330" t="s">
        <v>1321</v>
      </c>
      <c r="B318" s="331" t="s">
        <v>1126</v>
      </c>
      <c r="C318" s="331" t="s">
        <v>1322</v>
      </c>
      <c r="D318" s="331" t="s">
        <v>1175</v>
      </c>
      <c r="E318" s="332">
        <v>1107120</v>
      </c>
      <c r="F318" s="332">
        <v>1107120</v>
      </c>
    </row>
    <row r="319" spans="1:6" ht="38.25">
      <c r="A319" s="330" t="s">
        <v>1198</v>
      </c>
      <c r="B319" s="331" t="s">
        <v>1126</v>
      </c>
      <c r="C319" s="331" t="s">
        <v>1199</v>
      </c>
      <c r="D319" s="331" t="s">
        <v>1175</v>
      </c>
      <c r="E319" s="332">
        <v>1107120</v>
      </c>
      <c r="F319" s="332">
        <v>1107120</v>
      </c>
    </row>
    <row r="320" spans="1:6">
      <c r="A320" s="330" t="s">
        <v>140</v>
      </c>
      <c r="B320" s="331" t="s">
        <v>1126</v>
      </c>
      <c r="C320" s="331" t="s">
        <v>1199</v>
      </c>
      <c r="D320" s="331" t="s">
        <v>1142</v>
      </c>
      <c r="E320" s="332">
        <v>1107120</v>
      </c>
      <c r="F320" s="332">
        <v>1107120</v>
      </c>
    </row>
    <row r="321" spans="1:6">
      <c r="A321" s="330" t="s">
        <v>4</v>
      </c>
      <c r="B321" s="331" t="s">
        <v>1126</v>
      </c>
      <c r="C321" s="331" t="s">
        <v>1199</v>
      </c>
      <c r="D321" s="331" t="s">
        <v>420</v>
      </c>
      <c r="E321" s="332">
        <v>1107120</v>
      </c>
      <c r="F321" s="332">
        <v>1107120</v>
      </c>
    </row>
    <row r="322" spans="1:6" ht="165.75">
      <c r="A322" s="330" t="s">
        <v>1357</v>
      </c>
      <c r="B322" s="331" t="s">
        <v>1358</v>
      </c>
      <c r="C322" s="331" t="s">
        <v>1175</v>
      </c>
      <c r="D322" s="331" t="s">
        <v>1175</v>
      </c>
      <c r="E322" s="332">
        <v>0</v>
      </c>
      <c r="F322" s="332">
        <v>1664200</v>
      </c>
    </row>
    <row r="323" spans="1:6" ht="38.25">
      <c r="A323" s="330" t="s">
        <v>1327</v>
      </c>
      <c r="B323" s="331" t="s">
        <v>1358</v>
      </c>
      <c r="C323" s="331" t="s">
        <v>1328</v>
      </c>
      <c r="D323" s="331" t="s">
        <v>1175</v>
      </c>
      <c r="E323" s="332">
        <v>0</v>
      </c>
      <c r="F323" s="332">
        <v>1664200</v>
      </c>
    </row>
    <row r="324" spans="1:6">
      <c r="A324" s="330" t="s">
        <v>1209</v>
      </c>
      <c r="B324" s="331" t="s">
        <v>1358</v>
      </c>
      <c r="C324" s="331" t="s">
        <v>75</v>
      </c>
      <c r="D324" s="331" t="s">
        <v>1175</v>
      </c>
      <c r="E324" s="332">
        <v>0</v>
      </c>
      <c r="F324" s="332">
        <v>1664200</v>
      </c>
    </row>
    <row r="325" spans="1:6">
      <c r="A325" s="330" t="s">
        <v>141</v>
      </c>
      <c r="B325" s="331" t="s">
        <v>1358</v>
      </c>
      <c r="C325" s="331" t="s">
        <v>75</v>
      </c>
      <c r="D325" s="331" t="s">
        <v>1143</v>
      </c>
      <c r="E325" s="332">
        <v>0</v>
      </c>
      <c r="F325" s="332">
        <v>1664200</v>
      </c>
    </row>
    <row r="326" spans="1:6">
      <c r="A326" s="330" t="s">
        <v>18</v>
      </c>
      <c r="B326" s="331" t="s">
        <v>1358</v>
      </c>
      <c r="C326" s="331" t="s">
        <v>75</v>
      </c>
      <c r="D326" s="331" t="s">
        <v>423</v>
      </c>
      <c r="E326" s="332">
        <v>0</v>
      </c>
      <c r="F326" s="332">
        <v>1664200</v>
      </c>
    </row>
    <row r="327" spans="1:6" ht="38.25">
      <c r="A327" s="330" t="s">
        <v>615</v>
      </c>
      <c r="B327" s="331" t="s">
        <v>973</v>
      </c>
      <c r="C327" s="331" t="s">
        <v>1175</v>
      </c>
      <c r="D327" s="331" t="s">
        <v>1175</v>
      </c>
      <c r="E327" s="332">
        <v>77980580</v>
      </c>
      <c r="F327" s="332">
        <v>77980580</v>
      </c>
    </row>
    <row r="328" spans="1:6" ht="102">
      <c r="A328" s="330" t="s">
        <v>609</v>
      </c>
      <c r="B328" s="331" t="s">
        <v>1127</v>
      </c>
      <c r="C328" s="331" t="s">
        <v>1175</v>
      </c>
      <c r="D328" s="331" t="s">
        <v>1175</v>
      </c>
      <c r="E328" s="332">
        <v>49733700</v>
      </c>
      <c r="F328" s="332">
        <v>49733700</v>
      </c>
    </row>
    <row r="329" spans="1:6" ht="76.5">
      <c r="A329" s="330" t="s">
        <v>1320</v>
      </c>
      <c r="B329" s="331" t="s">
        <v>1127</v>
      </c>
      <c r="C329" s="331" t="s">
        <v>273</v>
      </c>
      <c r="D329" s="331" t="s">
        <v>1175</v>
      </c>
      <c r="E329" s="332">
        <v>46966700</v>
      </c>
      <c r="F329" s="332">
        <v>46966700</v>
      </c>
    </row>
    <row r="330" spans="1:6" ht="25.5">
      <c r="A330" s="330" t="s">
        <v>1192</v>
      </c>
      <c r="B330" s="331" t="s">
        <v>1127</v>
      </c>
      <c r="C330" s="331" t="s">
        <v>133</v>
      </c>
      <c r="D330" s="331" t="s">
        <v>1175</v>
      </c>
      <c r="E330" s="332">
        <v>46966700</v>
      </c>
      <c r="F330" s="332">
        <v>46966700</v>
      </c>
    </row>
    <row r="331" spans="1:6">
      <c r="A331" s="330" t="s">
        <v>140</v>
      </c>
      <c r="B331" s="331" t="s">
        <v>1127</v>
      </c>
      <c r="C331" s="331" t="s">
        <v>133</v>
      </c>
      <c r="D331" s="331" t="s">
        <v>1142</v>
      </c>
      <c r="E331" s="332">
        <v>46966700</v>
      </c>
      <c r="F331" s="332">
        <v>46966700</v>
      </c>
    </row>
    <row r="332" spans="1:6">
      <c r="A332" s="330" t="s">
        <v>4</v>
      </c>
      <c r="B332" s="331" t="s">
        <v>1127</v>
      </c>
      <c r="C332" s="331" t="s">
        <v>133</v>
      </c>
      <c r="D332" s="331" t="s">
        <v>420</v>
      </c>
      <c r="E332" s="332">
        <v>46966700</v>
      </c>
      <c r="F332" s="332">
        <v>46966700</v>
      </c>
    </row>
    <row r="333" spans="1:6" ht="38.25">
      <c r="A333" s="330" t="s">
        <v>1321</v>
      </c>
      <c r="B333" s="331" t="s">
        <v>1127</v>
      </c>
      <c r="C333" s="331" t="s">
        <v>1322</v>
      </c>
      <c r="D333" s="331" t="s">
        <v>1175</v>
      </c>
      <c r="E333" s="332">
        <v>2767000</v>
      </c>
      <c r="F333" s="332">
        <v>2767000</v>
      </c>
    </row>
    <row r="334" spans="1:6" ht="38.25">
      <c r="A334" s="330" t="s">
        <v>1198</v>
      </c>
      <c r="B334" s="331" t="s">
        <v>1127</v>
      </c>
      <c r="C334" s="331" t="s">
        <v>1199</v>
      </c>
      <c r="D334" s="331" t="s">
        <v>1175</v>
      </c>
      <c r="E334" s="332">
        <v>2767000</v>
      </c>
      <c r="F334" s="332">
        <v>2767000</v>
      </c>
    </row>
    <row r="335" spans="1:6">
      <c r="A335" s="330" t="s">
        <v>140</v>
      </c>
      <c r="B335" s="331" t="s">
        <v>1127</v>
      </c>
      <c r="C335" s="331" t="s">
        <v>1199</v>
      </c>
      <c r="D335" s="331" t="s">
        <v>1142</v>
      </c>
      <c r="E335" s="332">
        <v>2767000</v>
      </c>
      <c r="F335" s="332">
        <v>2767000</v>
      </c>
    </row>
    <row r="336" spans="1:6">
      <c r="A336" s="330" t="s">
        <v>4</v>
      </c>
      <c r="B336" s="331" t="s">
        <v>1127</v>
      </c>
      <c r="C336" s="331" t="s">
        <v>1199</v>
      </c>
      <c r="D336" s="331" t="s">
        <v>420</v>
      </c>
      <c r="E336" s="332">
        <v>2767000</v>
      </c>
      <c r="F336" s="332">
        <v>2767000</v>
      </c>
    </row>
    <row r="337" spans="1:6" ht="114.75">
      <c r="A337" s="330" t="s">
        <v>610</v>
      </c>
      <c r="B337" s="331" t="s">
        <v>1133</v>
      </c>
      <c r="C337" s="331" t="s">
        <v>1175</v>
      </c>
      <c r="D337" s="331" t="s">
        <v>1175</v>
      </c>
      <c r="E337" s="332">
        <v>1148640</v>
      </c>
      <c r="F337" s="332">
        <v>1148640</v>
      </c>
    </row>
    <row r="338" spans="1:6" ht="76.5">
      <c r="A338" s="330" t="s">
        <v>1320</v>
      </c>
      <c r="B338" s="331" t="s">
        <v>1133</v>
      </c>
      <c r="C338" s="331" t="s">
        <v>273</v>
      </c>
      <c r="D338" s="331" t="s">
        <v>1175</v>
      </c>
      <c r="E338" s="332">
        <v>1148640</v>
      </c>
      <c r="F338" s="332">
        <v>1148640</v>
      </c>
    </row>
    <row r="339" spans="1:6" ht="25.5">
      <c r="A339" s="330" t="s">
        <v>1192</v>
      </c>
      <c r="B339" s="331" t="s">
        <v>1133</v>
      </c>
      <c r="C339" s="331" t="s">
        <v>133</v>
      </c>
      <c r="D339" s="331" t="s">
        <v>1175</v>
      </c>
      <c r="E339" s="332">
        <v>1148640</v>
      </c>
      <c r="F339" s="332">
        <v>1148640</v>
      </c>
    </row>
    <row r="340" spans="1:6">
      <c r="A340" s="330" t="s">
        <v>140</v>
      </c>
      <c r="B340" s="331" t="s">
        <v>1133</v>
      </c>
      <c r="C340" s="331" t="s">
        <v>133</v>
      </c>
      <c r="D340" s="331" t="s">
        <v>1142</v>
      </c>
      <c r="E340" s="332">
        <v>1148640</v>
      </c>
      <c r="F340" s="332">
        <v>1148640</v>
      </c>
    </row>
    <row r="341" spans="1:6">
      <c r="A341" s="330" t="s">
        <v>4</v>
      </c>
      <c r="B341" s="331" t="s">
        <v>1133</v>
      </c>
      <c r="C341" s="331" t="s">
        <v>133</v>
      </c>
      <c r="D341" s="331" t="s">
        <v>420</v>
      </c>
      <c r="E341" s="332">
        <v>1148640</v>
      </c>
      <c r="F341" s="332">
        <v>1148640</v>
      </c>
    </row>
    <row r="342" spans="1:6" ht="140.25">
      <c r="A342" s="330" t="s">
        <v>622</v>
      </c>
      <c r="B342" s="331" t="s">
        <v>1128</v>
      </c>
      <c r="C342" s="331" t="s">
        <v>1175</v>
      </c>
      <c r="D342" s="331" t="s">
        <v>1175</v>
      </c>
      <c r="E342" s="332">
        <v>15754200</v>
      </c>
      <c r="F342" s="332">
        <v>15754200</v>
      </c>
    </row>
    <row r="343" spans="1:6" ht="76.5">
      <c r="A343" s="330" t="s">
        <v>1320</v>
      </c>
      <c r="B343" s="331" t="s">
        <v>1128</v>
      </c>
      <c r="C343" s="331" t="s">
        <v>273</v>
      </c>
      <c r="D343" s="331" t="s">
        <v>1175</v>
      </c>
      <c r="E343" s="332">
        <v>15754200</v>
      </c>
      <c r="F343" s="332">
        <v>15754200</v>
      </c>
    </row>
    <row r="344" spans="1:6" ht="25.5">
      <c r="A344" s="330" t="s">
        <v>1192</v>
      </c>
      <c r="B344" s="331" t="s">
        <v>1128</v>
      </c>
      <c r="C344" s="331" t="s">
        <v>133</v>
      </c>
      <c r="D344" s="331" t="s">
        <v>1175</v>
      </c>
      <c r="E344" s="332">
        <v>15754200</v>
      </c>
      <c r="F344" s="332">
        <v>15754200</v>
      </c>
    </row>
    <row r="345" spans="1:6">
      <c r="A345" s="330" t="s">
        <v>140</v>
      </c>
      <c r="B345" s="331" t="s">
        <v>1128</v>
      </c>
      <c r="C345" s="331" t="s">
        <v>133</v>
      </c>
      <c r="D345" s="331" t="s">
        <v>1142</v>
      </c>
      <c r="E345" s="332">
        <v>15754200</v>
      </c>
      <c r="F345" s="332">
        <v>15754200</v>
      </c>
    </row>
    <row r="346" spans="1:6">
      <c r="A346" s="330" t="s">
        <v>4</v>
      </c>
      <c r="B346" s="331" t="s">
        <v>1128</v>
      </c>
      <c r="C346" s="331" t="s">
        <v>133</v>
      </c>
      <c r="D346" s="331" t="s">
        <v>420</v>
      </c>
      <c r="E346" s="332">
        <v>15754200</v>
      </c>
      <c r="F346" s="332">
        <v>15754200</v>
      </c>
    </row>
    <row r="347" spans="1:6" ht="114.75">
      <c r="A347" s="330" t="s">
        <v>611</v>
      </c>
      <c r="B347" s="331" t="s">
        <v>1129</v>
      </c>
      <c r="C347" s="331" t="s">
        <v>1175</v>
      </c>
      <c r="D347" s="331" t="s">
        <v>1175</v>
      </c>
      <c r="E347" s="332">
        <v>450000</v>
      </c>
      <c r="F347" s="332">
        <v>450000</v>
      </c>
    </row>
    <row r="348" spans="1:6" ht="76.5">
      <c r="A348" s="330" t="s">
        <v>1320</v>
      </c>
      <c r="B348" s="331" t="s">
        <v>1129</v>
      </c>
      <c r="C348" s="331" t="s">
        <v>273</v>
      </c>
      <c r="D348" s="331" t="s">
        <v>1175</v>
      </c>
      <c r="E348" s="332">
        <v>450000</v>
      </c>
      <c r="F348" s="332">
        <v>450000</v>
      </c>
    </row>
    <row r="349" spans="1:6" ht="25.5">
      <c r="A349" s="330" t="s">
        <v>1192</v>
      </c>
      <c r="B349" s="331" t="s">
        <v>1129</v>
      </c>
      <c r="C349" s="331" t="s">
        <v>133</v>
      </c>
      <c r="D349" s="331" t="s">
        <v>1175</v>
      </c>
      <c r="E349" s="332">
        <v>450000</v>
      </c>
      <c r="F349" s="332">
        <v>450000</v>
      </c>
    </row>
    <row r="350" spans="1:6">
      <c r="A350" s="330" t="s">
        <v>140</v>
      </c>
      <c r="B350" s="331" t="s">
        <v>1129</v>
      </c>
      <c r="C350" s="331" t="s">
        <v>133</v>
      </c>
      <c r="D350" s="331" t="s">
        <v>1142</v>
      </c>
      <c r="E350" s="332">
        <v>450000</v>
      </c>
      <c r="F350" s="332">
        <v>450000</v>
      </c>
    </row>
    <row r="351" spans="1:6">
      <c r="A351" s="330" t="s">
        <v>4</v>
      </c>
      <c r="B351" s="331" t="s">
        <v>1129</v>
      </c>
      <c r="C351" s="331" t="s">
        <v>133</v>
      </c>
      <c r="D351" s="331" t="s">
        <v>420</v>
      </c>
      <c r="E351" s="332">
        <v>450000</v>
      </c>
      <c r="F351" s="332">
        <v>450000</v>
      </c>
    </row>
    <row r="352" spans="1:6" ht="89.25">
      <c r="A352" s="330" t="s">
        <v>612</v>
      </c>
      <c r="B352" s="331" t="s">
        <v>1130</v>
      </c>
      <c r="C352" s="331" t="s">
        <v>1175</v>
      </c>
      <c r="D352" s="331" t="s">
        <v>1175</v>
      </c>
      <c r="E352" s="332">
        <v>47400</v>
      </c>
      <c r="F352" s="332">
        <v>47400</v>
      </c>
    </row>
    <row r="353" spans="1:6" ht="38.25">
      <c r="A353" s="330" t="s">
        <v>1321</v>
      </c>
      <c r="B353" s="331" t="s">
        <v>1130</v>
      </c>
      <c r="C353" s="331" t="s">
        <v>1322</v>
      </c>
      <c r="D353" s="331" t="s">
        <v>1175</v>
      </c>
      <c r="E353" s="332">
        <v>47400</v>
      </c>
      <c r="F353" s="332">
        <v>47400</v>
      </c>
    </row>
    <row r="354" spans="1:6" ht="38.25">
      <c r="A354" s="330" t="s">
        <v>1198</v>
      </c>
      <c r="B354" s="331" t="s">
        <v>1130</v>
      </c>
      <c r="C354" s="331" t="s">
        <v>1199</v>
      </c>
      <c r="D354" s="331" t="s">
        <v>1175</v>
      </c>
      <c r="E354" s="332">
        <v>47400</v>
      </c>
      <c r="F354" s="332">
        <v>47400</v>
      </c>
    </row>
    <row r="355" spans="1:6">
      <c r="A355" s="330" t="s">
        <v>140</v>
      </c>
      <c r="B355" s="331" t="s">
        <v>1130</v>
      </c>
      <c r="C355" s="331" t="s">
        <v>1199</v>
      </c>
      <c r="D355" s="331" t="s">
        <v>1142</v>
      </c>
      <c r="E355" s="332">
        <v>47400</v>
      </c>
      <c r="F355" s="332">
        <v>47400</v>
      </c>
    </row>
    <row r="356" spans="1:6">
      <c r="A356" s="330" t="s">
        <v>4</v>
      </c>
      <c r="B356" s="331" t="s">
        <v>1130</v>
      </c>
      <c r="C356" s="331" t="s">
        <v>1199</v>
      </c>
      <c r="D356" s="331" t="s">
        <v>420</v>
      </c>
      <c r="E356" s="332">
        <v>47400</v>
      </c>
      <c r="F356" s="332">
        <v>47400</v>
      </c>
    </row>
    <row r="357" spans="1:6" ht="102">
      <c r="A357" s="330" t="s">
        <v>1883</v>
      </c>
      <c r="B357" s="331" t="s">
        <v>1884</v>
      </c>
      <c r="C357" s="331" t="s">
        <v>1175</v>
      </c>
      <c r="D357" s="331" t="s">
        <v>1175</v>
      </c>
      <c r="E357" s="332">
        <v>20000</v>
      </c>
      <c r="F357" s="332">
        <v>20000</v>
      </c>
    </row>
    <row r="358" spans="1:6" ht="38.25">
      <c r="A358" s="330" t="s">
        <v>1321</v>
      </c>
      <c r="B358" s="331" t="s">
        <v>1884</v>
      </c>
      <c r="C358" s="331" t="s">
        <v>1322</v>
      </c>
      <c r="D358" s="331" t="s">
        <v>1175</v>
      </c>
      <c r="E358" s="332">
        <v>20000</v>
      </c>
      <c r="F358" s="332">
        <v>20000</v>
      </c>
    </row>
    <row r="359" spans="1:6" ht="38.25">
      <c r="A359" s="330" t="s">
        <v>1198</v>
      </c>
      <c r="B359" s="331" t="s">
        <v>1884</v>
      </c>
      <c r="C359" s="331" t="s">
        <v>1199</v>
      </c>
      <c r="D359" s="331" t="s">
        <v>1175</v>
      </c>
      <c r="E359" s="332">
        <v>20000</v>
      </c>
      <c r="F359" s="332">
        <v>20000</v>
      </c>
    </row>
    <row r="360" spans="1:6">
      <c r="A360" s="330" t="s">
        <v>140</v>
      </c>
      <c r="B360" s="331" t="s">
        <v>1884</v>
      </c>
      <c r="C360" s="331" t="s">
        <v>1199</v>
      </c>
      <c r="D360" s="331" t="s">
        <v>1142</v>
      </c>
      <c r="E360" s="332">
        <v>20000</v>
      </c>
      <c r="F360" s="332">
        <v>20000</v>
      </c>
    </row>
    <row r="361" spans="1:6">
      <c r="A361" s="330" t="s">
        <v>4</v>
      </c>
      <c r="B361" s="331" t="s">
        <v>1884</v>
      </c>
      <c r="C361" s="331" t="s">
        <v>1199</v>
      </c>
      <c r="D361" s="331" t="s">
        <v>420</v>
      </c>
      <c r="E361" s="332">
        <v>20000</v>
      </c>
      <c r="F361" s="332">
        <v>20000</v>
      </c>
    </row>
    <row r="362" spans="1:6" ht="76.5">
      <c r="A362" s="330" t="s">
        <v>968</v>
      </c>
      <c r="B362" s="331" t="s">
        <v>1153</v>
      </c>
      <c r="C362" s="331" t="s">
        <v>1175</v>
      </c>
      <c r="D362" s="331" t="s">
        <v>1175</v>
      </c>
      <c r="E362" s="332">
        <v>1180000</v>
      </c>
      <c r="F362" s="332">
        <v>1180000</v>
      </c>
    </row>
    <row r="363" spans="1:6" ht="38.25">
      <c r="A363" s="330" t="s">
        <v>1321</v>
      </c>
      <c r="B363" s="331" t="s">
        <v>1153</v>
      </c>
      <c r="C363" s="331" t="s">
        <v>1322</v>
      </c>
      <c r="D363" s="331" t="s">
        <v>1175</v>
      </c>
      <c r="E363" s="332">
        <v>1180000</v>
      </c>
      <c r="F363" s="332">
        <v>1180000</v>
      </c>
    </row>
    <row r="364" spans="1:6" ht="38.25">
      <c r="A364" s="330" t="s">
        <v>1198</v>
      </c>
      <c r="B364" s="331" t="s">
        <v>1153</v>
      </c>
      <c r="C364" s="331" t="s">
        <v>1199</v>
      </c>
      <c r="D364" s="331" t="s">
        <v>1175</v>
      </c>
      <c r="E364" s="332">
        <v>1180000</v>
      </c>
      <c r="F364" s="332">
        <v>1180000</v>
      </c>
    </row>
    <row r="365" spans="1:6">
      <c r="A365" s="330" t="s">
        <v>140</v>
      </c>
      <c r="B365" s="331" t="s">
        <v>1153</v>
      </c>
      <c r="C365" s="331" t="s">
        <v>1199</v>
      </c>
      <c r="D365" s="331" t="s">
        <v>1142</v>
      </c>
      <c r="E365" s="332">
        <v>1180000</v>
      </c>
      <c r="F365" s="332">
        <v>1180000</v>
      </c>
    </row>
    <row r="366" spans="1:6">
      <c r="A366" s="330" t="s">
        <v>4</v>
      </c>
      <c r="B366" s="331" t="s">
        <v>1153</v>
      </c>
      <c r="C366" s="331" t="s">
        <v>1199</v>
      </c>
      <c r="D366" s="331" t="s">
        <v>420</v>
      </c>
      <c r="E366" s="332">
        <v>1180000</v>
      </c>
      <c r="F366" s="332">
        <v>1180000</v>
      </c>
    </row>
    <row r="367" spans="1:6" ht="102">
      <c r="A367" s="330" t="s">
        <v>613</v>
      </c>
      <c r="B367" s="331" t="s">
        <v>1131</v>
      </c>
      <c r="C367" s="331" t="s">
        <v>1175</v>
      </c>
      <c r="D367" s="331" t="s">
        <v>1175</v>
      </c>
      <c r="E367" s="332">
        <v>7689550</v>
      </c>
      <c r="F367" s="332">
        <v>7689550</v>
      </c>
    </row>
    <row r="368" spans="1:6" ht="76.5">
      <c r="A368" s="330" t="s">
        <v>1320</v>
      </c>
      <c r="B368" s="331" t="s">
        <v>1131</v>
      </c>
      <c r="C368" s="331" t="s">
        <v>273</v>
      </c>
      <c r="D368" s="331" t="s">
        <v>1175</v>
      </c>
      <c r="E368" s="332">
        <v>7452800</v>
      </c>
      <c r="F368" s="332">
        <v>7452800</v>
      </c>
    </row>
    <row r="369" spans="1:6" ht="38.25">
      <c r="A369" s="330" t="s">
        <v>1205</v>
      </c>
      <c r="B369" s="331" t="s">
        <v>1131</v>
      </c>
      <c r="C369" s="331" t="s">
        <v>28</v>
      </c>
      <c r="D369" s="331" t="s">
        <v>1175</v>
      </c>
      <c r="E369" s="332">
        <v>7452800</v>
      </c>
      <c r="F369" s="332">
        <v>7452800</v>
      </c>
    </row>
    <row r="370" spans="1:6">
      <c r="A370" s="330" t="s">
        <v>140</v>
      </c>
      <c r="B370" s="331" t="s">
        <v>1131</v>
      </c>
      <c r="C370" s="331" t="s">
        <v>28</v>
      </c>
      <c r="D370" s="331" t="s">
        <v>1142</v>
      </c>
      <c r="E370" s="332">
        <v>7452800</v>
      </c>
      <c r="F370" s="332">
        <v>7452800</v>
      </c>
    </row>
    <row r="371" spans="1:6">
      <c r="A371" s="330" t="s">
        <v>4</v>
      </c>
      <c r="B371" s="331" t="s">
        <v>1131</v>
      </c>
      <c r="C371" s="331" t="s">
        <v>28</v>
      </c>
      <c r="D371" s="331" t="s">
        <v>420</v>
      </c>
      <c r="E371" s="332">
        <v>7452800</v>
      </c>
      <c r="F371" s="332">
        <v>7452800</v>
      </c>
    </row>
    <row r="372" spans="1:6" ht="38.25">
      <c r="A372" s="330" t="s">
        <v>1321</v>
      </c>
      <c r="B372" s="331" t="s">
        <v>1131</v>
      </c>
      <c r="C372" s="331" t="s">
        <v>1322</v>
      </c>
      <c r="D372" s="331" t="s">
        <v>1175</v>
      </c>
      <c r="E372" s="332">
        <v>236750</v>
      </c>
      <c r="F372" s="332">
        <v>236750</v>
      </c>
    </row>
    <row r="373" spans="1:6" ht="38.25">
      <c r="A373" s="330" t="s">
        <v>1198</v>
      </c>
      <c r="B373" s="331" t="s">
        <v>1131</v>
      </c>
      <c r="C373" s="331" t="s">
        <v>1199</v>
      </c>
      <c r="D373" s="331" t="s">
        <v>1175</v>
      </c>
      <c r="E373" s="332">
        <v>236750</v>
      </c>
      <c r="F373" s="332">
        <v>236750</v>
      </c>
    </row>
    <row r="374" spans="1:6">
      <c r="A374" s="330" t="s">
        <v>140</v>
      </c>
      <c r="B374" s="331" t="s">
        <v>1131</v>
      </c>
      <c r="C374" s="331" t="s">
        <v>1199</v>
      </c>
      <c r="D374" s="331" t="s">
        <v>1142</v>
      </c>
      <c r="E374" s="332">
        <v>236750</v>
      </c>
      <c r="F374" s="332">
        <v>236750</v>
      </c>
    </row>
    <row r="375" spans="1:6">
      <c r="A375" s="330" t="s">
        <v>4</v>
      </c>
      <c r="B375" s="331" t="s">
        <v>1131</v>
      </c>
      <c r="C375" s="331" t="s">
        <v>1199</v>
      </c>
      <c r="D375" s="331" t="s">
        <v>420</v>
      </c>
      <c r="E375" s="332">
        <v>236750</v>
      </c>
      <c r="F375" s="332">
        <v>236750</v>
      </c>
    </row>
    <row r="376" spans="1:6" ht="127.5">
      <c r="A376" s="330" t="s">
        <v>614</v>
      </c>
      <c r="B376" s="331" t="s">
        <v>1132</v>
      </c>
      <c r="C376" s="331" t="s">
        <v>1175</v>
      </c>
      <c r="D376" s="331" t="s">
        <v>1175</v>
      </c>
      <c r="E376" s="332">
        <v>250000</v>
      </c>
      <c r="F376" s="332">
        <v>250000</v>
      </c>
    </row>
    <row r="377" spans="1:6" ht="76.5">
      <c r="A377" s="330" t="s">
        <v>1320</v>
      </c>
      <c r="B377" s="331" t="s">
        <v>1132</v>
      </c>
      <c r="C377" s="331" t="s">
        <v>273</v>
      </c>
      <c r="D377" s="331" t="s">
        <v>1175</v>
      </c>
      <c r="E377" s="332">
        <v>250000</v>
      </c>
      <c r="F377" s="332">
        <v>250000</v>
      </c>
    </row>
    <row r="378" spans="1:6" ht="38.25">
      <c r="A378" s="330" t="s">
        <v>1205</v>
      </c>
      <c r="B378" s="331" t="s">
        <v>1132</v>
      </c>
      <c r="C378" s="331" t="s">
        <v>28</v>
      </c>
      <c r="D378" s="331" t="s">
        <v>1175</v>
      </c>
      <c r="E378" s="332">
        <v>250000</v>
      </c>
      <c r="F378" s="332">
        <v>250000</v>
      </c>
    </row>
    <row r="379" spans="1:6">
      <c r="A379" s="330" t="s">
        <v>140</v>
      </c>
      <c r="B379" s="331" t="s">
        <v>1132</v>
      </c>
      <c r="C379" s="331" t="s">
        <v>28</v>
      </c>
      <c r="D379" s="331" t="s">
        <v>1142</v>
      </c>
      <c r="E379" s="332">
        <v>250000</v>
      </c>
      <c r="F379" s="332">
        <v>250000</v>
      </c>
    </row>
    <row r="380" spans="1:6">
      <c r="A380" s="330" t="s">
        <v>4</v>
      </c>
      <c r="B380" s="331" t="s">
        <v>1132</v>
      </c>
      <c r="C380" s="331" t="s">
        <v>28</v>
      </c>
      <c r="D380" s="331" t="s">
        <v>420</v>
      </c>
      <c r="E380" s="332">
        <v>250000</v>
      </c>
      <c r="F380" s="332">
        <v>250000</v>
      </c>
    </row>
    <row r="381" spans="1:6" ht="114.75">
      <c r="A381" s="330" t="s">
        <v>1885</v>
      </c>
      <c r="B381" s="331" t="s">
        <v>1886</v>
      </c>
      <c r="C381" s="331" t="s">
        <v>1175</v>
      </c>
      <c r="D381" s="331" t="s">
        <v>1175</v>
      </c>
      <c r="E381" s="332">
        <v>1434000</v>
      </c>
      <c r="F381" s="332">
        <v>1434000</v>
      </c>
    </row>
    <row r="382" spans="1:6" ht="38.25">
      <c r="A382" s="330" t="s">
        <v>1321</v>
      </c>
      <c r="B382" s="331" t="s">
        <v>1886</v>
      </c>
      <c r="C382" s="331" t="s">
        <v>1322</v>
      </c>
      <c r="D382" s="331" t="s">
        <v>1175</v>
      </c>
      <c r="E382" s="332">
        <v>1434000</v>
      </c>
      <c r="F382" s="332">
        <v>1434000</v>
      </c>
    </row>
    <row r="383" spans="1:6" ht="38.25">
      <c r="A383" s="330" t="s">
        <v>1198</v>
      </c>
      <c r="B383" s="331" t="s">
        <v>1886</v>
      </c>
      <c r="C383" s="331" t="s">
        <v>1199</v>
      </c>
      <c r="D383" s="331" t="s">
        <v>1175</v>
      </c>
      <c r="E383" s="332">
        <v>1434000</v>
      </c>
      <c r="F383" s="332">
        <v>1434000</v>
      </c>
    </row>
    <row r="384" spans="1:6">
      <c r="A384" s="330" t="s">
        <v>140</v>
      </c>
      <c r="B384" s="331" t="s">
        <v>1886</v>
      </c>
      <c r="C384" s="331" t="s">
        <v>1199</v>
      </c>
      <c r="D384" s="331" t="s">
        <v>1142</v>
      </c>
      <c r="E384" s="332">
        <v>1434000</v>
      </c>
      <c r="F384" s="332">
        <v>1434000</v>
      </c>
    </row>
    <row r="385" spans="1:6">
      <c r="A385" s="330" t="s">
        <v>4</v>
      </c>
      <c r="B385" s="331" t="s">
        <v>1886</v>
      </c>
      <c r="C385" s="331" t="s">
        <v>1199</v>
      </c>
      <c r="D385" s="331" t="s">
        <v>420</v>
      </c>
      <c r="E385" s="332">
        <v>1434000</v>
      </c>
      <c r="F385" s="332">
        <v>1434000</v>
      </c>
    </row>
    <row r="386" spans="1:6" ht="89.25">
      <c r="A386" s="330" t="s">
        <v>607</v>
      </c>
      <c r="B386" s="331" t="s">
        <v>1745</v>
      </c>
      <c r="C386" s="331" t="s">
        <v>1175</v>
      </c>
      <c r="D386" s="331" t="s">
        <v>1175</v>
      </c>
      <c r="E386" s="332">
        <v>73090</v>
      </c>
      <c r="F386" s="332">
        <v>73090</v>
      </c>
    </row>
    <row r="387" spans="1:6" ht="76.5">
      <c r="A387" s="330" t="s">
        <v>1320</v>
      </c>
      <c r="B387" s="331" t="s">
        <v>1745</v>
      </c>
      <c r="C387" s="331" t="s">
        <v>273</v>
      </c>
      <c r="D387" s="331" t="s">
        <v>1175</v>
      </c>
      <c r="E387" s="332">
        <v>69590</v>
      </c>
      <c r="F387" s="332">
        <v>69590</v>
      </c>
    </row>
    <row r="388" spans="1:6" ht="25.5">
      <c r="A388" s="330" t="s">
        <v>1192</v>
      </c>
      <c r="B388" s="331" t="s">
        <v>1745</v>
      </c>
      <c r="C388" s="331" t="s">
        <v>133</v>
      </c>
      <c r="D388" s="331" t="s">
        <v>1175</v>
      </c>
      <c r="E388" s="332">
        <v>69590</v>
      </c>
      <c r="F388" s="332">
        <v>69590</v>
      </c>
    </row>
    <row r="389" spans="1:6">
      <c r="A389" s="330" t="s">
        <v>140</v>
      </c>
      <c r="B389" s="331" t="s">
        <v>1745</v>
      </c>
      <c r="C389" s="331" t="s">
        <v>133</v>
      </c>
      <c r="D389" s="331" t="s">
        <v>1142</v>
      </c>
      <c r="E389" s="332">
        <v>69590</v>
      </c>
      <c r="F389" s="332">
        <v>69590</v>
      </c>
    </row>
    <row r="390" spans="1:6">
      <c r="A390" s="330" t="s">
        <v>1075</v>
      </c>
      <c r="B390" s="331" t="s">
        <v>1745</v>
      </c>
      <c r="C390" s="331" t="s">
        <v>133</v>
      </c>
      <c r="D390" s="331" t="s">
        <v>365</v>
      </c>
      <c r="E390" s="332">
        <v>69590</v>
      </c>
      <c r="F390" s="332">
        <v>69590</v>
      </c>
    </row>
    <row r="391" spans="1:6" ht="38.25">
      <c r="A391" s="330" t="s">
        <v>1321</v>
      </c>
      <c r="B391" s="331" t="s">
        <v>1745</v>
      </c>
      <c r="C391" s="331" t="s">
        <v>1322</v>
      </c>
      <c r="D391" s="331" t="s">
        <v>1175</v>
      </c>
      <c r="E391" s="332">
        <v>3500</v>
      </c>
      <c r="F391" s="332">
        <v>3500</v>
      </c>
    </row>
    <row r="392" spans="1:6" ht="38.25">
      <c r="A392" s="330" t="s">
        <v>1198</v>
      </c>
      <c r="B392" s="331" t="s">
        <v>1745</v>
      </c>
      <c r="C392" s="331" t="s">
        <v>1199</v>
      </c>
      <c r="D392" s="331" t="s">
        <v>1175</v>
      </c>
      <c r="E392" s="332">
        <v>3500</v>
      </c>
      <c r="F392" s="332">
        <v>3500</v>
      </c>
    </row>
    <row r="393" spans="1:6">
      <c r="A393" s="330" t="s">
        <v>140</v>
      </c>
      <c r="B393" s="331" t="s">
        <v>1745</v>
      </c>
      <c r="C393" s="331" t="s">
        <v>1199</v>
      </c>
      <c r="D393" s="331" t="s">
        <v>1142</v>
      </c>
      <c r="E393" s="332">
        <v>3500</v>
      </c>
      <c r="F393" s="332">
        <v>3500</v>
      </c>
    </row>
    <row r="394" spans="1:6">
      <c r="A394" s="330" t="s">
        <v>1075</v>
      </c>
      <c r="B394" s="331" t="s">
        <v>1745</v>
      </c>
      <c r="C394" s="331" t="s">
        <v>1199</v>
      </c>
      <c r="D394" s="331" t="s">
        <v>365</v>
      </c>
      <c r="E394" s="332">
        <v>3500</v>
      </c>
      <c r="F394" s="332">
        <v>3500</v>
      </c>
    </row>
    <row r="395" spans="1:6" ht="114.75">
      <c r="A395" s="330" t="s">
        <v>608</v>
      </c>
      <c r="B395" s="331" t="s">
        <v>1746</v>
      </c>
      <c r="C395" s="331" t="s">
        <v>1175</v>
      </c>
      <c r="D395" s="331" t="s">
        <v>1175</v>
      </c>
      <c r="E395" s="332">
        <v>200000</v>
      </c>
      <c r="F395" s="332">
        <v>200000</v>
      </c>
    </row>
    <row r="396" spans="1:6" ht="38.25">
      <c r="A396" s="330" t="s">
        <v>1321</v>
      </c>
      <c r="B396" s="331" t="s">
        <v>1746</v>
      </c>
      <c r="C396" s="331" t="s">
        <v>1322</v>
      </c>
      <c r="D396" s="331" t="s">
        <v>1175</v>
      </c>
      <c r="E396" s="332">
        <v>200000</v>
      </c>
      <c r="F396" s="332">
        <v>200000</v>
      </c>
    </row>
    <row r="397" spans="1:6" ht="38.25">
      <c r="A397" s="330" t="s">
        <v>1198</v>
      </c>
      <c r="B397" s="331" t="s">
        <v>1746</v>
      </c>
      <c r="C397" s="331" t="s">
        <v>1199</v>
      </c>
      <c r="D397" s="331" t="s">
        <v>1175</v>
      </c>
      <c r="E397" s="332">
        <v>200000</v>
      </c>
      <c r="F397" s="332">
        <v>200000</v>
      </c>
    </row>
    <row r="398" spans="1:6">
      <c r="A398" s="330" t="s">
        <v>140</v>
      </c>
      <c r="B398" s="331" t="s">
        <v>1746</v>
      </c>
      <c r="C398" s="331" t="s">
        <v>1199</v>
      </c>
      <c r="D398" s="331" t="s">
        <v>1142</v>
      </c>
      <c r="E398" s="332">
        <v>200000</v>
      </c>
      <c r="F398" s="332">
        <v>200000</v>
      </c>
    </row>
    <row r="399" spans="1:6">
      <c r="A399" s="330" t="s">
        <v>1075</v>
      </c>
      <c r="B399" s="331" t="s">
        <v>1746</v>
      </c>
      <c r="C399" s="331" t="s">
        <v>1199</v>
      </c>
      <c r="D399" s="331" t="s">
        <v>365</v>
      </c>
      <c r="E399" s="332">
        <v>200000</v>
      </c>
      <c r="F399" s="332">
        <v>200000</v>
      </c>
    </row>
    <row r="400" spans="1:6" ht="25.5">
      <c r="A400" s="330" t="s">
        <v>1718</v>
      </c>
      <c r="B400" s="331" t="s">
        <v>1719</v>
      </c>
      <c r="C400" s="331" t="s">
        <v>1175</v>
      </c>
      <c r="D400" s="331" t="s">
        <v>1175</v>
      </c>
      <c r="E400" s="332">
        <v>786000</v>
      </c>
      <c r="F400" s="332">
        <v>786000</v>
      </c>
    </row>
    <row r="401" spans="1:6" ht="25.5">
      <c r="A401" s="330" t="s">
        <v>1725</v>
      </c>
      <c r="B401" s="331" t="s">
        <v>1726</v>
      </c>
      <c r="C401" s="331" t="s">
        <v>1175</v>
      </c>
      <c r="D401" s="331" t="s">
        <v>1175</v>
      </c>
      <c r="E401" s="332">
        <v>786000</v>
      </c>
      <c r="F401" s="332">
        <v>786000</v>
      </c>
    </row>
    <row r="402" spans="1:6" ht="102">
      <c r="A402" s="330" t="s">
        <v>1727</v>
      </c>
      <c r="B402" s="331" t="s">
        <v>1728</v>
      </c>
      <c r="C402" s="331" t="s">
        <v>1175</v>
      </c>
      <c r="D402" s="331" t="s">
        <v>1175</v>
      </c>
      <c r="E402" s="332">
        <v>786000</v>
      </c>
      <c r="F402" s="332">
        <v>786000</v>
      </c>
    </row>
    <row r="403" spans="1:6" ht="76.5">
      <c r="A403" s="330" t="s">
        <v>1320</v>
      </c>
      <c r="B403" s="331" t="s">
        <v>1728</v>
      </c>
      <c r="C403" s="331" t="s">
        <v>273</v>
      </c>
      <c r="D403" s="331" t="s">
        <v>1175</v>
      </c>
      <c r="E403" s="332">
        <v>77700</v>
      </c>
      <c r="F403" s="332">
        <v>77700</v>
      </c>
    </row>
    <row r="404" spans="1:6" ht="38.25">
      <c r="A404" s="330" t="s">
        <v>1205</v>
      </c>
      <c r="B404" s="331" t="s">
        <v>1728</v>
      </c>
      <c r="C404" s="331" t="s">
        <v>28</v>
      </c>
      <c r="D404" s="331" t="s">
        <v>1175</v>
      </c>
      <c r="E404" s="332">
        <v>77700</v>
      </c>
      <c r="F404" s="332">
        <v>77700</v>
      </c>
    </row>
    <row r="405" spans="1:6">
      <c r="A405" s="330" t="s">
        <v>1656</v>
      </c>
      <c r="B405" s="331" t="s">
        <v>1728</v>
      </c>
      <c r="C405" s="331" t="s">
        <v>28</v>
      </c>
      <c r="D405" s="331" t="s">
        <v>1657</v>
      </c>
      <c r="E405" s="332">
        <v>77700</v>
      </c>
      <c r="F405" s="332">
        <v>77700</v>
      </c>
    </row>
    <row r="406" spans="1:6" ht="25.5">
      <c r="A406" s="330" t="s">
        <v>1723</v>
      </c>
      <c r="B406" s="331" t="s">
        <v>1728</v>
      </c>
      <c r="C406" s="331" t="s">
        <v>28</v>
      </c>
      <c r="D406" s="331" t="s">
        <v>1724</v>
      </c>
      <c r="E406" s="332">
        <v>77700</v>
      </c>
      <c r="F406" s="332">
        <v>77700</v>
      </c>
    </row>
    <row r="407" spans="1:6" ht="38.25">
      <c r="A407" s="330" t="s">
        <v>1321</v>
      </c>
      <c r="B407" s="331" t="s">
        <v>1728</v>
      </c>
      <c r="C407" s="331" t="s">
        <v>1322</v>
      </c>
      <c r="D407" s="331" t="s">
        <v>1175</v>
      </c>
      <c r="E407" s="332">
        <v>708300</v>
      </c>
      <c r="F407" s="332">
        <v>708300</v>
      </c>
    </row>
    <row r="408" spans="1:6" ht="38.25">
      <c r="A408" s="330" t="s">
        <v>1198</v>
      </c>
      <c r="B408" s="331" t="s">
        <v>1728</v>
      </c>
      <c r="C408" s="331" t="s">
        <v>1199</v>
      </c>
      <c r="D408" s="331" t="s">
        <v>1175</v>
      </c>
      <c r="E408" s="332">
        <v>708300</v>
      </c>
      <c r="F408" s="332">
        <v>708300</v>
      </c>
    </row>
    <row r="409" spans="1:6">
      <c r="A409" s="330" t="s">
        <v>1656</v>
      </c>
      <c r="B409" s="331" t="s">
        <v>1728</v>
      </c>
      <c r="C409" s="331" t="s">
        <v>1199</v>
      </c>
      <c r="D409" s="331" t="s">
        <v>1657</v>
      </c>
      <c r="E409" s="332">
        <v>708300</v>
      </c>
      <c r="F409" s="332">
        <v>708300</v>
      </c>
    </row>
    <row r="410" spans="1:6" ht="25.5">
      <c r="A410" s="330" t="s">
        <v>1723</v>
      </c>
      <c r="B410" s="331" t="s">
        <v>1728</v>
      </c>
      <c r="C410" s="331" t="s">
        <v>1199</v>
      </c>
      <c r="D410" s="331" t="s">
        <v>1724</v>
      </c>
      <c r="E410" s="332">
        <v>708300</v>
      </c>
      <c r="F410" s="332">
        <v>708300</v>
      </c>
    </row>
    <row r="411" spans="1:6" ht="63.75">
      <c r="A411" s="330" t="s">
        <v>452</v>
      </c>
      <c r="B411" s="331" t="s">
        <v>974</v>
      </c>
      <c r="C411" s="331" t="s">
        <v>1175</v>
      </c>
      <c r="D411" s="331" t="s">
        <v>1175</v>
      </c>
      <c r="E411" s="332">
        <v>252292294</v>
      </c>
      <c r="F411" s="332">
        <v>252292294</v>
      </c>
    </row>
    <row r="412" spans="1:6" ht="51">
      <c r="A412" s="330" t="s">
        <v>591</v>
      </c>
      <c r="B412" s="331" t="s">
        <v>975</v>
      </c>
      <c r="C412" s="331" t="s">
        <v>1175</v>
      </c>
      <c r="D412" s="331" t="s">
        <v>1175</v>
      </c>
      <c r="E412" s="332">
        <v>249622840</v>
      </c>
      <c r="F412" s="332">
        <v>249622840</v>
      </c>
    </row>
    <row r="413" spans="1:6" ht="140.25">
      <c r="A413" s="330" t="s">
        <v>1163</v>
      </c>
      <c r="B413" s="331" t="s">
        <v>679</v>
      </c>
      <c r="C413" s="331" t="s">
        <v>1175</v>
      </c>
      <c r="D413" s="331" t="s">
        <v>1175</v>
      </c>
      <c r="E413" s="332">
        <v>227801100</v>
      </c>
      <c r="F413" s="332">
        <v>227801100</v>
      </c>
    </row>
    <row r="414" spans="1:6" ht="76.5">
      <c r="A414" s="330" t="s">
        <v>1320</v>
      </c>
      <c r="B414" s="331" t="s">
        <v>679</v>
      </c>
      <c r="C414" s="331" t="s">
        <v>273</v>
      </c>
      <c r="D414" s="331" t="s">
        <v>1175</v>
      </c>
      <c r="E414" s="332">
        <v>881193</v>
      </c>
      <c r="F414" s="332">
        <v>881193</v>
      </c>
    </row>
    <row r="415" spans="1:6" ht="25.5">
      <c r="A415" s="330" t="s">
        <v>1192</v>
      </c>
      <c r="B415" s="331" t="s">
        <v>679</v>
      </c>
      <c r="C415" s="331" t="s">
        <v>133</v>
      </c>
      <c r="D415" s="331" t="s">
        <v>1175</v>
      </c>
      <c r="E415" s="332">
        <v>881193</v>
      </c>
      <c r="F415" s="332">
        <v>881193</v>
      </c>
    </row>
    <row r="416" spans="1:6" ht="25.5">
      <c r="A416" s="330" t="s">
        <v>239</v>
      </c>
      <c r="B416" s="331" t="s">
        <v>679</v>
      </c>
      <c r="C416" s="331" t="s">
        <v>133</v>
      </c>
      <c r="D416" s="331" t="s">
        <v>1141</v>
      </c>
      <c r="E416" s="332">
        <v>881193</v>
      </c>
      <c r="F416" s="332">
        <v>881193</v>
      </c>
    </row>
    <row r="417" spans="1:6">
      <c r="A417" s="330" t="s">
        <v>146</v>
      </c>
      <c r="B417" s="331" t="s">
        <v>679</v>
      </c>
      <c r="C417" s="331" t="s">
        <v>133</v>
      </c>
      <c r="D417" s="331" t="s">
        <v>364</v>
      </c>
      <c r="E417" s="332">
        <v>881193</v>
      </c>
      <c r="F417" s="332">
        <v>881193</v>
      </c>
    </row>
    <row r="418" spans="1:6" ht="38.25">
      <c r="A418" s="330" t="s">
        <v>1321</v>
      </c>
      <c r="B418" s="331" t="s">
        <v>679</v>
      </c>
      <c r="C418" s="331" t="s">
        <v>1322</v>
      </c>
      <c r="D418" s="331" t="s">
        <v>1175</v>
      </c>
      <c r="E418" s="332">
        <v>548607</v>
      </c>
      <c r="F418" s="332">
        <v>548607</v>
      </c>
    </row>
    <row r="419" spans="1:6" ht="38.25">
      <c r="A419" s="330" t="s">
        <v>1198</v>
      </c>
      <c r="B419" s="331" t="s">
        <v>679</v>
      </c>
      <c r="C419" s="331" t="s">
        <v>1199</v>
      </c>
      <c r="D419" s="331" t="s">
        <v>1175</v>
      </c>
      <c r="E419" s="332">
        <v>548607</v>
      </c>
      <c r="F419" s="332">
        <v>548607</v>
      </c>
    </row>
    <row r="420" spans="1:6" ht="25.5">
      <c r="A420" s="330" t="s">
        <v>239</v>
      </c>
      <c r="B420" s="331" t="s">
        <v>679</v>
      </c>
      <c r="C420" s="331" t="s">
        <v>1199</v>
      </c>
      <c r="D420" s="331" t="s">
        <v>1141</v>
      </c>
      <c r="E420" s="332">
        <v>548607</v>
      </c>
      <c r="F420" s="332">
        <v>548607</v>
      </c>
    </row>
    <row r="421" spans="1:6">
      <c r="A421" s="330" t="s">
        <v>146</v>
      </c>
      <c r="B421" s="331" t="s">
        <v>679</v>
      </c>
      <c r="C421" s="331" t="s">
        <v>1199</v>
      </c>
      <c r="D421" s="331" t="s">
        <v>364</v>
      </c>
      <c r="E421" s="332">
        <v>548607</v>
      </c>
      <c r="F421" s="332">
        <v>548607</v>
      </c>
    </row>
    <row r="422" spans="1:6">
      <c r="A422" s="330" t="s">
        <v>1323</v>
      </c>
      <c r="B422" s="331" t="s">
        <v>679</v>
      </c>
      <c r="C422" s="331" t="s">
        <v>1324</v>
      </c>
      <c r="D422" s="331" t="s">
        <v>1175</v>
      </c>
      <c r="E422" s="332">
        <v>226371300</v>
      </c>
      <c r="F422" s="332">
        <v>226371300</v>
      </c>
    </row>
    <row r="423" spans="1:6" ht="63.75">
      <c r="A423" s="330" t="s">
        <v>1208</v>
      </c>
      <c r="B423" s="331" t="s">
        <v>679</v>
      </c>
      <c r="C423" s="331" t="s">
        <v>354</v>
      </c>
      <c r="D423" s="331" t="s">
        <v>1175</v>
      </c>
      <c r="E423" s="332">
        <v>226371300</v>
      </c>
      <c r="F423" s="332">
        <v>226371300</v>
      </c>
    </row>
    <row r="424" spans="1:6" ht="25.5">
      <c r="A424" s="330" t="s">
        <v>239</v>
      </c>
      <c r="B424" s="331" t="s">
        <v>679</v>
      </c>
      <c r="C424" s="331" t="s">
        <v>354</v>
      </c>
      <c r="D424" s="331" t="s">
        <v>1141</v>
      </c>
      <c r="E424" s="332">
        <v>226371300</v>
      </c>
      <c r="F424" s="332">
        <v>226371300</v>
      </c>
    </row>
    <row r="425" spans="1:6">
      <c r="A425" s="330" t="s">
        <v>146</v>
      </c>
      <c r="B425" s="331" t="s">
        <v>679</v>
      </c>
      <c r="C425" s="331" t="s">
        <v>354</v>
      </c>
      <c r="D425" s="331" t="s">
        <v>364</v>
      </c>
      <c r="E425" s="332">
        <v>226371300</v>
      </c>
      <c r="F425" s="332">
        <v>226371300</v>
      </c>
    </row>
    <row r="426" spans="1:6" ht="216.75">
      <c r="A426" s="330" t="s">
        <v>1350</v>
      </c>
      <c r="B426" s="331" t="s">
        <v>678</v>
      </c>
      <c r="C426" s="331" t="s">
        <v>1175</v>
      </c>
      <c r="D426" s="331" t="s">
        <v>1175</v>
      </c>
      <c r="E426" s="332">
        <v>17100500</v>
      </c>
      <c r="F426" s="332">
        <v>17100500</v>
      </c>
    </row>
    <row r="427" spans="1:6">
      <c r="A427" s="330" t="s">
        <v>1323</v>
      </c>
      <c r="B427" s="331" t="s">
        <v>678</v>
      </c>
      <c r="C427" s="331" t="s">
        <v>1324</v>
      </c>
      <c r="D427" s="331" t="s">
        <v>1175</v>
      </c>
      <c r="E427" s="332">
        <v>17100500</v>
      </c>
      <c r="F427" s="332">
        <v>17100500</v>
      </c>
    </row>
    <row r="428" spans="1:6" ht="63.75">
      <c r="A428" s="330" t="s">
        <v>1208</v>
      </c>
      <c r="B428" s="331" t="s">
        <v>678</v>
      </c>
      <c r="C428" s="331" t="s">
        <v>354</v>
      </c>
      <c r="D428" s="331" t="s">
        <v>1175</v>
      </c>
      <c r="E428" s="332">
        <v>17100500</v>
      </c>
      <c r="F428" s="332">
        <v>17100500</v>
      </c>
    </row>
    <row r="429" spans="1:6" ht="25.5">
      <c r="A429" s="330" t="s">
        <v>239</v>
      </c>
      <c r="B429" s="331" t="s">
        <v>678</v>
      </c>
      <c r="C429" s="331" t="s">
        <v>354</v>
      </c>
      <c r="D429" s="331" t="s">
        <v>1141</v>
      </c>
      <c r="E429" s="332">
        <v>17100500</v>
      </c>
      <c r="F429" s="332">
        <v>17100500</v>
      </c>
    </row>
    <row r="430" spans="1:6">
      <c r="A430" s="330" t="s">
        <v>146</v>
      </c>
      <c r="B430" s="331" t="s">
        <v>678</v>
      </c>
      <c r="C430" s="331" t="s">
        <v>354</v>
      </c>
      <c r="D430" s="331" t="s">
        <v>364</v>
      </c>
      <c r="E430" s="332">
        <v>17100500</v>
      </c>
      <c r="F430" s="332">
        <v>17100500</v>
      </c>
    </row>
    <row r="431" spans="1:6" ht="153">
      <c r="A431" s="330" t="s">
        <v>1316</v>
      </c>
      <c r="B431" s="331" t="s">
        <v>1317</v>
      </c>
      <c r="C431" s="331" t="s">
        <v>1175</v>
      </c>
      <c r="D431" s="331" t="s">
        <v>1175</v>
      </c>
      <c r="E431" s="332">
        <v>3870201</v>
      </c>
      <c r="F431" s="332">
        <v>3870201</v>
      </c>
    </row>
    <row r="432" spans="1:6" ht="76.5">
      <c r="A432" s="330" t="s">
        <v>1320</v>
      </c>
      <c r="B432" s="331" t="s">
        <v>1317</v>
      </c>
      <c r="C432" s="331" t="s">
        <v>273</v>
      </c>
      <c r="D432" s="331" t="s">
        <v>1175</v>
      </c>
      <c r="E432" s="332">
        <v>2402551</v>
      </c>
      <c r="F432" s="332">
        <v>2402551</v>
      </c>
    </row>
    <row r="433" spans="1:6" ht="25.5">
      <c r="A433" s="330" t="s">
        <v>1192</v>
      </c>
      <c r="B433" s="331" t="s">
        <v>1317</v>
      </c>
      <c r="C433" s="331" t="s">
        <v>133</v>
      </c>
      <c r="D433" s="331" t="s">
        <v>1175</v>
      </c>
      <c r="E433" s="332">
        <v>2402551</v>
      </c>
      <c r="F433" s="332">
        <v>2402551</v>
      </c>
    </row>
    <row r="434" spans="1:6" ht="25.5">
      <c r="A434" s="330" t="s">
        <v>239</v>
      </c>
      <c r="B434" s="331" t="s">
        <v>1317</v>
      </c>
      <c r="C434" s="331" t="s">
        <v>133</v>
      </c>
      <c r="D434" s="331" t="s">
        <v>1141</v>
      </c>
      <c r="E434" s="332">
        <v>2402551</v>
      </c>
      <c r="F434" s="332">
        <v>2402551</v>
      </c>
    </row>
    <row r="435" spans="1:6">
      <c r="A435" s="330" t="s">
        <v>146</v>
      </c>
      <c r="B435" s="331" t="s">
        <v>1317</v>
      </c>
      <c r="C435" s="331" t="s">
        <v>133</v>
      </c>
      <c r="D435" s="331" t="s">
        <v>364</v>
      </c>
      <c r="E435" s="332">
        <v>2402551</v>
      </c>
      <c r="F435" s="332">
        <v>2402551</v>
      </c>
    </row>
    <row r="436" spans="1:6" ht="38.25">
      <c r="A436" s="330" t="s">
        <v>1321</v>
      </c>
      <c r="B436" s="331" t="s">
        <v>1317</v>
      </c>
      <c r="C436" s="331" t="s">
        <v>1322</v>
      </c>
      <c r="D436" s="331" t="s">
        <v>1175</v>
      </c>
      <c r="E436" s="332">
        <v>1467650</v>
      </c>
      <c r="F436" s="332">
        <v>1467650</v>
      </c>
    </row>
    <row r="437" spans="1:6" ht="38.25">
      <c r="A437" s="330" t="s">
        <v>1198</v>
      </c>
      <c r="B437" s="331" t="s">
        <v>1317</v>
      </c>
      <c r="C437" s="331" t="s">
        <v>1199</v>
      </c>
      <c r="D437" s="331" t="s">
        <v>1175</v>
      </c>
      <c r="E437" s="332">
        <v>1467650</v>
      </c>
      <c r="F437" s="332">
        <v>1467650</v>
      </c>
    </row>
    <row r="438" spans="1:6" ht="25.5">
      <c r="A438" s="330" t="s">
        <v>239</v>
      </c>
      <c r="B438" s="331" t="s">
        <v>1317</v>
      </c>
      <c r="C438" s="331" t="s">
        <v>1199</v>
      </c>
      <c r="D438" s="331" t="s">
        <v>1141</v>
      </c>
      <c r="E438" s="332">
        <v>1467650</v>
      </c>
      <c r="F438" s="332">
        <v>1467650</v>
      </c>
    </row>
    <row r="439" spans="1:6">
      <c r="A439" s="330" t="s">
        <v>146</v>
      </c>
      <c r="B439" s="331" t="s">
        <v>1317</v>
      </c>
      <c r="C439" s="331" t="s">
        <v>1199</v>
      </c>
      <c r="D439" s="331" t="s">
        <v>364</v>
      </c>
      <c r="E439" s="332">
        <v>1467650</v>
      </c>
      <c r="F439" s="332">
        <v>1467650</v>
      </c>
    </row>
    <row r="440" spans="1:6" ht="216.75">
      <c r="A440" s="330" t="s">
        <v>1374</v>
      </c>
      <c r="B440" s="331" t="s">
        <v>1375</v>
      </c>
      <c r="C440" s="331" t="s">
        <v>1175</v>
      </c>
      <c r="D440" s="331" t="s">
        <v>1175</v>
      </c>
      <c r="E440" s="332">
        <v>282524</v>
      </c>
      <c r="F440" s="332">
        <v>282524</v>
      </c>
    </row>
    <row r="441" spans="1:6" ht="76.5">
      <c r="A441" s="330" t="s">
        <v>1320</v>
      </c>
      <c r="B441" s="331" t="s">
        <v>1375</v>
      </c>
      <c r="C441" s="331" t="s">
        <v>273</v>
      </c>
      <c r="D441" s="331" t="s">
        <v>1175</v>
      </c>
      <c r="E441" s="332">
        <v>282524</v>
      </c>
      <c r="F441" s="332">
        <v>282524</v>
      </c>
    </row>
    <row r="442" spans="1:6" ht="25.5">
      <c r="A442" s="330" t="s">
        <v>1192</v>
      </c>
      <c r="B442" s="331" t="s">
        <v>1375</v>
      </c>
      <c r="C442" s="331" t="s">
        <v>133</v>
      </c>
      <c r="D442" s="331" t="s">
        <v>1175</v>
      </c>
      <c r="E442" s="332">
        <v>282524</v>
      </c>
      <c r="F442" s="332">
        <v>282524</v>
      </c>
    </row>
    <row r="443" spans="1:6" ht="25.5">
      <c r="A443" s="330" t="s">
        <v>239</v>
      </c>
      <c r="B443" s="331" t="s">
        <v>1375</v>
      </c>
      <c r="C443" s="331" t="s">
        <v>133</v>
      </c>
      <c r="D443" s="331" t="s">
        <v>1141</v>
      </c>
      <c r="E443" s="332">
        <v>282524</v>
      </c>
      <c r="F443" s="332">
        <v>282524</v>
      </c>
    </row>
    <row r="444" spans="1:6">
      <c r="A444" s="330" t="s">
        <v>146</v>
      </c>
      <c r="B444" s="331" t="s">
        <v>1375</v>
      </c>
      <c r="C444" s="331" t="s">
        <v>133</v>
      </c>
      <c r="D444" s="331" t="s">
        <v>364</v>
      </c>
      <c r="E444" s="332">
        <v>282524</v>
      </c>
      <c r="F444" s="332">
        <v>282524</v>
      </c>
    </row>
    <row r="445" spans="1:6" ht="178.5">
      <c r="A445" s="330" t="s">
        <v>1747</v>
      </c>
      <c r="B445" s="331" t="s">
        <v>1748</v>
      </c>
      <c r="C445" s="331" t="s">
        <v>1175</v>
      </c>
      <c r="D445" s="331" t="s">
        <v>1175</v>
      </c>
      <c r="E445" s="332">
        <v>40000</v>
      </c>
      <c r="F445" s="332">
        <v>40000</v>
      </c>
    </row>
    <row r="446" spans="1:6" ht="76.5">
      <c r="A446" s="330" t="s">
        <v>1320</v>
      </c>
      <c r="B446" s="331" t="s">
        <v>1748</v>
      </c>
      <c r="C446" s="331" t="s">
        <v>273</v>
      </c>
      <c r="D446" s="331" t="s">
        <v>1175</v>
      </c>
      <c r="E446" s="332">
        <v>40000</v>
      </c>
      <c r="F446" s="332">
        <v>40000</v>
      </c>
    </row>
    <row r="447" spans="1:6" ht="25.5">
      <c r="A447" s="330" t="s">
        <v>1192</v>
      </c>
      <c r="B447" s="331" t="s">
        <v>1748</v>
      </c>
      <c r="C447" s="331" t="s">
        <v>133</v>
      </c>
      <c r="D447" s="331" t="s">
        <v>1175</v>
      </c>
      <c r="E447" s="332">
        <v>40000</v>
      </c>
      <c r="F447" s="332">
        <v>40000</v>
      </c>
    </row>
    <row r="448" spans="1:6" ht="25.5">
      <c r="A448" s="330" t="s">
        <v>239</v>
      </c>
      <c r="B448" s="331" t="s">
        <v>1748</v>
      </c>
      <c r="C448" s="331" t="s">
        <v>133</v>
      </c>
      <c r="D448" s="331" t="s">
        <v>1141</v>
      </c>
      <c r="E448" s="332">
        <v>40000</v>
      </c>
      <c r="F448" s="332">
        <v>40000</v>
      </c>
    </row>
    <row r="449" spans="1:6">
      <c r="A449" s="330" t="s">
        <v>146</v>
      </c>
      <c r="B449" s="331" t="s">
        <v>1748</v>
      </c>
      <c r="C449" s="331" t="s">
        <v>133</v>
      </c>
      <c r="D449" s="331" t="s">
        <v>364</v>
      </c>
      <c r="E449" s="332">
        <v>40000</v>
      </c>
      <c r="F449" s="332">
        <v>40000</v>
      </c>
    </row>
    <row r="450" spans="1:6" ht="165.75">
      <c r="A450" s="330" t="s">
        <v>1318</v>
      </c>
      <c r="B450" s="331" t="s">
        <v>1319</v>
      </c>
      <c r="C450" s="331" t="s">
        <v>1175</v>
      </c>
      <c r="D450" s="331" t="s">
        <v>1175</v>
      </c>
      <c r="E450" s="332">
        <v>528515</v>
      </c>
      <c r="F450" s="332">
        <v>528515</v>
      </c>
    </row>
    <row r="451" spans="1:6" ht="38.25">
      <c r="A451" s="330" t="s">
        <v>1321</v>
      </c>
      <c r="B451" s="331" t="s">
        <v>1319</v>
      </c>
      <c r="C451" s="331" t="s">
        <v>1322</v>
      </c>
      <c r="D451" s="331" t="s">
        <v>1175</v>
      </c>
      <c r="E451" s="332">
        <v>528515</v>
      </c>
      <c r="F451" s="332">
        <v>528515</v>
      </c>
    </row>
    <row r="452" spans="1:6" ht="38.25">
      <c r="A452" s="330" t="s">
        <v>1198</v>
      </c>
      <c r="B452" s="331" t="s">
        <v>1319</v>
      </c>
      <c r="C452" s="331" t="s">
        <v>1199</v>
      </c>
      <c r="D452" s="331" t="s">
        <v>1175</v>
      </c>
      <c r="E452" s="332">
        <v>528515</v>
      </c>
      <c r="F452" s="332">
        <v>528515</v>
      </c>
    </row>
    <row r="453" spans="1:6" ht="25.5">
      <c r="A453" s="330" t="s">
        <v>239</v>
      </c>
      <c r="B453" s="331" t="s">
        <v>1319</v>
      </c>
      <c r="C453" s="331" t="s">
        <v>1199</v>
      </c>
      <c r="D453" s="331" t="s">
        <v>1141</v>
      </c>
      <c r="E453" s="332">
        <v>528515</v>
      </c>
      <c r="F453" s="332">
        <v>528515</v>
      </c>
    </row>
    <row r="454" spans="1:6">
      <c r="A454" s="330" t="s">
        <v>146</v>
      </c>
      <c r="B454" s="331" t="s">
        <v>1319</v>
      </c>
      <c r="C454" s="331" t="s">
        <v>1199</v>
      </c>
      <c r="D454" s="331" t="s">
        <v>364</v>
      </c>
      <c r="E454" s="332">
        <v>528515</v>
      </c>
      <c r="F454" s="332">
        <v>528515</v>
      </c>
    </row>
    <row r="455" spans="1:6" ht="63.75">
      <c r="A455" s="330" t="s">
        <v>592</v>
      </c>
      <c r="B455" s="331" t="s">
        <v>976</v>
      </c>
      <c r="C455" s="331" t="s">
        <v>1175</v>
      </c>
      <c r="D455" s="331" t="s">
        <v>1175</v>
      </c>
      <c r="E455" s="332">
        <v>269454</v>
      </c>
      <c r="F455" s="332">
        <v>269454</v>
      </c>
    </row>
    <row r="456" spans="1:6" ht="127.5">
      <c r="A456" s="330" t="s">
        <v>529</v>
      </c>
      <c r="B456" s="331" t="s">
        <v>737</v>
      </c>
      <c r="C456" s="331" t="s">
        <v>1175</v>
      </c>
      <c r="D456" s="331" t="s">
        <v>1175</v>
      </c>
      <c r="E456" s="332">
        <v>269454</v>
      </c>
      <c r="F456" s="332">
        <v>269454</v>
      </c>
    </row>
    <row r="457" spans="1:6" ht="38.25">
      <c r="A457" s="330" t="s">
        <v>1321</v>
      </c>
      <c r="B457" s="331" t="s">
        <v>737</v>
      </c>
      <c r="C457" s="331" t="s">
        <v>1322</v>
      </c>
      <c r="D457" s="331" t="s">
        <v>1175</v>
      </c>
      <c r="E457" s="332">
        <v>269454</v>
      </c>
      <c r="F457" s="332">
        <v>269454</v>
      </c>
    </row>
    <row r="458" spans="1:6" ht="38.25">
      <c r="A458" s="330" t="s">
        <v>1198</v>
      </c>
      <c r="B458" s="331" t="s">
        <v>737</v>
      </c>
      <c r="C458" s="331" t="s">
        <v>1199</v>
      </c>
      <c r="D458" s="331" t="s">
        <v>1175</v>
      </c>
      <c r="E458" s="332">
        <v>269454</v>
      </c>
      <c r="F458" s="332">
        <v>269454</v>
      </c>
    </row>
    <row r="459" spans="1:6" ht="25.5">
      <c r="A459" s="330" t="s">
        <v>239</v>
      </c>
      <c r="B459" s="331" t="s">
        <v>737</v>
      </c>
      <c r="C459" s="331" t="s">
        <v>1199</v>
      </c>
      <c r="D459" s="331" t="s">
        <v>1141</v>
      </c>
      <c r="E459" s="332">
        <v>269454</v>
      </c>
      <c r="F459" s="332">
        <v>269454</v>
      </c>
    </row>
    <row r="460" spans="1:6">
      <c r="A460" s="330" t="s">
        <v>3</v>
      </c>
      <c r="B460" s="331" t="s">
        <v>737</v>
      </c>
      <c r="C460" s="331" t="s">
        <v>1199</v>
      </c>
      <c r="D460" s="331" t="s">
        <v>386</v>
      </c>
      <c r="E460" s="332">
        <v>269454</v>
      </c>
      <c r="F460" s="332">
        <v>269454</v>
      </c>
    </row>
    <row r="461" spans="1:6" ht="51">
      <c r="A461" s="330" t="s">
        <v>454</v>
      </c>
      <c r="B461" s="331" t="s">
        <v>1315</v>
      </c>
      <c r="C461" s="331" t="s">
        <v>1175</v>
      </c>
      <c r="D461" s="331" t="s">
        <v>1175</v>
      </c>
      <c r="E461" s="332">
        <v>2400000</v>
      </c>
      <c r="F461" s="332">
        <v>2400000</v>
      </c>
    </row>
    <row r="462" spans="1:6" ht="114.75">
      <c r="A462" s="330" t="s">
        <v>396</v>
      </c>
      <c r="B462" s="331" t="s">
        <v>765</v>
      </c>
      <c r="C462" s="331" t="s">
        <v>1175</v>
      </c>
      <c r="D462" s="331" t="s">
        <v>1175</v>
      </c>
      <c r="E462" s="332">
        <v>2400000</v>
      </c>
      <c r="F462" s="332">
        <v>2400000</v>
      </c>
    </row>
    <row r="463" spans="1:6" ht="38.25">
      <c r="A463" s="330" t="s">
        <v>1321</v>
      </c>
      <c r="B463" s="331" t="s">
        <v>765</v>
      </c>
      <c r="C463" s="331" t="s">
        <v>1322</v>
      </c>
      <c r="D463" s="331" t="s">
        <v>1175</v>
      </c>
      <c r="E463" s="332">
        <v>2400000</v>
      </c>
      <c r="F463" s="332">
        <v>2400000</v>
      </c>
    </row>
    <row r="464" spans="1:6" ht="38.25">
      <c r="A464" s="330" t="s">
        <v>1198</v>
      </c>
      <c r="B464" s="331" t="s">
        <v>765</v>
      </c>
      <c r="C464" s="331" t="s">
        <v>1199</v>
      </c>
      <c r="D464" s="331" t="s">
        <v>1175</v>
      </c>
      <c r="E464" s="332">
        <v>2400000</v>
      </c>
      <c r="F464" s="332">
        <v>2400000</v>
      </c>
    </row>
    <row r="465" spans="1:6">
      <c r="A465" s="330" t="s">
        <v>140</v>
      </c>
      <c r="B465" s="331" t="s">
        <v>765</v>
      </c>
      <c r="C465" s="331" t="s">
        <v>1199</v>
      </c>
      <c r="D465" s="331" t="s">
        <v>1142</v>
      </c>
      <c r="E465" s="332">
        <v>2400000</v>
      </c>
      <c r="F465" s="332">
        <v>2400000</v>
      </c>
    </row>
    <row r="466" spans="1:6">
      <c r="A466" s="330" t="s">
        <v>153</v>
      </c>
      <c r="B466" s="331" t="s">
        <v>765</v>
      </c>
      <c r="C466" s="331" t="s">
        <v>1199</v>
      </c>
      <c r="D466" s="331" t="s">
        <v>395</v>
      </c>
      <c r="E466" s="332">
        <v>2400000</v>
      </c>
      <c r="F466" s="332">
        <v>2400000</v>
      </c>
    </row>
    <row r="467" spans="1:6" ht="63.75">
      <c r="A467" s="330" t="s">
        <v>1769</v>
      </c>
      <c r="B467" s="331" t="s">
        <v>978</v>
      </c>
      <c r="C467" s="331" t="s">
        <v>1175</v>
      </c>
      <c r="D467" s="331" t="s">
        <v>1175</v>
      </c>
      <c r="E467" s="332">
        <v>37770625.140000001</v>
      </c>
      <c r="F467" s="332">
        <v>37770625.140000001</v>
      </c>
    </row>
    <row r="468" spans="1:6" ht="89.25">
      <c r="A468" s="330" t="s">
        <v>457</v>
      </c>
      <c r="B468" s="331" t="s">
        <v>979</v>
      </c>
      <c r="C468" s="331" t="s">
        <v>1175</v>
      </c>
      <c r="D468" s="331" t="s">
        <v>1175</v>
      </c>
      <c r="E468" s="332">
        <v>7388522.1399999997</v>
      </c>
      <c r="F468" s="332">
        <v>7388522.1399999997</v>
      </c>
    </row>
    <row r="469" spans="1:6" ht="165.75">
      <c r="A469" s="330" t="s">
        <v>341</v>
      </c>
      <c r="B469" s="331" t="s">
        <v>656</v>
      </c>
      <c r="C469" s="331" t="s">
        <v>1175</v>
      </c>
      <c r="D469" s="331" t="s">
        <v>1175</v>
      </c>
      <c r="E469" s="332">
        <v>5346382</v>
      </c>
      <c r="F469" s="332">
        <v>5346382</v>
      </c>
    </row>
    <row r="470" spans="1:6" ht="76.5">
      <c r="A470" s="330" t="s">
        <v>1320</v>
      </c>
      <c r="B470" s="331" t="s">
        <v>656</v>
      </c>
      <c r="C470" s="331" t="s">
        <v>273</v>
      </c>
      <c r="D470" s="331" t="s">
        <v>1175</v>
      </c>
      <c r="E470" s="332">
        <v>5336382</v>
      </c>
      <c r="F470" s="332">
        <v>5336382</v>
      </c>
    </row>
    <row r="471" spans="1:6" ht="25.5">
      <c r="A471" s="330" t="s">
        <v>1192</v>
      </c>
      <c r="B471" s="331" t="s">
        <v>656</v>
      </c>
      <c r="C471" s="331" t="s">
        <v>133</v>
      </c>
      <c r="D471" s="331" t="s">
        <v>1175</v>
      </c>
      <c r="E471" s="332">
        <v>5336382</v>
      </c>
      <c r="F471" s="332">
        <v>5336382</v>
      </c>
    </row>
    <row r="472" spans="1:6" ht="38.25">
      <c r="A472" s="330" t="s">
        <v>238</v>
      </c>
      <c r="B472" s="331" t="s">
        <v>656</v>
      </c>
      <c r="C472" s="331" t="s">
        <v>133</v>
      </c>
      <c r="D472" s="331" t="s">
        <v>1137</v>
      </c>
      <c r="E472" s="332">
        <v>5336382</v>
      </c>
      <c r="F472" s="332">
        <v>5336382</v>
      </c>
    </row>
    <row r="473" spans="1:6" ht="51">
      <c r="A473" s="330" t="s">
        <v>1715</v>
      </c>
      <c r="B473" s="331" t="s">
        <v>656</v>
      </c>
      <c r="C473" s="331" t="s">
        <v>133</v>
      </c>
      <c r="D473" s="331" t="s">
        <v>345</v>
      </c>
      <c r="E473" s="332">
        <v>5336382</v>
      </c>
      <c r="F473" s="332">
        <v>5336382</v>
      </c>
    </row>
    <row r="474" spans="1:6" ht="38.25">
      <c r="A474" s="330" t="s">
        <v>1321</v>
      </c>
      <c r="B474" s="331" t="s">
        <v>656</v>
      </c>
      <c r="C474" s="331" t="s">
        <v>1322</v>
      </c>
      <c r="D474" s="331" t="s">
        <v>1175</v>
      </c>
      <c r="E474" s="332">
        <v>10000</v>
      </c>
      <c r="F474" s="332">
        <v>10000</v>
      </c>
    </row>
    <row r="475" spans="1:6" ht="38.25">
      <c r="A475" s="330" t="s">
        <v>1198</v>
      </c>
      <c r="B475" s="331" t="s">
        <v>656</v>
      </c>
      <c r="C475" s="331" t="s">
        <v>1199</v>
      </c>
      <c r="D475" s="331" t="s">
        <v>1175</v>
      </c>
      <c r="E475" s="332">
        <v>10000</v>
      </c>
      <c r="F475" s="332">
        <v>10000</v>
      </c>
    </row>
    <row r="476" spans="1:6" ht="38.25">
      <c r="A476" s="330" t="s">
        <v>238</v>
      </c>
      <c r="B476" s="331" t="s">
        <v>656</v>
      </c>
      <c r="C476" s="331" t="s">
        <v>1199</v>
      </c>
      <c r="D476" s="331" t="s">
        <v>1137</v>
      </c>
      <c r="E476" s="332">
        <v>10000</v>
      </c>
      <c r="F476" s="332">
        <v>10000</v>
      </c>
    </row>
    <row r="477" spans="1:6" ht="51">
      <c r="A477" s="330" t="s">
        <v>1715</v>
      </c>
      <c r="B477" s="331" t="s">
        <v>656</v>
      </c>
      <c r="C477" s="331" t="s">
        <v>1199</v>
      </c>
      <c r="D477" s="331" t="s">
        <v>345</v>
      </c>
      <c r="E477" s="332">
        <v>10000</v>
      </c>
      <c r="F477" s="332">
        <v>10000</v>
      </c>
    </row>
    <row r="478" spans="1:6" ht="191.25">
      <c r="A478" s="330" t="s">
        <v>1712</v>
      </c>
      <c r="B478" s="331" t="s">
        <v>1713</v>
      </c>
      <c r="C478" s="331" t="s">
        <v>1175</v>
      </c>
      <c r="D478" s="331" t="s">
        <v>1175</v>
      </c>
      <c r="E478" s="332">
        <v>30000</v>
      </c>
      <c r="F478" s="332">
        <v>30000</v>
      </c>
    </row>
    <row r="479" spans="1:6" ht="38.25">
      <c r="A479" s="330" t="s">
        <v>1321</v>
      </c>
      <c r="B479" s="331" t="s">
        <v>1713</v>
      </c>
      <c r="C479" s="331" t="s">
        <v>1322</v>
      </c>
      <c r="D479" s="331" t="s">
        <v>1175</v>
      </c>
      <c r="E479" s="332">
        <v>30000</v>
      </c>
      <c r="F479" s="332">
        <v>30000</v>
      </c>
    </row>
    <row r="480" spans="1:6" ht="38.25">
      <c r="A480" s="330" t="s">
        <v>1198</v>
      </c>
      <c r="B480" s="331" t="s">
        <v>1713</v>
      </c>
      <c r="C480" s="331" t="s">
        <v>1199</v>
      </c>
      <c r="D480" s="331" t="s">
        <v>1175</v>
      </c>
      <c r="E480" s="332">
        <v>30000</v>
      </c>
      <c r="F480" s="332">
        <v>30000</v>
      </c>
    </row>
    <row r="481" spans="1:6" ht="38.25">
      <c r="A481" s="330" t="s">
        <v>238</v>
      </c>
      <c r="B481" s="331" t="s">
        <v>1713</v>
      </c>
      <c r="C481" s="331" t="s">
        <v>1199</v>
      </c>
      <c r="D481" s="331" t="s">
        <v>1137</v>
      </c>
      <c r="E481" s="332">
        <v>30000</v>
      </c>
      <c r="F481" s="332">
        <v>30000</v>
      </c>
    </row>
    <row r="482" spans="1:6" ht="51">
      <c r="A482" s="330" t="s">
        <v>1715</v>
      </c>
      <c r="B482" s="331" t="s">
        <v>1713</v>
      </c>
      <c r="C482" s="331" t="s">
        <v>1199</v>
      </c>
      <c r="D482" s="331" t="s">
        <v>345</v>
      </c>
      <c r="E482" s="332">
        <v>30000</v>
      </c>
      <c r="F482" s="332">
        <v>30000</v>
      </c>
    </row>
    <row r="483" spans="1:6" ht="153">
      <c r="A483" s="330" t="s">
        <v>351</v>
      </c>
      <c r="B483" s="331" t="s">
        <v>1714</v>
      </c>
      <c r="C483" s="331" t="s">
        <v>1175</v>
      </c>
      <c r="D483" s="331" t="s">
        <v>1175</v>
      </c>
      <c r="E483" s="332">
        <v>1722000</v>
      </c>
      <c r="F483" s="332">
        <v>1722000</v>
      </c>
    </row>
    <row r="484" spans="1:6" ht="38.25">
      <c r="A484" s="330" t="s">
        <v>1321</v>
      </c>
      <c r="B484" s="331" t="s">
        <v>1714</v>
      </c>
      <c r="C484" s="331" t="s">
        <v>1322</v>
      </c>
      <c r="D484" s="331" t="s">
        <v>1175</v>
      </c>
      <c r="E484" s="332">
        <v>1722000</v>
      </c>
      <c r="F484" s="332">
        <v>1722000</v>
      </c>
    </row>
    <row r="485" spans="1:6" ht="38.25">
      <c r="A485" s="330" t="s">
        <v>1198</v>
      </c>
      <c r="B485" s="331" t="s">
        <v>1714</v>
      </c>
      <c r="C485" s="331" t="s">
        <v>1199</v>
      </c>
      <c r="D485" s="331" t="s">
        <v>1175</v>
      </c>
      <c r="E485" s="332">
        <v>1722000</v>
      </c>
      <c r="F485" s="332">
        <v>1722000</v>
      </c>
    </row>
    <row r="486" spans="1:6" ht="38.25">
      <c r="A486" s="330" t="s">
        <v>238</v>
      </c>
      <c r="B486" s="331" t="s">
        <v>1714</v>
      </c>
      <c r="C486" s="331" t="s">
        <v>1199</v>
      </c>
      <c r="D486" s="331" t="s">
        <v>1137</v>
      </c>
      <c r="E486" s="332">
        <v>1722000</v>
      </c>
      <c r="F486" s="332">
        <v>1722000</v>
      </c>
    </row>
    <row r="487" spans="1:6" ht="51">
      <c r="A487" s="330" t="s">
        <v>1715</v>
      </c>
      <c r="B487" s="331" t="s">
        <v>1714</v>
      </c>
      <c r="C487" s="331" t="s">
        <v>1199</v>
      </c>
      <c r="D487" s="331" t="s">
        <v>345</v>
      </c>
      <c r="E487" s="332">
        <v>22000</v>
      </c>
      <c r="F487" s="332">
        <v>22000</v>
      </c>
    </row>
    <row r="488" spans="1:6" ht="38.25">
      <c r="A488" s="330" t="s">
        <v>1870</v>
      </c>
      <c r="B488" s="331" t="s">
        <v>1714</v>
      </c>
      <c r="C488" s="331" t="s">
        <v>1199</v>
      </c>
      <c r="D488" s="331" t="s">
        <v>1871</v>
      </c>
      <c r="E488" s="332">
        <v>1700000</v>
      </c>
      <c r="F488" s="332">
        <v>1700000</v>
      </c>
    </row>
    <row r="489" spans="1:6" ht="191.25">
      <c r="A489" s="330" t="s">
        <v>1979</v>
      </c>
      <c r="B489" s="331" t="s">
        <v>1980</v>
      </c>
      <c r="C489" s="331" t="s">
        <v>1175</v>
      </c>
      <c r="D489" s="331" t="s">
        <v>1175</v>
      </c>
      <c r="E489" s="332">
        <v>150000</v>
      </c>
      <c r="F489" s="332">
        <v>150000</v>
      </c>
    </row>
    <row r="490" spans="1:6" ht="38.25">
      <c r="A490" s="330" t="s">
        <v>1321</v>
      </c>
      <c r="B490" s="331" t="s">
        <v>1980</v>
      </c>
      <c r="C490" s="331" t="s">
        <v>1322</v>
      </c>
      <c r="D490" s="331" t="s">
        <v>1175</v>
      </c>
      <c r="E490" s="332">
        <v>150000</v>
      </c>
      <c r="F490" s="332">
        <v>150000</v>
      </c>
    </row>
    <row r="491" spans="1:6" ht="38.25">
      <c r="A491" s="330" t="s">
        <v>1198</v>
      </c>
      <c r="B491" s="331" t="s">
        <v>1980</v>
      </c>
      <c r="C491" s="331" t="s">
        <v>1199</v>
      </c>
      <c r="D491" s="331" t="s">
        <v>1175</v>
      </c>
      <c r="E491" s="332">
        <v>150000</v>
      </c>
      <c r="F491" s="332">
        <v>150000</v>
      </c>
    </row>
    <row r="492" spans="1:6" ht="38.25">
      <c r="A492" s="330" t="s">
        <v>238</v>
      </c>
      <c r="B492" s="331" t="s">
        <v>1980</v>
      </c>
      <c r="C492" s="331" t="s">
        <v>1199</v>
      </c>
      <c r="D492" s="331" t="s">
        <v>1137</v>
      </c>
      <c r="E492" s="332">
        <v>150000</v>
      </c>
      <c r="F492" s="332">
        <v>150000</v>
      </c>
    </row>
    <row r="493" spans="1:6" ht="51">
      <c r="A493" s="330" t="s">
        <v>1715</v>
      </c>
      <c r="B493" s="331" t="s">
        <v>1980</v>
      </c>
      <c r="C493" s="331" t="s">
        <v>1199</v>
      </c>
      <c r="D493" s="331" t="s">
        <v>345</v>
      </c>
      <c r="E493" s="332">
        <v>150000</v>
      </c>
      <c r="F493" s="332">
        <v>150000</v>
      </c>
    </row>
    <row r="494" spans="1:6" ht="204">
      <c r="A494" s="330" t="s">
        <v>1522</v>
      </c>
      <c r="B494" s="331" t="s">
        <v>1346</v>
      </c>
      <c r="C494" s="331" t="s">
        <v>1175</v>
      </c>
      <c r="D494" s="331" t="s">
        <v>1175</v>
      </c>
      <c r="E494" s="332">
        <v>140140.14000000001</v>
      </c>
      <c r="F494" s="332">
        <v>140140.14000000001</v>
      </c>
    </row>
    <row r="495" spans="1:6" ht="38.25">
      <c r="A495" s="330" t="s">
        <v>1321</v>
      </c>
      <c r="B495" s="331" t="s">
        <v>1346</v>
      </c>
      <c r="C495" s="331" t="s">
        <v>1322</v>
      </c>
      <c r="D495" s="331" t="s">
        <v>1175</v>
      </c>
      <c r="E495" s="332">
        <v>140140.14000000001</v>
      </c>
      <c r="F495" s="332">
        <v>140140.14000000001</v>
      </c>
    </row>
    <row r="496" spans="1:6" ht="38.25">
      <c r="A496" s="330" t="s">
        <v>1198</v>
      </c>
      <c r="B496" s="331" t="s">
        <v>1346</v>
      </c>
      <c r="C496" s="331" t="s">
        <v>1199</v>
      </c>
      <c r="D496" s="331" t="s">
        <v>1175</v>
      </c>
      <c r="E496" s="332">
        <v>140140.14000000001</v>
      </c>
      <c r="F496" s="332">
        <v>140140.14000000001</v>
      </c>
    </row>
    <row r="497" spans="1:6" ht="38.25">
      <c r="A497" s="330" t="s">
        <v>238</v>
      </c>
      <c r="B497" s="331" t="s">
        <v>1346</v>
      </c>
      <c r="C497" s="331" t="s">
        <v>1199</v>
      </c>
      <c r="D497" s="331" t="s">
        <v>1137</v>
      </c>
      <c r="E497" s="332">
        <v>140140.14000000001</v>
      </c>
      <c r="F497" s="332">
        <v>140140.14000000001</v>
      </c>
    </row>
    <row r="498" spans="1:6" ht="51">
      <c r="A498" s="330" t="s">
        <v>1715</v>
      </c>
      <c r="B498" s="331" t="s">
        <v>1346</v>
      </c>
      <c r="C498" s="331" t="s">
        <v>1199</v>
      </c>
      <c r="D498" s="331" t="s">
        <v>345</v>
      </c>
      <c r="E498" s="332">
        <v>140140.14000000001</v>
      </c>
      <c r="F498" s="332">
        <v>140140.14000000001</v>
      </c>
    </row>
    <row r="499" spans="1:6" ht="38.25">
      <c r="A499" s="330" t="s">
        <v>459</v>
      </c>
      <c r="B499" s="331" t="s">
        <v>980</v>
      </c>
      <c r="C499" s="331" t="s">
        <v>1175</v>
      </c>
      <c r="D499" s="331" t="s">
        <v>1175</v>
      </c>
      <c r="E499" s="332">
        <v>30167103</v>
      </c>
      <c r="F499" s="332">
        <v>30167103</v>
      </c>
    </row>
    <row r="500" spans="1:6" ht="165.75">
      <c r="A500" s="330" t="s">
        <v>346</v>
      </c>
      <c r="B500" s="331" t="s">
        <v>658</v>
      </c>
      <c r="C500" s="331" t="s">
        <v>1175</v>
      </c>
      <c r="D500" s="331" t="s">
        <v>1175</v>
      </c>
      <c r="E500" s="332">
        <v>21102512</v>
      </c>
      <c r="F500" s="332">
        <v>21102512</v>
      </c>
    </row>
    <row r="501" spans="1:6" ht="76.5">
      <c r="A501" s="330" t="s">
        <v>1320</v>
      </c>
      <c r="B501" s="331" t="s">
        <v>658</v>
      </c>
      <c r="C501" s="331" t="s">
        <v>273</v>
      </c>
      <c r="D501" s="331" t="s">
        <v>1175</v>
      </c>
      <c r="E501" s="332">
        <v>19164242</v>
      </c>
      <c r="F501" s="332">
        <v>19164242</v>
      </c>
    </row>
    <row r="502" spans="1:6" ht="25.5">
      <c r="A502" s="330" t="s">
        <v>1192</v>
      </c>
      <c r="B502" s="331" t="s">
        <v>658</v>
      </c>
      <c r="C502" s="331" t="s">
        <v>133</v>
      </c>
      <c r="D502" s="331" t="s">
        <v>1175</v>
      </c>
      <c r="E502" s="332">
        <v>19164242</v>
      </c>
      <c r="F502" s="332">
        <v>19164242</v>
      </c>
    </row>
    <row r="503" spans="1:6" ht="38.25">
      <c r="A503" s="330" t="s">
        <v>238</v>
      </c>
      <c r="B503" s="331" t="s">
        <v>658</v>
      </c>
      <c r="C503" s="331" t="s">
        <v>133</v>
      </c>
      <c r="D503" s="331" t="s">
        <v>1137</v>
      </c>
      <c r="E503" s="332">
        <v>19164242</v>
      </c>
      <c r="F503" s="332">
        <v>19164242</v>
      </c>
    </row>
    <row r="504" spans="1:6" ht="51">
      <c r="A504" s="330" t="s">
        <v>1715</v>
      </c>
      <c r="B504" s="331" t="s">
        <v>658</v>
      </c>
      <c r="C504" s="331" t="s">
        <v>133</v>
      </c>
      <c r="D504" s="331" t="s">
        <v>345</v>
      </c>
      <c r="E504" s="332">
        <v>19164242</v>
      </c>
      <c r="F504" s="332">
        <v>19164242</v>
      </c>
    </row>
    <row r="505" spans="1:6" ht="38.25">
      <c r="A505" s="330" t="s">
        <v>1321</v>
      </c>
      <c r="B505" s="331" t="s">
        <v>658</v>
      </c>
      <c r="C505" s="331" t="s">
        <v>1322</v>
      </c>
      <c r="D505" s="331" t="s">
        <v>1175</v>
      </c>
      <c r="E505" s="332">
        <v>1938270</v>
      </c>
      <c r="F505" s="332">
        <v>1938270</v>
      </c>
    </row>
    <row r="506" spans="1:6" ht="38.25">
      <c r="A506" s="330" t="s">
        <v>1198</v>
      </c>
      <c r="B506" s="331" t="s">
        <v>658</v>
      </c>
      <c r="C506" s="331" t="s">
        <v>1199</v>
      </c>
      <c r="D506" s="331" t="s">
        <v>1175</v>
      </c>
      <c r="E506" s="332">
        <v>1938270</v>
      </c>
      <c r="F506" s="332">
        <v>1938270</v>
      </c>
    </row>
    <row r="507" spans="1:6" ht="38.25">
      <c r="A507" s="330" t="s">
        <v>238</v>
      </c>
      <c r="B507" s="331" t="s">
        <v>658</v>
      </c>
      <c r="C507" s="331" t="s">
        <v>1199</v>
      </c>
      <c r="D507" s="331" t="s">
        <v>1137</v>
      </c>
      <c r="E507" s="332">
        <v>1938270</v>
      </c>
      <c r="F507" s="332">
        <v>1938270</v>
      </c>
    </row>
    <row r="508" spans="1:6" ht="51">
      <c r="A508" s="330" t="s">
        <v>1715</v>
      </c>
      <c r="B508" s="331" t="s">
        <v>658</v>
      </c>
      <c r="C508" s="331" t="s">
        <v>1199</v>
      </c>
      <c r="D508" s="331" t="s">
        <v>345</v>
      </c>
      <c r="E508" s="332">
        <v>1938270</v>
      </c>
      <c r="F508" s="332">
        <v>1938270</v>
      </c>
    </row>
    <row r="509" spans="1:6" ht="165.75">
      <c r="A509" s="330" t="s">
        <v>1368</v>
      </c>
      <c r="B509" s="331" t="s">
        <v>1369</v>
      </c>
      <c r="C509" s="331" t="s">
        <v>1175</v>
      </c>
      <c r="D509" s="331" t="s">
        <v>1175</v>
      </c>
      <c r="E509" s="332">
        <v>1413106</v>
      </c>
      <c r="F509" s="332">
        <v>1413106</v>
      </c>
    </row>
    <row r="510" spans="1:6" ht="76.5">
      <c r="A510" s="330" t="s">
        <v>1320</v>
      </c>
      <c r="B510" s="331" t="s">
        <v>1369</v>
      </c>
      <c r="C510" s="331" t="s">
        <v>273</v>
      </c>
      <c r="D510" s="331" t="s">
        <v>1175</v>
      </c>
      <c r="E510" s="332">
        <v>1413106</v>
      </c>
      <c r="F510" s="332">
        <v>1413106</v>
      </c>
    </row>
    <row r="511" spans="1:6" ht="25.5">
      <c r="A511" s="330" t="s">
        <v>1192</v>
      </c>
      <c r="B511" s="331" t="s">
        <v>1369</v>
      </c>
      <c r="C511" s="331" t="s">
        <v>133</v>
      </c>
      <c r="D511" s="331" t="s">
        <v>1175</v>
      </c>
      <c r="E511" s="332">
        <v>1413106</v>
      </c>
      <c r="F511" s="332">
        <v>1413106</v>
      </c>
    </row>
    <row r="512" spans="1:6" ht="38.25">
      <c r="A512" s="330" t="s">
        <v>238</v>
      </c>
      <c r="B512" s="331" t="s">
        <v>1369</v>
      </c>
      <c r="C512" s="331" t="s">
        <v>133</v>
      </c>
      <c r="D512" s="331" t="s">
        <v>1137</v>
      </c>
      <c r="E512" s="332">
        <v>1413106</v>
      </c>
      <c r="F512" s="332">
        <v>1413106</v>
      </c>
    </row>
    <row r="513" spans="1:6" ht="51">
      <c r="A513" s="330" t="s">
        <v>1715</v>
      </c>
      <c r="B513" s="331" t="s">
        <v>1369</v>
      </c>
      <c r="C513" s="331" t="s">
        <v>133</v>
      </c>
      <c r="D513" s="331" t="s">
        <v>345</v>
      </c>
      <c r="E513" s="332">
        <v>1413106</v>
      </c>
      <c r="F513" s="332">
        <v>1413106</v>
      </c>
    </row>
    <row r="514" spans="1:6" ht="153">
      <c r="A514" s="330" t="s">
        <v>1370</v>
      </c>
      <c r="B514" s="331" t="s">
        <v>1371</v>
      </c>
      <c r="C514" s="331" t="s">
        <v>1175</v>
      </c>
      <c r="D514" s="331" t="s">
        <v>1175</v>
      </c>
      <c r="E514" s="332">
        <v>163657</v>
      </c>
      <c r="F514" s="332">
        <v>163657</v>
      </c>
    </row>
    <row r="515" spans="1:6" ht="76.5">
      <c r="A515" s="330" t="s">
        <v>1320</v>
      </c>
      <c r="B515" s="331" t="s">
        <v>1371</v>
      </c>
      <c r="C515" s="331" t="s">
        <v>273</v>
      </c>
      <c r="D515" s="331" t="s">
        <v>1175</v>
      </c>
      <c r="E515" s="332">
        <v>163657</v>
      </c>
      <c r="F515" s="332">
        <v>163657</v>
      </c>
    </row>
    <row r="516" spans="1:6" ht="25.5">
      <c r="A516" s="330" t="s">
        <v>1192</v>
      </c>
      <c r="B516" s="331" t="s">
        <v>1371</v>
      </c>
      <c r="C516" s="331" t="s">
        <v>133</v>
      </c>
      <c r="D516" s="331" t="s">
        <v>1175</v>
      </c>
      <c r="E516" s="332">
        <v>163657</v>
      </c>
      <c r="F516" s="332">
        <v>163657</v>
      </c>
    </row>
    <row r="517" spans="1:6" ht="38.25">
      <c r="A517" s="330" t="s">
        <v>238</v>
      </c>
      <c r="B517" s="331" t="s">
        <v>1371</v>
      </c>
      <c r="C517" s="331" t="s">
        <v>133</v>
      </c>
      <c r="D517" s="331" t="s">
        <v>1137</v>
      </c>
      <c r="E517" s="332">
        <v>163657</v>
      </c>
      <c r="F517" s="332">
        <v>163657</v>
      </c>
    </row>
    <row r="518" spans="1:6" ht="51">
      <c r="A518" s="330" t="s">
        <v>1715</v>
      </c>
      <c r="B518" s="331" t="s">
        <v>1371</v>
      </c>
      <c r="C518" s="331" t="s">
        <v>133</v>
      </c>
      <c r="D518" s="331" t="s">
        <v>345</v>
      </c>
      <c r="E518" s="332">
        <v>163657</v>
      </c>
      <c r="F518" s="332">
        <v>163657</v>
      </c>
    </row>
    <row r="519" spans="1:6" ht="178.5">
      <c r="A519" s="330" t="s">
        <v>1765</v>
      </c>
      <c r="B519" s="331" t="s">
        <v>660</v>
      </c>
      <c r="C519" s="331" t="s">
        <v>1175</v>
      </c>
      <c r="D519" s="331" t="s">
        <v>1175</v>
      </c>
      <c r="E519" s="332">
        <v>2136650</v>
      </c>
      <c r="F519" s="332">
        <v>2136650</v>
      </c>
    </row>
    <row r="520" spans="1:6" ht="38.25">
      <c r="A520" s="330" t="s">
        <v>1321</v>
      </c>
      <c r="B520" s="331" t="s">
        <v>660</v>
      </c>
      <c r="C520" s="331" t="s">
        <v>1322</v>
      </c>
      <c r="D520" s="331" t="s">
        <v>1175</v>
      </c>
      <c r="E520" s="332">
        <v>2136650</v>
      </c>
      <c r="F520" s="332">
        <v>2136650</v>
      </c>
    </row>
    <row r="521" spans="1:6" ht="38.25">
      <c r="A521" s="330" t="s">
        <v>1198</v>
      </c>
      <c r="B521" s="331" t="s">
        <v>660</v>
      </c>
      <c r="C521" s="331" t="s">
        <v>1199</v>
      </c>
      <c r="D521" s="331" t="s">
        <v>1175</v>
      </c>
      <c r="E521" s="332">
        <v>2136650</v>
      </c>
      <c r="F521" s="332">
        <v>2136650</v>
      </c>
    </row>
    <row r="522" spans="1:6" ht="38.25">
      <c r="A522" s="330" t="s">
        <v>238</v>
      </c>
      <c r="B522" s="331" t="s">
        <v>660</v>
      </c>
      <c r="C522" s="331" t="s">
        <v>1199</v>
      </c>
      <c r="D522" s="331" t="s">
        <v>1137</v>
      </c>
      <c r="E522" s="332">
        <v>2136650</v>
      </c>
      <c r="F522" s="332">
        <v>2136650</v>
      </c>
    </row>
    <row r="523" spans="1:6" ht="51">
      <c r="A523" s="330" t="s">
        <v>1715</v>
      </c>
      <c r="B523" s="331" t="s">
        <v>660</v>
      </c>
      <c r="C523" s="331" t="s">
        <v>1199</v>
      </c>
      <c r="D523" s="331" t="s">
        <v>345</v>
      </c>
      <c r="E523" s="332">
        <v>2136650</v>
      </c>
      <c r="F523" s="332">
        <v>2136650</v>
      </c>
    </row>
    <row r="524" spans="1:6" ht="191.25">
      <c r="A524" s="330" t="s">
        <v>1856</v>
      </c>
      <c r="B524" s="331" t="s">
        <v>1857</v>
      </c>
      <c r="C524" s="331" t="s">
        <v>1175</v>
      </c>
      <c r="D524" s="331" t="s">
        <v>1175</v>
      </c>
      <c r="E524" s="332">
        <v>40000</v>
      </c>
      <c r="F524" s="332">
        <v>40000</v>
      </c>
    </row>
    <row r="525" spans="1:6" ht="38.25">
      <c r="A525" s="330" t="s">
        <v>1321</v>
      </c>
      <c r="B525" s="331" t="s">
        <v>1857</v>
      </c>
      <c r="C525" s="331" t="s">
        <v>1322</v>
      </c>
      <c r="D525" s="331" t="s">
        <v>1175</v>
      </c>
      <c r="E525" s="332">
        <v>40000</v>
      </c>
      <c r="F525" s="332">
        <v>40000</v>
      </c>
    </row>
    <row r="526" spans="1:6" ht="38.25">
      <c r="A526" s="330" t="s">
        <v>1198</v>
      </c>
      <c r="B526" s="331" t="s">
        <v>1857</v>
      </c>
      <c r="C526" s="331" t="s">
        <v>1199</v>
      </c>
      <c r="D526" s="331" t="s">
        <v>1175</v>
      </c>
      <c r="E526" s="332">
        <v>40000</v>
      </c>
      <c r="F526" s="332">
        <v>40000</v>
      </c>
    </row>
    <row r="527" spans="1:6" ht="38.25">
      <c r="A527" s="330" t="s">
        <v>238</v>
      </c>
      <c r="B527" s="331" t="s">
        <v>1857</v>
      </c>
      <c r="C527" s="331" t="s">
        <v>1199</v>
      </c>
      <c r="D527" s="331" t="s">
        <v>1137</v>
      </c>
      <c r="E527" s="332">
        <v>40000</v>
      </c>
      <c r="F527" s="332">
        <v>40000</v>
      </c>
    </row>
    <row r="528" spans="1:6" ht="51">
      <c r="A528" s="330" t="s">
        <v>1715</v>
      </c>
      <c r="B528" s="331" t="s">
        <v>1857</v>
      </c>
      <c r="C528" s="331" t="s">
        <v>1199</v>
      </c>
      <c r="D528" s="331" t="s">
        <v>345</v>
      </c>
      <c r="E528" s="332">
        <v>40000</v>
      </c>
      <c r="F528" s="332">
        <v>40000</v>
      </c>
    </row>
    <row r="529" spans="1:6" ht="114.75">
      <c r="A529" s="330" t="s">
        <v>1858</v>
      </c>
      <c r="B529" s="331" t="s">
        <v>1859</v>
      </c>
      <c r="C529" s="331" t="s">
        <v>1175</v>
      </c>
      <c r="D529" s="331" t="s">
        <v>1175</v>
      </c>
      <c r="E529" s="332">
        <v>42000</v>
      </c>
      <c r="F529" s="332">
        <v>42000</v>
      </c>
    </row>
    <row r="530" spans="1:6" ht="38.25">
      <c r="A530" s="330" t="s">
        <v>1321</v>
      </c>
      <c r="B530" s="331" t="s">
        <v>1859</v>
      </c>
      <c r="C530" s="331" t="s">
        <v>1322</v>
      </c>
      <c r="D530" s="331" t="s">
        <v>1175</v>
      </c>
      <c r="E530" s="332">
        <v>42000</v>
      </c>
      <c r="F530" s="332">
        <v>42000</v>
      </c>
    </row>
    <row r="531" spans="1:6" ht="38.25">
      <c r="A531" s="330" t="s">
        <v>1198</v>
      </c>
      <c r="B531" s="331" t="s">
        <v>1859</v>
      </c>
      <c r="C531" s="331" t="s">
        <v>1199</v>
      </c>
      <c r="D531" s="331" t="s">
        <v>1175</v>
      </c>
      <c r="E531" s="332">
        <v>42000</v>
      </c>
      <c r="F531" s="332">
        <v>42000</v>
      </c>
    </row>
    <row r="532" spans="1:6" ht="38.25">
      <c r="A532" s="330" t="s">
        <v>238</v>
      </c>
      <c r="B532" s="331" t="s">
        <v>1859</v>
      </c>
      <c r="C532" s="331" t="s">
        <v>1199</v>
      </c>
      <c r="D532" s="331" t="s">
        <v>1137</v>
      </c>
      <c r="E532" s="332">
        <v>42000</v>
      </c>
      <c r="F532" s="332">
        <v>42000</v>
      </c>
    </row>
    <row r="533" spans="1:6" ht="51">
      <c r="A533" s="330" t="s">
        <v>1715</v>
      </c>
      <c r="B533" s="331" t="s">
        <v>1859</v>
      </c>
      <c r="C533" s="331" t="s">
        <v>1199</v>
      </c>
      <c r="D533" s="331" t="s">
        <v>345</v>
      </c>
      <c r="E533" s="332">
        <v>42000</v>
      </c>
      <c r="F533" s="332">
        <v>42000</v>
      </c>
    </row>
    <row r="534" spans="1:6" ht="165.75">
      <c r="A534" s="330" t="s">
        <v>1372</v>
      </c>
      <c r="B534" s="331" t="s">
        <v>1373</v>
      </c>
      <c r="C534" s="331" t="s">
        <v>1175</v>
      </c>
      <c r="D534" s="331" t="s">
        <v>1175</v>
      </c>
      <c r="E534" s="332">
        <v>879835</v>
      </c>
      <c r="F534" s="332">
        <v>879835</v>
      </c>
    </row>
    <row r="535" spans="1:6" ht="38.25">
      <c r="A535" s="330" t="s">
        <v>1321</v>
      </c>
      <c r="B535" s="331" t="s">
        <v>1373</v>
      </c>
      <c r="C535" s="331" t="s">
        <v>1322</v>
      </c>
      <c r="D535" s="331" t="s">
        <v>1175</v>
      </c>
      <c r="E535" s="332">
        <v>879835</v>
      </c>
      <c r="F535" s="332">
        <v>879835</v>
      </c>
    </row>
    <row r="536" spans="1:6" ht="38.25">
      <c r="A536" s="330" t="s">
        <v>1198</v>
      </c>
      <c r="B536" s="331" t="s">
        <v>1373</v>
      </c>
      <c r="C536" s="331" t="s">
        <v>1199</v>
      </c>
      <c r="D536" s="331" t="s">
        <v>1175</v>
      </c>
      <c r="E536" s="332">
        <v>879835</v>
      </c>
      <c r="F536" s="332">
        <v>879835</v>
      </c>
    </row>
    <row r="537" spans="1:6" ht="38.25">
      <c r="A537" s="330" t="s">
        <v>238</v>
      </c>
      <c r="B537" s="331" t="s">
        <v>1373</v>
      </c>
      <c r="C537" s="331" t="s">
        <v>1199</v>
      </c>
      <c r="D537" s="331" t="s">
        <v>1137</v>
      </c>
      <c r="E537" s="332">
        <v>879835</v>
      </c>
      <c r="F537" s="332">
        <v>879835</v>
      </c>
    </row>
    <row r="538" spans="1:6" ht="51">
      <c r="A538" s="330" t="s">
        <v>1715</v>
      </c>
      <c r="B538" s="331" t="s">
        <v>1373</v>
      </c>
      <c r="C538" s="331" t="s">
        <v>1199</v>
      </c>
      <c r="D538" s="331" t="s">
        <v>345</v>
      </c>
      <c r="E538" s="332">
        <v>879835</v>
      </c>
      <c r="F538" s="332">
        <v>879835</v>
      </c>
    </row>
    <row r="539" spans="1:6" ht="127.5">
      <c r="A539" s="330" t="s">
        <v>349</v>
      </c>
      <c r="B539" s="331" t="s">
        <v>661</v>
      </c>
      <c r="C539" s="331" t="s">
        <v>1175</v>
      </c>
      <c r="D539" s="331" t="s">
        <v>1175</v>
      </c>
      <c r="E539" s="332">
        <v>150000</v>
      </c>
      <c r="F539" s="332">
        <v>150000</v>
      </c>
    </row>
    <row r="540" spans="1:6" ht="38.25">
      <c r="A540" s="330" t="s">
        <v>1321</v>
      </c>
      <c r="B540" s="331" t="s">
        <v>661</v>
      </c>
      <c r="C540" s="331" t="s">
        <v>1322</v>
      </c>
      <c r="D540" s="331" t="s">
        <v>1175</v>
      </c>
      <c r="E540" s="332">
        <v>150000</v>
      </c>
      <c r="F540" s="332">
        <v>150000</v>
      </c>
    </row>
    <row r="541" spans="1:6" ht="38.25">
      <c r="A541" s="330" t="s">
        <v>1198</v>
      </c>
      <c r="B541" s="331" t="s">
        <v>661</v>
      </c>
      <c r="C541" s="331" t="s">
        <v>1199</v>
      </c>
      <c r="D541" s="331" t="s">
        <v>1175</v>
      </c>
      <c r="E541" s="332">
        <v>150000</v>
      </c>
      <c r="F541" s="332">
        <v>150000</v>
      </c>
    </row>
    <row r="542" spans="1:6" ht="38.25">
      <c r="A542" s="330" t="s">
        <v>238</v>
      </c>
      <c r="B542" s="331" t="s">
        <v>661</v>
      </c>
      <c r="C542" s="331" t="s">
        <v>1199</v>
      </c>
      <c r="D542" s="331" t="s">
        <v>1137</v>
      </c>
      <c r="E542" s="332">
        <v>150000</v>
      </c>
      <c r="F542" s="332">
        <v>150000</v>
      </c>
    </row>
    <row r="543" spans="1:6" ht="51">
      <c r="A543" s="330" t="s">
        <v>1715</v>
      </c>
      <c r="B543" s="331" t="s">
        <v>661</v>
      </c>
      <c r="C543" s="331" t="s">
        <v>1199</v>
      </c>
      <c r="D543" s="331" t="s">
        <v>345</v>
      </c>
      <c r="E543" s="332">
        <v>150000</v>
      </c>
      <c r="F543" s="332">
        <v>150000</v>
      </c>
    </row>
    <row r="544" spans="1:6" ht="127.5">
      <c r="A544" s="330" t="s">
        <v>350</v>
      </c>
      <c r="B544" s="331" t="s">
        <v>662</v>
      </c>
      <c r="C544" s="331" t="s">
        <v>1175</v>
      </c>
      <c r="D544" s="331" t="s">
        <v>1175</v>
      </c>
      <c r="E544" s="332">
        <v>30500</v>
      </c>
      <c r="F544" s="332">
        <v>30500</v>
      </c>
    </row>
    <row r="545" spans="1:6" ht="38.25">
      <c r="A545" s="330" t="s">
        <v>1321</v>
      </c>
      <c r="B545" s="331" t="s">
        <v>662</v>
      </c>
      <c r="C545" s="331" t="s">
        <v>1322</v>
      </c>
      <c r="D545" s="331" t="s">
        <v>1175</v>
      </c>
      <c r="E545" s="332">
        <v>30500</v>
      </c>
      <c r="F545" s="332">
        <v>30500</v>
      </c>
    </row>
    <row r="546" spans="1:6" ht="38.25">
      <c r="A546" s="330" t="s">
        <v>1198</v>
      </c>
      <c r="B546" s="331" t="s">
        <v>662</v>
      </c>
      <c r="C546" s="331" t="s">
        <v>1199</v>
      </c>
      <c r="D546" s="331" t="s">
        <v>1175</v>
      </c>
      <c r="E546" s="332">
        <v>30500</v>
      </c>
      <c r="F546" s="332">
        <v>30500</v>
      </c>
    </row>
    <row r="547" spans="1:6" ht="38.25">
      <c r="A547" s="330" t="s">
        <v>238</v>
      </c>
      <c r="B547" s="331" t="s">
        <v>662</v>
      </c>
      <c r="C547" s="331" t="s">
        <v>1199</v>
      </c>
      <c r="D547" s="331" t="s">
        <v>1137</v>
      </c>
      <c r="E547" s="332">
        <v>30500</v>
      </c>
      <c r="F547" s="332">
        <v>30500</v>
      </c>
    </row>
    <row r="548" spans="1:6" ht="51">
      <c r="A548" s="330" t="s">
        <v>1715</v>
      </c>
      <c r="B548" s="331" t="s">
        <v>662</v>
      </c>
      <c r="C548" s="331" t="s">
        <v>1199</v>
      </c>
      <c r="D548" s="331" t="s">
        <v>345</v>
      </c>
      <c r="E548" s="332">
        <v>30500</v>
      </c>
      <c r="F548" s="332">
        <v>30500</v>
      </c>
    </row>
    <row r="549" spans="1:6" ht="114.75">
      <c r="A549" s="330" t="s">
        <v>334</v>
      </c>
      <c r="B549" s="331" t="s">
        <v>645</v>
      </c>
      <c r="C549" s="331" t="s">
        <v>1175</v>
      </c>
      <c r="D549" s="331" t="s">
        <v>1175</v>
      </c>
      <c r="E549" s="332">
        <v>73395</v>
      </c>
      <c r="F549" s="332">
        <v>73395</v>
      </c>
    </row>
    <row r="550" spans="1:6" ht="38.25">
      <c r="A550" s="330" t="s">
        <v>1321</v>
      </c>
      <c r="B550" s="331" t="s">
        <v>645</v>
      </c>
      <c r="C550" s="331" t="s">
        <v>1322</v>
      </c>
      <c r="D550" s="331" t="s">
        <v>1175</v>
      </c>
      <c r="E550" s="332">
        <v>73395</v>
      </c>
      <c r="F550" s="332">
        <v>73395</v>
      </c>
    </row>
    <row r="551" spans="1:6" ht="38.25">
      <c r="A551" s="330" t="s">
        <v>1198</v>
      </c>
      <c r="B551" s="331" t="s">
        <v>645</v>
      </c>
      <c r="C551" s="331" t="s">
        <v>1199</v>
      </c>
      <c r="D551" s="331" t="s">
        <v>1175</v>
      </c>
      <c r="E551" s="332">
        <v>73395</v>
      </c>
      <c r="F551" s="332">
        <v>73395</v>
      </c>
    </row>
    <row r="552" spans="1:6">
      <c r="A552" s="330" t="s">
        <v>234</v>
      </c>
      <c r="B552" s="331" t="s">
        <v>645</v>
      </c>
      <c r="C552" s="331" t="s">
        <v>1199</v>
      </c>
      <c r="D552" s="331" t="s">
        <v>1135</v>
      </c>
      <c r="E552" s="332">
        <v>73395</v>
      </c>
      <c r="F552" s="332">
        <v>73395</v>
      </c>
    </row>
    <row r="553" spans="1:6" ht="76.5">
      <c r="A553" s="330" t="s">
        <v>236</v>
      </c>
      <c r="B553" s="331" t="s">
        <v>645</v>
      </c>
      <c r="C553" s="331" t="s">
        <v>1199</v>
      </c>
      <c r="D553" s="331" t="s">
        <v>333</v>
      </c>
      <c r="E553" s="332">
        <v>73395</v>
      </c>
      <c r="F553" s="332">
        <v>73395</v>
      </c>
    </row>
    <row r="554" spans="1:6" ht="140.25">
      <c r="A554" s="330" t="s">
        <v>1981</v>
      </c>
      <c r="B554" s="331" t="s">
        <v>1982</v>
      </c>
      <c r="C554" s="331" t="s">
        <v>1175</v>
      </c>
      <c r="D554" s="331" t="s">
        <v>1175</v>
      </c>
      <c r="E554" s="332">
        <v>24000</v>
      </c>
      <c r="F554" s="332">
        <v>24000</v>
      </c>
    </row>
    <row r="555" spans="1:6" ht="38.25">
      <c r="A555" s="330" t="s">
        <v>1321</v>
      </c>
      <c r="B555" s="331" t="s">
        <v>1982</v>
      </c>
      <c r="C555" s="331" t="s">
        <v>1322</v>
      </c>
      <c r="D555" s="331" t="s">
        <v>1175</v>
      </c>
      <c r="E555" s="332">
        <v>24000</v>
      </c>
      <c r="F555" s="332">
        <v>24000</v>
      </c>
    </row>
    <row r="556" spans="1:6" ht="38.25">
      <c r="A556" s="330" t="s">
        <v>1198</v>
      </c>
      <c r="B556" s="331" t="s">
        <v>1982</v>
      </c>
      <c r="C556" s="331" t="s">
        <v>1199</v>
      </c>
      <c r="D556" s="331" t="s">
        <v>1175</v>
      </c>
      <c r="E556" s="332">
        <v>24000</v>
      </c>
      <c r="F556" s="332">
        <v>24000</v>
      </c>
    </row>
    <row r="557" spans="1:6" ht="38.25">
      <c r="A557" s="330" t="s">
        <v>238</v>
      </c>
      <c r="B557" s="331" t="s">
        <v>1982</v>
      </c>
      <c r="C557" s="331" t="s">
        <v>1199</v>
      </c>
      <c r="D557" s="331" t="s">
        <v>1137</v>
      </c>
      <c r="E557" s="332">
        <v>24000</v>
      </c>
      <c r="F557" s="332">
        <v>24000</v>
      </c>
    </row>
    <row r="558" spans="1:6" ht="51">
      <c r="A558" s="330" t="s">
        <v>1715</v>
      </c>
      <c r="B558" s="331" t="s">
        <v>1982</v>
      </c>
      <c r="C558" s="331" t="s">
        <v>1199</v>
      </c>
      <c r="D558" s="331" t="s">
        <v>345</v>
      </c>
      <c r="E558" s="332">
        <v>24000</v>
      </c>
      <c r="F558" s="332">
        <v>24000</v>
      </c>
    </row>
    <row r="559" spans="1:6" ht="140.25">
      <c r="A559" s="330" t="s">
        <v>2163</v>
      </c>
      <c r="B559" s="331" t="s">
        <v>1226</v>
      </c>
      <c r="C559" s="331" t="s">
        <v>1175</v>
      </c>
      <c r="D559" s="331" t="s">
        <v>1175</v>
      </c>
      <c r="E559" s="332">
        <v>4102500</v>
      </c>
      <c r="F559" s="332">
        <v>4102500</v>
      </c>
    </row>
    <row r="560" spans="1:6">
      <c r="A560" s="330" t="s">
        <v>1331</v>
      </c>
      <c r="B560" s="331" t="s">
        <v>1226</v>
      </c>
      <c r="C560" s="331" t="s">
        <v>1332</v>
      </c>
      <c r="D560" s="331" t="s">
        <v>1175</v>
      </c>
      <c r="E560" s="332">
        <v>4102500</v>
      </c>
      <c r="F560" s="332">
        <v>4102500</v>
      </c>
    </row>
    <row r="561" spans="1:6">
      <c r="A561" s="330" t="s">
        <v>68</v>
      </c>
      <c r="B561" s="331" t="s">
        <v>1226</v>
      </c>
      <c r="C561" s="331" t="s">
        <v>430</v>
      </c>
      <c r="D561" s="331" t="s">
        <v>1175</v>
      </c>
      <c r="E561" s="332">
        <v>4102500</v>
      </c>
      <c r="F561" s="332">
        <v>4102500</v>
      </c>
    </row>
    <row r="562" spans="1:6" ht="38.25">
      <c r="A562" s="330" t="s">
        <v>238</v>
      </c>
      <c r="B562" s="331" t="s">
        <v>1226</v>
      </c>
      <c r="C562" s="331" t="s">
        <v>430</v>
      </c>
      <c r="D562" s="331" t="s">
        <v>1137</v>
      </c>
      <c r="E562" s="332">
        <v>4102500</v>
      </c>
      <c r="F562" s="332">
        <v>4102500</v>
      </c>
    </row>
    <row r="563" spans="1:6" ht="51">
      <c r="A563" s="330" t="s">
        <v>1715</v>
      </c>
      <c r="B563" s="331" t="s">
        <v>1226</v>
      </c>
      <c r="C563" s="331" t="s">
        <v>430</v>
      </c>
      <c r="D563" s="331" t="s">
        <v>345</v>
      </c>
      <c r="E563" s="332">
        <v>4102500</v>
      </c>
      <c r="F563" s="332">
        <v>4102500</v>
      </c>
    </row>
    <row r="564" spans="1:6" ht="114.75">
      <c r="A564" s="330" t="s">
        <v>1477</v>
      </c>
      <c r="B564" s="331" t="s">
        <v>1478</v>
      </c>
      <c r="C564" s="331" t="s">
        <v>1175</v>
      </c>
      <c r="D564" s="331" t="s">
        <v>1175</v>
      </c>
      <c r="E564" s="332">
        <v>8948</v>
      </c>
      <c r="F564" s="332">
        <v>8948</v>
      </c>
    </row>
    <row r="565" spans="1:6" ht="38.25">
      <c r="A565" s="330" t="s">
        <v>1321</v>
      </c>
      <c r="B565" s="331" t="s">
        <v>1478</v>
      </c>
      <c r="C565" s="331" t="s">
        <v>1322</v>
      </c>
      <c r="D565" s="331" t="s">
        <v>1175</v>
      </c>
      <c r="E565" s="332">
        <v>8948</v>
      </c>
      <c r="F565" s="332">
        <v>8948</v>
      </c>
    </row>
    <row r="566" spans="1:6" ht="38.25">
      <c r="A566" s="330" t="s">
        <v>1198</v>
      </c>
      <c r="B566" s="331" t="s">
        <v>1478</v>
      </c>
      <c r="C566" s="331" t="s">
        <v>1199</v>
      </c>
      <c r="D566" s="331" t="s">
        <v>1175</v>
      </c>
      <c r="E566" s="332">
        <v>8948</v>
      </c>
      <c r="F566" s="332">
        <v>8948</v>
      </c>
    </row>
    <row r="567" spans="1:6" ht="38.25">
      <c r="A567" s="330" t="s">
        <v>238</v>
      </c>
      <c r="B567" s="331" t="s">
        <v>1478</v>
      </c>
      <c r="C567" s="331" t="s">
        <v>1199</v>
      </c>
      <c r="D567" s="331" t="s">
        <v>1137</v>
      </c>
      <c r="E567" s="332">
        <v>8948</v>
      </c>
      <c r="F567" s="332">
        <v>8948</v>
      </c>
    </row>
    <row r="568" spans="1:6" ht="51">
      <c r="A568" s="330" t="s">
        <v>1715</v>
      </c>
      <c r="B568" s="331" t="s">
        <v>1478</v>
      </c>
      <c r="C568" s="331" t="s">
        <v>1199</v>
      </c>
      <c r="D568" s="331" t="s">
        <v>345</v>
      </c>
      <c r="E568" s="332">
        <v>8948</v>
      </c>
      <c r="F568" s="332">
        <v>8948</v>
      </c>
    </row>
    <row r="569" spans="1:6" ht="38.25">
      <c r="A569" s="330" t="s">
        <v>1770</v>
      </c>
      <c r="B569" s="331" t="s">
        <v>1165</v>
      </c>
      <c r="C569" s="331" t="s">
        <v>1175</v>
      </c>
      <c r="D569" s="331" t="s">
        <v>1175</v>
      </c>
      <c r="E569" s="332">
        <v>215000</v>
      </c>
      <c r="F569" s="332">
        <v>215000</v>
      </c>
    </row>
    <row r="570" spans="1:6" ht="102">
      <c r="A570" s="330" t="s">
        <v>1833</v>
      </c>
      <c r="B570" s="331" t="s">
        <v>1834</v>
      </c>
      <c r="C570" s="331" t="s">
        <v>1175</v>
      </c>
      <c r="D570" s="331" t="s">
        <v>1175</v>
      </c>
      <c r="E570" s="332">
        <v>65000</v>
      </c>
      <c r="F570" s="332">
        <v>65000</v>
      </c>
    </row>
    <row r="571" spans="1:6" ht="38.25">
      <c r="A571" s="330" t="s">
        <v>1321</v>
      </c>
      <c r="B571" s="331" t="s">
        <v>1834</v>
      </c>
      <c r="C571" s="331" t="s">
        <v>1322</v>
      </c>
      <c r="D571" s="331" t="s">
        <v>1175</v>
      </c>
      <c r="E571" s="332">
        <v>65000</v>
      </c>
      <c r="F571" s="332">
        <v>65000</v>
      </c>
    </row>
    <row r="572" spans="1:6" ht="38.25">
      <c r="A572" s="330" t="s">
        <v>1198</v>
      </c>
      <c r="B572" s="331" t="s">
        <v>1834</v>
      </c>
      <c r="C572" s="331" t="s">
        <v>1199</v>
      </c>
      <c r="D572" s="331" t="s">
        <v>1175</v>
      </c>
      <c r="E572" s="332">
        <v>65000</v>
      </c>
      <c r="F572" s="332">
        <v>65000</v>
      </c>
    </row>
    <row r="573" spans="1:6">
      <c r="A573" s="330" t="s">
        <v>234</v>
      </c>
      <c r="B573" s="331" t="s">
        <v>1834</v>
      </c>
      <c r="C573" s="331" t="s">
        <v>1199</v>
      </c>
      <c r="D573" s="331" t="s">
        <v>1135</v>
      </c>
      <c r="E573" s="332">
        <v>65000</v>
      </c>
      <c r="F573" s="332">
        <v>65000</v>
      </c>
    </row>
    <row r="574" spans="1:6">
      <c r="A574" s="330" t="s">
        <v>217</v>
      </c>
      <c r="B574" s="331" t="s">
        <v>1834</v>
      </c>
      <c r="C574" s="331" t="s">
        <v>1199</v>
      </c>
      <c r="D574" s="331" t="s">
        <v>337</v>
      </c>
      <c r="E574" s="332">
        <v>65000</v>
      </c>
      <c r="F574" s="332">
        <v>65000</v>
      </c>
    </row>
    <row r="575" spans="1:6" ht="114.75">
      <c r="A575" s="330" t="s">
        <v>1771</v>
      </c>
      <c r="B575" s="331" t="s">
        <v>1711</v>
      </c>
      <c r="C575" s="331" t="s">
        <v>1175</v>
      </c>
      <c r="D575" s="331" t="s">
        <v>1175</v>
      </c>
      <c r="E575" s="332">
        <v>150000</v>
      </c>
      <c r="F575" s="332">
        <v>150000</v>
      </c>
    </row>
    <row r="576" spans="1:6" ht="38.25">
      <c r="A576" s="330" t="s">
        <v>1321</v>
      </c>
      <c r="B576" s="331" t="s">
        <v>1711</v>
      </c>
      <c r="C576" s="331" t="s">
        <v>1322</v>
      </c>
      <c r="D576" s="331" t="s">
        <v>1175</v>
      </c>
      <c r="E576" s="332">
        <v>150000</v>
      </c>
      <c r="F576" s="332">
        <v>150000</v>
      </c>
    </row>
    <row r="577" spans="1:6" ht="38.25">
      <c r="A577" s="330" t="s">
        <v>1198</v>
      </c>
      <c r="B577" s="331" t="s">
        <v>1711</v>
      </c>
      <c r="C577" s="331" t="s">
        <v>1199</v>
      </c>
      <c r="D577" s="331" t="s">
        <v>1175</v>
      </c>
      <c r="E577" s="332">
        <v>150000</v>
      </c>
      <c r="F577" s="332">
        <v>150000</v>
      </c>
    </row>
    <row r="578" spans="1:6">
      <c r="A578" s="330" t="s">
        <v>234</v>
      </c>
      <c r="B578" s="331" t="s">
        <v>1711</v>
      </c>
      <c r="C578" s="331" t="s">
        <v>1199</v>
      </c>
      <c r="D578" s="331" t="s">
        <v>1135</v>
      </c>
      <c r="E578" s="332">
        <v>150000</v>
      </c>
      <c r="F578" s="332">
        <v>150000</v>
      </c>
    </row>
    <row r="579" spans="1:6">
      <c r="A579" s="330" t="s">
        <v>217</v>
      </c>
      <c r="B579" s="331" t="s">
        <v>1711</v>
      </c>
      <c r="C579" s="331" t="s">
        <v>1199</v>
      </c>
      <c r="D579" s="331" t="s">
        <v>337</v>
      </c>
      <c r="E579" s="332">
        <v>150000</v>
      </c>
      <c r="F579" s="332">
        <v>150000</v>
      </c>
    </row>
    <row r="580" spans="1:6" ht="25.5">
      <c r="A580" s="330" t="s">
        <v>461</v>
      </c>
      <c r="B580" s="331" t="s">
        <v>981</v>
      </c>
      <c r="C580" s="331" t="s">
        <v>1175</v>
      </c>
      <c r="D580" s="331" t="s">
        <v>1175</v>
      </c>
      <c r="E580" s="332">
        <v>272373921</v>
      </c>
      <c r="F580" s="332">
        <v>272373921</v>
      </c>
    </row>
    <row r="581" spans="1:6">
      <c r="A581" s="330" t="s">
        <v>462</v>
      </c>
      <c r="B581" s="331" t="s">
        <v>982</v>
      </c>
      <c r="C581" s="331" t="s">
        <v>1175</v>
      </c>
      <c r="D581" s="331" t="s">
        <v>1175</v>
      </c>
      <c r="E581" s="332">
        <v>42670871</v>
      </c>
      <c r="F581" s="332">
        <v>42670871</v>
      </c>
    </row>
    <row r="582" spans="1:6" ht="114.75">
      <c r="A582" s="330" t="s">
        <v>397</v>
      </c>
      <c r="B582" s="331" t="s">
        <v>708</v>
      </c>
      <c r="C582" s="331" t="s">
        <v>1175</v>
      </c>
      <c r="D582" s="331" t="s">
        <v>1175</v>
      </c>
      <c r="E582" s="332">
        <v>36354974</v>
      </c>
      <c r="F582" s="332">
        <v>36354974</v>
      </c>
    </row>
    <row r="583" spans="1:6" ht="38.25">
      <c r="A583" s="330" t="s">
        <v>1329</v>
      </c>
      <c r="B583" s="331" t="s">
        <v>708</v>
      </c>
      <c r="C583" s="331" t="s">
        <v>1330</v>
      </c>
      <c r="D583" s="331" t="s">
        <v>1175</v>
      </c>
      <c r="E583" s="332">
        <v>36354974</v>
      </c>
      <c r="F583" s="332">
        <v>36354974</v>
      </c>
    </row>
    <row r="584" spans="1:6">
      <c r="A584" s="330" t="s">
        <v>1200</v>
      </c>
      <c r="B584" s="331" t="s">
        <v>708</v>
      </c>
      <c r="C584" s="331" t="s">
        <v>1201</v>
      </c>
      <c r="D584" s="331" t="s">
        <v>1175</v>
      </c>
      <c r="E584" s="332">
        <v>36354974</v>
      </c>
      <c r="F584" s="332">
        <v>36354974</v>
      </c>
    </row>
    <row r="585" spans="1:6">
      <c r="A585" s="330" t="s">
        <v>249</v>
      </c>
      <c r="B585" s="331" t="s">
        <v>708</v>
      </c>
      <c r="C585" s="331" t="s">
        <v>1201</v>
      </c>
      <c r="D585" s="331" t="s">
        <v>1148</v>
      </c>
      <c r="E585" s="332">
        <v>36354974</v>
      </c>
      <c r="F585" s="332">
        <v>36354974</v>
      </c>
    </row>
    <row r="586" spans="1:6">
      <c r="A586" s="330" t="s">
        <v>209</v>
      </c>
      <c r="B586" s="331" t="s">
        <v>708</v>
      </c>
      <c r="C586" s="331" t="s">
        <v>1201</v>
      </c>
      <c r="D586" s="331" t="s">
        <v>392</v>
      </c>
      <c r="E586" s="332">
        <v>36354974</v>
      </c>
      <c r="F586" s="332">
        <v>36354974</v>
      </c>
    </row>
    <row r="587" spans="1:6" ht="165.75">
      <c r="A587" s="330" t="s">
        <v>398</v>
      </c>
      <c r="B587" s="331" t="s">
        <v>709</v>
      </c>
      <c r="C587" s="331" t="s">
        <v>1175</v>
      </c>
      <c r="D587" s="331" t="s">
        <v>1175</v>
      </c>
      <c r="E587" s="332">
        <v>50000</v>
      </c>
      <c r="F587" s="332">
        <v>50000</v>
      </c>
    </row>
    <row r="588" spans="1:6" ht="38.25">
      <c r="A588" s="330" t="s">
        <v>1329</v>
      </c>
      <c r="B588" s="331" t="s">
        <v>709</v>
      </c>
      <c r="C588" s="331" t="s">
        <v>1330</v>
      </c>
      <c r="D588" s="331" t="s">
        <v>1175</v>
      </c>
      <c r="E588" s="332">
        <v>50000</v>
      </c>
      <c r="F588" s="332">
        <v>50000</v>
      </c>
    </row>
    <row r="589" spans="1:6">
      <c r="A589" s="330" t="s">
        <v>1200</v>
      </c>
      <c r="B589" s="331" t="s">
        <v>709</v>
      </c>
      <c r="C589" s="331" t="s">
        <v>1201</v>
      </c>
      <c r="D589" s="331" t="s">
        <v>1175</v>
      </c>
      <c r="E589" s="332">
        <v>50000</v>
      </c>
      <c r="F589" s="332">
        <v>50000</v>
      </c>
    </row>
    <row r="590" spans="1:6">
      <c r="A590" s="330" t="s">
        <v>249</v>
      </c>
      <c r="B590" s="331" t="s">
        <v>709</v>
      </c>
      <c r="C590" s="331" t="s">
        <v>1201</v>
      </c>
      <c r="D590" s="331" t="s">
        <v>1148</v>
      </c>
      <c r="E590" s="332">
        <v>50000</v>
      </c>
      <c r="F590" s="332">
        <v>50000</v>
      </c>
    </row>
    <row r="591" spans="1:6">
      <c r="A591" s="330" t="s">
        <v>209</v>
      </c>
      <c r="B591" s="331" t="s">
        <v>709</v>
      </c>
      <c r="C591" s="331" t="s">
        <v>1201</v>
      </c>
      <c r="D591" s="331" t="s">
        <v>392</v>
      </c>
      <c r="E591" s="332">
        <v>50000</v>
      </c>
      <c r="F591" s="332">
        <v>50000</v>
      </c>
    </row>
    <row r="592" spans="1:6" ht="127.5">
      <c r="A592" s="330" t="s">
        <v>1853</v>
      </c>
      <c r="B592" s="331" t="s">
        <v>1854</v>
      </c>
      <c r="C592" s="331" t="s">
        <v>1175</v>
      </c>
      <c r="D592" s="331" t="s">
        <v>1175</v>
      </c>
      <c r="E592" s="332">
        <v>72747</v>
      </c>
      <c r="F592" s="332">
        <v>72747</v>
      </c>
    </row>
    <row r="593" spans="1:6" ht="38.25">
      <c r="A593" s="330" t="s">
        <v>1329</v>
      </c>
      <c r="B593" s="331" t="s">
        <v>1854</v>
      </c>
      <c r="C593" s="331" t="s">
        <v>1330</v>
      </c>
      <c r="D593" s="331" t="s">
        <v>1175</v>
      </c>
      <c r="E593" s="332">
        <v>72747</v>
      </c>
      <c r="F593" s="332">
        <v>72747</v>
      </c>
    </row>
    <row r="594" spans="1:6">
      <c r="A594" s="330" t="s">
        <v>1200</v>
      </c>
      <c r="B594" s="331" t="s">
        <v>1854</v>
      </c>
      <c r="C594" s="331" t="s">
        <v>1201</v>
      </c>
      <c r="D594" s="331" t="s">
        <v>1175</v>
      </c>
      <c r="E594" s="332">
        <v>72747</v>
      </c>
      <c r="F594" s="332">
        <v>72747</v>
      </c>
    </row>
    <row r="595" spans="1:6">
      <c r="A595" s="330" t="s">
        <v>249</v>
      </c>
      <c r="B595" s="331" t="s">
        <v>1854</v>
      </c>
      <c r="C595" s="331" t="s">
        <v>1201</v>
      </c>
      <c r="D595" s="331" t="s">
        <v>1148</v>
      </c>
      <c r="E595" s="332">
        <v>72747</v>
      </c>
      <c r="F595" s="332">
        <v>72747</v>
      </c>
    </row>
    <row r="596" spans="1:6">
      <c r="A596" s="330" t="s">
        <v>209</v>
      </c>
      <c r="B596" s="331" t="s">
        <v>1854</v>
      </c>
      <c r="C596" s="331" t="s">
        <v>1201</v>
      </c>
      <c r="D596" s="331" t="s">
        <v>392</v>
      </c>
      <c r="E596" s="332">
        <v>72747</v>
      </c>
      <c r="F596" s="332">
        <v>72747</v>
      </c>
    </row>
    <row r="597" spans="1:6" ht="114.75">
      <c r="A597" s="330" t="s">
        <v>513</v>
      </c>
      <c r="B597" s="331" t="s">
        <v>710</v>
      </c>
      <c r="C597" s="331" t="s">
        <v>1175</v>
      </c>
      <c r="D597" s="331" t="s">
        <v>1175</v>
      </c>
      <c r="E597" s="332">
        <v>226576</v>
      </c>
      <c r="F597" s="332">
        <v>226576</v>
      </c>
    </row>
    <row r="598" spans="1:6" ht="38.25">
      <c r="A598" s="330" t="s">
        <v>1329</v>
      </c>
      <c r="B598" s="331" t="s">
        <v>710</v>
      </c>
      <c r="C598" s="331" t="s">
        <v>1330</v>
      </c>
      <c r="D598" s="331" t="s">
        <v>1175</v>
      </c>
      <c r="E598" s="332">
        <v>226576</v>
      </c>
      <c r="F598" s="332">
        <v>226576</v>
      </c>
    </row>
    <row r="599" spans="1:6">
      <c r="A599" s="330" t="s">
        <v>1200</v>
      </c>
      <c r="B599" s="331" t="s">
        <v>710</v>
      </c>
      <c r="C599" s="331" t="s">
        <v>1201</v>
      </c>
      <c r="D599" s="331" t="s">
        <v>1175</v>
      </c>
      <c r="E599" s="332">
        <v>226576</v>
      </c>
      <c r="F599" s="332">
        <v>226576</v>
      </c>
    </row>
    <row r="600" spans="1:6">
      <c r="A600" s="330" t="s">
        <v>249</v>
      </c>
      <c r="B600" s="331" t="s">
        <v>710</v>
      </c>
      <c r="C600" s="331" t="s">
        <v>1201</v>
      </c>
      <c r="D600" s="331" t="s">
        <v>1148</v>
      </c>
      <c r="E600" s="332">
        <v>226576</v>
      </c>
      <c r="F600" s="332">
        <v>226576</v>
      </c>
    </row>
    <row r="601" spans="1:6">
      <c r="A601" s="330" t="s">
        <v>209</v>
      </c>
      <c r="B601" s="331" t="s">
        <v>710</v>
      </c>
      <c r="C601" s="331" t="s">
        <v>1201</v>
      </c>
      <c r="D601" s="331" t="s">
        <v>392</v>
      </c>
      <c r="E601" s="332">
        <v>226576</v>
      </c>
      <c r="F601" s="332">
        <v>226576</v>
      </c>
    </row>
    <row r="602" spans="1:6" ht="114.75">
      <c r="A602" s="330" t="s">
        <v>568</v>
      </c>
      <c r="B602" s="331" t="s">
        <v>711</v>
      </c>
      <c r="C602" s="331" t="s">
        <v>1175</v>
      </c>
      <c r="D602" s="331" t="s">
        <v>1175</v>
      </c>
      <c r="E602" s="332">
        <v>3700000</v>
      </c>
      <c r="F602" s="332">
        <v>3700000</v>
      </c>
    </row>
    <row r="603" spans="1:6" ht="38.25">
      <c r="A603" s="330" t="s">
        <v>1329</v>
      </c>
      <c r="B603" s="331" t="s">
        <v>711</v>
      </c>
      <c r="C603" s="331" t="s">
        <v>1330</v>
      </c>
      <c r="D603" s="331" t="s">
        <v>1175</v>
      </c>
      <c r="E603" s="332">
        <v>3700000</v>
      </c>
      <c r="F603" s="332">
        <v>3700000</v>
      </c>
    </row>
    <row r="604" spans="1:6">
      <c r="A604" s="330" t="s">
        <v>1200</v>
      </c>
      <c r="B604" s="331" t="s">
        <v>711</v>
      </c>
      <c r="C604" s="331" t="s">
        <v>1201</v>
      </c>
      <c r="D604" s="331" t="s">
        <v>1175</v>
      </c>
      <c r="E604" s="332">
        <v>3700000</v>
      </c>
      <c r="F604" s="332">
        <v>3700000</v>
      </c>
    </row>
    <row r="605" spans="1:6">
      <c r="A605" s="330" t="s">
        <v>249</v>
      </c>
      <c r="B605" s="331" t="s">
        <v>711</v>
      </c>
      <c r="C605" s="331" t="s">
        <v>1201</v>
      </c>
      <c r="D605" s="331" t="s">
        <v>1148</v>
      </c>
      <c r="E605" s="332">
        <v>3700000</v>
      </c>
      <c r="F605" s="332">
        <v>3700000</v>
      </c>
    </row>
    <row r="606" spans="1:6">
      <c r="A606" s="330" t="s">
        <v>209</v>
      </c>
      <c r="B606" s="331" t="s">
        <v>711</v>
      </c>
      <c r="C606" s="331" t="s">
        <v>1201</v>
      </c>
      <c r="D606" s="331" t="s">
        <v>392</v>
      </c>
      <c r="E606" s="332">
        <v>3700000</v>
      </c>
      <c r="F606" s="332">
        <v>3700000</v>
      </c>
    </row>
    <row r="607" spans="1:6" ht="76.5">
      <c r="A607" s="330" t="s">
        <v>1641</v>
      </c>
      <c r="B607" s="331" t="s">
        <v>1642</v>
      </c>
      <c r="C607" s="331" t="s">
        <v>1175</v>
      </c>
      <c r="D607" s="331" t="s">
        <v>1175</v>
      </c>
      <c r="E607" s="332">
        <v>35200</v>
      </c>
      <c r="F607" s="332">
        <v>35200</v>
      </c>
    </row>
    <row r="608" spans="1:6" ht="38.25">
      <c r="A608" s="330" t="s">
        <v>1329</v>
      </c>
      <c r="B608" s="331" t="s">
        <v>1642</v>
      </c>
      <c r="C608" s="331" t="s">
        <v>1330</v>
      </c>
      <c r="D608" s="331" t="s">
        <v>1175</v>
      </c>
      <c r="E608" s="332">
        <v>35200</v>
      </c>
      <c r="F608" s="332">
        <v>35200</v>
      </c>
    </row>
    <row r="609" spans="1:6">
      <c r="A609" s="330" t="s">
        <v>1200</v>
      </c>
      <c r="B609" s="331" t="s">
        <v>1642</v>
      </c>
      <c r="C609" s="331" t="s">
        <v>1201</v>
      </c>
      <c r="D609" s="331" t="s">
        <v>1175</v>
      </c>
      <c r="E609" s="332">
        <v>35200</v>
      </c>
      <c r="F609" s="332">
        <v>35200</v>
      </c>
    </row>
    <row r="610" spans="1:6">
      <c r="A610" s="330" t="s">
        <v>249</v>
      </c>
      <c r="B610" s="331" t="s">
        <v>1642</v>
      </c>
      <c r="C610" s="331" t="s">
        <v>1201</v>
      </c>
      <c r="D610" s="331" t="s">
        <v>1148</v>
      </c>
      <c r="E610" s="332">
        <v>35200</v>
      </c>
      <c r="F610" s="332">
        <v>35200</v>
      </c>
    </row>
    <row r="611" spans="1:6">
      <c r="A611" s="330" t="s">
        <v>209</v>
      </c>
      <c r="B611" s="331" t="s">
        <v>1642</v>
      </c>
      <c r="C611" s="331" t="s">
        <v>1201</v>
      </c>
      <c r="D611" s="331" t="s">
        <v>392</v>
      </c>
      <c r="E611" s="332">
        <v>35200</v>
      </c>
      <c r="F611" s="332">
        <v>35200</v>
      </c>
    </row>
    <row r="612" spans="1:6" ht="102">
      <c r="A612" s="330" t="s">
        <v>958</v>
      </c>
      <c r="B612" s="331" t="s">
        <v>959</v>
      </c>
      <c r="C612" s="331" t="s">
        <v>1175</v>
      </c>
      <c r="D612" s="331" t="s">
        <v>1175</v>
      </c>
      <c r="E612" s="332">
        <v>1300000</v>
      </c>
      <c r="F612" s="332">
        <v>1300000</v>
      </c>
    </row>
    <row r="613" spans="1:6" ht="38.25">
      <c r="A613" s="330" t="s">
        <v>1329</v>
      </c>
      <c r="B613" s="331" t="s">
        <v>959</v>
      </c>
      <c r="C613" s="331" t="s">
        <v>1330</v>
      </c>
      <c r="D613" s="331" t="s">
        <v>1175</v>
      </c>
      <c r="E613" s="332">
        <v>1300000</v>
      </c>
      <c r="F613" s="332">
        <v>1300000</v>
      </c>
    </row>
    <row r="614" spans="1:6">
      <c r="A614" s="330" t="s">
        <v>1200</v>
      </c>
      <c r="B614" s="331" t="s">
        <v>959</v>
      </c>
      <c r="C614" s="331" t="s">
        <v>1201</v>
      </c>
      <c r="D614" s="331" t="s">
        <v>1175</v>
      </c>
      <c r="E614" s="332">
        <v>1300000</v>
      </c>
      <c r="F614" s="332">
        <v>1300000</v>
      </c>
    </row>
    <row r="615" spans="1:6">
      <c r="A615" s="330" t="s">
        <v>249</v>
      </c>
      <c r="B615" s="331" t="s">
        <v>959</v>
      </c>
      <c r="C615" s="331" t="s">
        <v>1201</v>
      </c>
      <c r="D615" s="331" t="s">
        <v>1148</v>
      </c>
      <c r="E615" s="332">
        <v>1300000</v>
      </c>
      <c r="F615" s="332">
        <v>1300000</v>
      </c>
    </row>
    <row r="616" spans="1:6">
      <c r="A616" s="330" t="s">
        <v>209</v>
      </c>
      <c r="B616" s="331" t="s">
        <v>959</v>
      </c>
      <c r="C616" s="331" t="s">
        <v>1201</v>
      </c>
      <c r="D616" s="331" t="s">
        <v>392</v>
      </c>
      <c r="E616" s="332">
        <v>1300000</v>
      </c>
      <c r="F616" s="332">
        <v>1300000</v>
      </c>
    </row>
    <row r="617" spans="1:6" ht="63.75">
      <c r="A617" s="330" t="s">
        <v>401</v>
      </c>
      <c r="B617" s="331" t="s">
        <v>718</v>
      </c>
      <c r="C617" s="331" t="s">
        <v>1175</v>
      </c>
      <c r="D617" s="331" t="s">
        <v>1175</v>
      </c>
      <c r="E617" s="332">
        <v>150000</v>
      </c>
      <c r="F617" s="332">
        <v>150000</v>
      </c>
    </row>
    <row r="618" spans="1:6" ht="38.25">
      <c r="A618" s="330" t="s">
        <v>1329</v>
      </c>
      <c r="B618" s="331" t="s">
        <v>718</v>
      </c>
      <c r="C618" s="331" t="s">
        <v>1330</v>
      </c>
      <c r="D618" s="331" t="s">
        <v>1175</v>
      </c>
      <c r="E618" s="332">
        <v>150000</v>
      </c>
      <c r="F618" s="332">
        <v>150000</v>
      </c>
    </row>
    <row r="619" spans="1:6">
      <c r="A619" s="330" t="s">
        <v>1200</v>
      </c>
      <c r="B619" s="331" t="s">
        <v>718</v>
      </c>
      <c r="C619" s="331" t="s">
        <v>1201</v>
      </c>
      <c r="D619" s="331" t="s">
        <v>1175</v>
      </c>
      <c r="E619" s="332">
        <v>150000</v>
      </c>
      <c r="F619" s="332">
        <v>150000</v>
      </c>
    </row>
    <row r="620" spans="1:6">
      <c r="A620" s="330" t="s">
        <v>249</v>
      </c>
      <c r="B620" s="331" t="s">
        <v>718</v>
      </c>
      <c r="C620" s="331" t="s">
        <v>1201</v>
      </c>
      <c r="D620" s="331" t="s">
        <v>1148</v>
      </c>
      <c r="E620" s="332">
        <v>150000</v>
      </c>
      <c r="F620" s="332">
        <v>150000</v>
      </c>
    </row>
    <row r="621" spans="1:6">
      <c r="A621" s="330" t="s">
        <v>209</v>
      </c>
      <c r="B621" s="331" t="s">
        <v>718</v>
      </c>
      <c r="C621" s="331" t="s">
        <v>1201</v>
      </c>
      <c r="D621" s="331" t="s">
        <v>392</v>
      </c>
      <c r="E621" s="332">
        <v>150000</v>
      </c>
      <c r="F621" s="332">
        <v>150000</v>
      </c>
    </row>
    <row r="622" spans="1:6" ht="89.25">
      <c r="A622" s="330" t="s">
        <v>2111</v>
      </c>
      <c r="B622" s="331" t="s">
        <v>2112</v>
      </c>
      <c r="C622" s="331" t="s">
        <v>1175</v>
      </c>
      <c r="D622" s="331" t="s">
        <v>1175</v>
      </c>
      <c r="E622" s="332">
        <v>342424</v>
      </c>
      <c r="F622" s="332">
        <v>342424</v>
      </c>
    </row>
    <row r="623" spans="1:6" ht="38.25">
      <c r="A623" s="330" t="s">
        <v>1329</v>
      </c>
      <c r="B623" s="331" t="s">
        <v>2112</v>
      </c>
      <c r="C623" s="331" t="s">
        <v>1330</v>
      </c>
      <c r="D623" s="331" t="s">
        <v>1175</v>
      </c>
      <c r="E623" s="332">
        <v>342424</v>
      </c>
      <c r="F623" s="332">
        <v>342424</v>
      </c>
    </row>
    <row r="624" spans="1:6">
      <c r="A624" s="330" t="s">
        <v>1200</v>
      </c>
      <c r="B624" s="331" t="s">
        <v>2112</v>
      </c>
      <c r="C624" s="331" t="s">
        <v>1201</v>
      </c>
      <c r="D624" s="331" t="s">
        <v>1175</v>
      </c>
      <c r="E624" s="332">
        <v>342424</v>
      </c>
      <c r="F624" s="332">
        <v>342424</v>
      </c>
    </row>
    <row r="625" spans="1:6">
      <c r="A625" s="330" t="s">
        <v>249</v>
      </c>
      <c r="B625" s="331" t="s">
        <v>2112</v>
      </c>
      <c r="C625" s="331" t="s">
        <v>1201</v>
      </c>
      <c r="D625" s="331" t="s">
        <v>1148</v>
      </c>
      <c r="E625" s="332">
        <v>342424</v>
      </c>
      <c r="F625" s="332">
        <v>342424</v>
      </c>
    </row>
    <row r="626" spans="1:6">
      <c r="A626" s="330" t="s">
        <v>209</v>
      </c>
      <c r="B626" s="331" t="s">
        <v>2112</v>
      </c>
      <c r="C626" s="331" t="s">
        <v>1201</v>
      </c>
      <c r="D626" s="331" t="s">
        <v>392</v>
      </c>
      <c r="E626" s="332">
        <v>342424</v>
      </c>
      <c r="F626" s="332">
        <v>342424</v>
      </c>
    </row>
    <row r="627" spans="1:6" ht="63.75">
      <c r="A627" s="330" t="s">
        <v>1509</v>
      </c>
      <c r="B627" s="331" t="s">
        <v>712</v>
      </c>
      <c r="C627" s="331" t="s">
        <v>1175</v>
      </c>
      <c r="D627" s="331" t="s">
        <v>1175</v>
      </c>
      <c r="E627" s="332">
        <v>438950</v>
      </c>
      <c r="F627" s="332">
        <v>438950</v>
      </c>
    </row>
    <row r="628" spans="1:6" ht="38.25">
      <c r="A628" s="330" t="s">
        <v>1329</v>
      </c>
      <c r="B628" s="331" t="s">
        <v>712</v>
      </c>
      <c r="C628" s="331" t="s">
        <v>1330</v>
      </c>
      <c r="D628" s="331" t="s">
        <v>1175</v>
      </c>
      <c r="E628" s="332">
        <v>438950</v>
      </c>
      <c r="F628" s="332">
        <v>438950</v>
      </c>
    </row>
    <row r="629" spans="1:6">
      <c r="A629" s="330" t="s">
        <v>1200</v>
      </c>
      <c r="B629" s="331" t="s">
        <v>712</v>
      </c>
      <c r="C629" s="331" t="s">
        <v>1201</v>
      </c>
      <c r="D629" s="331" t="s">
        <v>1175</v>
      </c>
      <c r="E629" s="332">
        <v>438950</v>
      </c>
      <c r="F629" s="332">
        <v>438950</v>
      </c>
    </row>
    <row r="630" spans="1:6">
      <c r="A630" s="330" t="s">
        <v>249</v>
      </c>
      <c r="B630" s="331" t="s">
        <v>712</v>
      </c>
      <c r="C630" s="331" t="s">
        <v>1201</v>
      </c>
      <c r="D630" s="331" t="s">
        <v>1148</v>
      </c>
      <c r="E630" s="332">
        <v>438950</v>
      </c>
      <c r="F630" s="332">
        <v>438950</v>
      </c>
    </row>
    <row r="631" spans="1:6">
      <c r="A631" s="330" t="s">
        <v>209</v>
      </c>
      <c r="B631" s="331" t="s">
        <v>712</v>
      </c>
      <c r="C631" s="331" t="s">
        <v>1201</v>
      </c>
      <c r="D631" s="331" t="s">
        <v>392</v>
      </c>
      <c r="E631" s="332">
        <v>438950</v>
      </c>
      <c r="F631" s="332">
        <v>438950</v>
      </c>
    </row>
    <row r="632" spans="1:6" ht="25.5">
      <c r="A632" s="330" t="s">
        <v>594</v>
      </c>
      <c r="B632" s="331" t="s">
        <v>983</v>
      </c>
      <c r="C632" s="331" t="s">
        <v>1175</v>
      </c>
      <c r="D632" s="331" t="s">
        <v>1175</v>
      </c>
      <c r="E632" s="332">
        <v>94341668</v>
      </c>
      <c r="F632" s="332">
        <v>94341668</v>
      </c>
    </row>
    <row r="633" spans="1:6" ht="127.5">
      <c r="A633" s="330" t="s">
        <v>516</v>
      </c>
      <c r="B633" s="331" t="s">
        <v>720</v>
      </c>
      <c r="C633" s="331" t="s">
        <v>1175</v>
      </c>
      <c r="D633" s="331" t="s">
        <v>1175</v>
      </c>
      <c r="E633" s="332">
        <v>69292273</v>
      </c>
      <c r="F633" s="332">
        <v>69292273</v>
      </c>
    </row>
    <row r="634" spans="1:6" ht="38.25">
      <c r="A634" s="330" t="s">
        <v>1329</v>
      </c>
      <c r="B634" s="331" t="s">
        <v>720</v>
      </c>
      <c r="C634" s="331" t="s">
        <v>1330</v>
      </c>
      <c r="D634" s="331" t="s">
        <v>1175</v>
      </c>
      <c r="E634" s="332">
        <v>69292273</v>
      </c>
      <c r="F634" s="332">
        <v>69292273</v>
      </c>
    </row>
    <row r="635" spans="1:6">
      <c r="A635" s="330" t="s">
        <v>1200</v>
      </c>
      <c r="B635" s="331" t="s">
        <v>720</v>
      </c>
      <c r="C635" s="331" t="s">
        <v>1201</v>
      </c>
      <c r="D635" s="331" t="s">
        <v>1175</v>
      </c>
      <c r="E635" s="332">
        <v>69292273</v>
      </c>
      <c r="F635" s="332">
        <v>69292273</v>
      </c>
    </row>
    <row r="636" spans="1:6">
      <c r="A636" s="330" t="s">
        <v>249</v>
      </c>
      <c r="B636" s="331" t="s">
        <v>720</v>
      </c>
      <c r="C636" s="331" t="s">
        <v>1201</v>
      </c>
      <c r="D636" s="331" t="s">
        <v>1148</v>
      </c>
      <c r="E636" s="332">
        <v>69292273</v>
      </c>
      <c r="F636" s="332">
        <v>69292273</v>
      </c>
    </row>
    <row r="637" spans="1:6">
      <c r="A637" s="330" t="s">
        <v>209</v>
      </c>
      <c r="B637" s="331" t="s">
        <v>720</v>
      </c>
      <c r="C637" s="331" t="s">
        <v>1201</v>
      </c>
      <c r="D637" s="331" t="s">
        <v>392</v>
      </c>
      <c r="E637" s="332">
        <v>69292273</v>
      </c>
      <c r="F637" s="332">
        <v>69292273</v>
      </c>
    </row>
    <row r="638" spans="1:6" ht="178.5">
      <c r="A638" s="330" t="s">
        <v>517</v>
      </c>
      <c r="B638" s="331" t="s">
        <v>721</v>
      </c>
      <c r="C638" s="331" t="s">
        <v>1175</v>
      </c>
      <c r="D638" s="331" t="s">
        <v>1175</v>
      </c>
      <c r="E638" s="332">
        <v>310000</v>
      </c>
      <c r="F638" s="332">
        <v>310000</v>
      </c>
    </row>
    <row r="639" spans="1:6" ht="38.25">
      <c r="A639" s="330" t="s">
        <v>1329</v>
      </c>
      <c r="B639" s="331" t="s">
        <v>721</v>
      </c>
      <c r="C639" s="331" t="s">
        <v>1330</v>
      </c>
      <c r="D639" s="331" t="s">
        <v>1175</v>
      </c>
      <c r="E639" s="332">
        <v>310000</v>
      </c>
      <c r="F639" s="332">
        <v>310000</v>
      </c>
    </row>
    <row r="640" spans="1:6">
      <c r="A640" s="330" t="s">
        <v>1200</v>
      </c>
      <c r="B640" s="331" t="s">
        <v>721</v>
      </c>
      <c r="C640" s="331" t="s">
        <v>1201</v>
      </c>
      <c r="D640" s="331" t="s">
        <v>1175</v>
      </c>
      <c r="E640" s="332">
        <v>310000</v>
      </c>
      <c r="F640" s="332">
        <v>310000</v>
      </c>
    </row>
    <row r="641" spans="1:6">
      <c r="A641" s="330" t="s">
        <v>249</v>
      </c>
      <c r="B641" s="331" t="s">
        <v>721</v>
      </c>
      <c r="C641" s="331" t="s">
        <v>1201</v>
      </c>
      <c r="D641" s="331" t="s">
        <v>1148</v>
      </c>
      <c r="E641" s="332">
        <v>310000</v>
      </c>
      <c r="F641" s="332">
        <v>310000</v>
      </c>
    </row>
    <row r="642" spans="1:6">
      <c r="A642" s="330" t="s">
        <v>209</v>
      </c>
      <c r="B642" s="331" t="s">
        <v>721</v>
      </c>
      <c r="C642" s="331" t="s">
        <v>1201</v>
      </c>
      <c r="D642" s="331" t="s">
        <v>392</v>
      </c>
      <c r="E642" s="332">
        <v>310000</v>
      </c>
      <c r="F642" s="332">
        <v>310000</v>
      </c>
    </row>
    <row r="643" spans="1:6" ht="140.25">
      <c r="A643" s="330" t="s">
        <v>518</v>
      </c>
      <c r="B643" s="331" t="s">
        <v>722</v>
      </c>
      <c r="C643" s="331" t="s">
        <v>1175</v>
      </c>
      <c r="D643" s="331" t="s">
        <v>1175</v>
      </c>
      <c r="E643" s="332">
        <v>309395</v>
      </c>
      <c r="F643" s="332">
        <v>309395</v>
      </c>
    </row>
    <row r="644" spans="1:6" ht="38.25">
      <c r="A644" s="330" t="s">
        <v>1329</v>
      </c>
      <c r="B644" s="331" t="s">
        <v>722</v>
      </c>
      <c r="C644" s="331" t="s">
        <v>1330</v>
      </c>
      <c r="D644" s="331" t="s">
        <v>1175</v>
      </c>
      <c r="E644" s="332">
        <v>309395</v>
      </c>
      <c r="F644" s="332">
        <v>309395</v>
      </c>
    </row>
    <row r="645" spans="1:6">
      <c r="A645" s="330" t="s">
        <v>1200</v>
      </c>
      <c r="B645" s="331" t="s">
        <v>722</v>
      </c>
      <c r="C645" s="331" t="s">
        <v>1201</v>
      </c>
      <c r="D645" s="331" t="s">
        <v>1175</v>
      </c>
      <c r="E645" s="332">
        <v>309395</v>
      </c>
      <c r="F645" s="332">
        <v>309395</v>
      </c>
    </row>
    <row r="646" spans="1:6">
      <c r="A646" s="330" t="s">
        <v>249</v>
      </c>
      <c r="B646" s="331" t="s">
        <v>722</v>
      </c>
      <c r="C646" s="331" t="s">
        <v>1201</v>
      </c>
      <c r="D646" s="331" t="s">
        <v>1148</v>
      </c>
      <c r="E646" s="332">
        <v>309395</v>
      </c>
      <c r="F646" s="332">
        <v>309395</v>
      </c>
    </row>
    <row r="647" spans="1:6">
      <c r="A647" s="330" t="s">
        <v>209</v>
      </c>
      <c r="B647" s="331" t="s">
        <v>722</v>
      </c>
      <c r="C647" s="331" t="s">
        <v>1201</v>
      </c>
      <c r="D647" s="331" t="s">
        <v>392</v>
      </c>
      <c r="E647" s="332">
        <v>309395</v>
      </c>
      <c r="F647" s="332">
        <v>309395</v>
      </c>
    </row>
    <row r="648" spans="1:6" ht="127.5">
      <c r="A648" s="330" t="s">
        <v>519</v>
      </c>
      <c r="B648" s="331" t="s">
        <v>723</v>
      </c>
      <c r="C648" s="331" t="s">
        <v>1175</v>
      </c>
      <c r="D648" s="331" t="s">
        <v>1175</v>
      </c>
      <c r="E648" s="332">
        <v>700000</v>
      </c>
      <c r="F648" s="332">
        <v>700000</v>
      </c>
    </row>
    <row r="649" spans="1:6" ht="38.25">
      <c r="A649" s="330" t="s">
        <v>1329</v>
      </c>
      <c r="B649" s="331" t="s">
        <v>723</v>
      </c>
      <c r="C649" s="331" t="s">
        <v>1330</v>
      </c>
      <c r="D649" s="331" t="s">
        <v>1175</v>
      </c>
      <c r="E649" s="332">
        <v>700000</v>
      </c>
      <c r="F649" s="332">
        <v>700000</v>
      </c>
    </row>
    <row r="650" spans="1:6">
      <c r="A650" s="330" t="s">
        <v>1200</v>
      </c>
      <c r="B650" s="331" t="s">
        <v>723</v>
      </c>
      <c r="C650" s="331" t="s">
        <v>1201</v>
      </c>
      <c r="D650" s="331" t="s">
        <v>1175</v>
      </c>
      <c r="E650" s="332">
        <v>700000</v>
      </c>
      <c r="F650" s="332">
        <v>700000</v>
      </c>
    </row>
    <row r="651" spans="1:6">
      <c r="A651" s="330" t="s">
        <v>249</v>
      </c>
      <c r="B651" s="331" t="s">
        <v>723</v>
      </c>
      <c r="C651" s="331" t="s">
        <v>1201</v>
      </c>
      <c r="D651" s="331" t="s">
        <v>1148</v>
      </c>
      <c r="E651" s="332">
        <v>700000</v>
      </c>
      <c r="F651" s="332">
        <v>700000</v>
      </c>
    </row>
    <row r="652" spans="1:6">
      <c r="A652" s="330" t="s">
        <v>209</v>
      </c>
      <c r="B652" s="331" t="s">
        <v>723</v>
      </c>
      <c r="C652" s="331" t="s">
        <v>1201</v>
      </c>
      <c r="D652" s="331" t="s">
        <v>392</v>
      </c>
      <c r="E652" s="332">
        <v>700000</v>
      </c>
      <c r="F652" s="332">
        <v>700000</v>
      </c>
    </row>
    <row r="653" spans="1:6" ht="127.5">
      <c r="A653" s="330" t="s">
        <v>570</v>
      </c>
      <c r="B653" s="331" t="s">
        <v>724</v>
      </c>
      <c r="C653" s="331" t="s">
        <v>1175</v>
      </c>
      <c r="D653" s="331" t="s">
        <v>1175</v>
      </c>
      <c r="E653" s="332">
        <v>20000000</v>
      </c>
      <c r="F653" s="332">
        <v>20000000</v>
      </c>
    </row>
    <row r="654" spans="1:6" ht="38.25">
      <c r="A654" s="330" t="s">
        <v>1329</v>
      </c>
      <c r="B654" s="331" t="s">
        <v>724</v>
      </c>
      <c r="C654" s="331" t="s">
        <v>1330</v>
      </c>
      <c r="D654" s="331" t="s">
        <v>1175</v>
      </c>
      <c r="E654" s="332">
        <v>20000000</v>
      </c>
      <c r="F654" s="332">
        <v>20000000</v>
      </c>
    </row>
    <row r="655" spans="1:6">
      <c r="A655" s="330" t="s">
        <v>1200</v>
      </c>
      <c r="B655" s="331" t="s">
        <v>724</v>
      </c>
      <c r="C655" s="331" t="s">
        <v>1201</v>
      </c>
      <c r="D655" s="331" t="s">
        <v>1175</v>
      </c>
      <c r="E655" s="332">
        <v>20000000</v>
      </c>
      <c r="F655" s="332">
        <v>20000000</v>
      </c>
    </row>
    <row r="656" spans="1:6">
      <c r="A656" s="330" t="s">
        <v>249</v>
      </c>
      <c r="B656" s="331" t="s">
        <v>724</v>
      </c>
      <c r="C656" s="331" t="s">
        <v>1201</v>
      </c>
      <c r="D656" s="331" t="s">
        <v>1148</v>
      </c>
      <c r="E656" s="332">
        <v>20000000</v>
      </c>
      <c r="F656" s="332">
        <v>20000000</v>
      </c>
    </row>
    <row r="657" spans="1:6">
      <c r="A657" s="330" t="s">
        <v>209</v>
      </c>
      <c r="B657" s="331" t="s">
        <v>724</v>
      </c>
      <c r="C657" s="331" t="s">
        <v>1201</v>
      </c>
      <c r="D657" s="331" t="s">
        <v>392</v>
      </c>
      <c r="E657" s="332">
        <v>20000000</v>
      </c>
      <c r="F657" s="332">
        <v>20000000</v>
      </c>
    </row>
    <row r="658" spans="1:6" ht="89.25">
      <c r="A658" s="330" t="s">
        <v>1643</v>
      </c>
      <c r="B658" s="331" t="s">
        <v>1644</v>
      </c>
      <c r="C658" s="331" t="s">
        <v>1175</v>
      </c>
      <c r="D658" s="331" t="s">
        <v>1175</v>
      </c>
      <c r="E658" s="332">
        <v>380000</v>
      </c>
      <c r="F658" s="332">
        <v>380000</v>
      </c>
    </row>
    <row r="659" spans="1:6" ht="38.25">
      <c r="A659" s="330" t="s">
        <v>1329</v>
      </c>
      <c r="B659" s="331" t="s">
        <v>1644</v>
      </c>
      <c r="C659" s="331" t="s">
        <v>1330</v>
      </c>
      <c r="D659" s="331" t="s">
        <v>1175</v>
      </c>
      <c r="E659" s="332">
        <v>380000</v>
      </c>
      <c r="F659" s="332">
        <v>380000</v>
      </c>
    </row>
    <row r="660" spans="1:6">
      <c r="A660" s="330" t="s">
        <v>1200</v>
      </c>
      <c r="B660" s="331" t="s">
        <v>1644</v>
      </c>
      <c r="C660" s="331" t="s">
        <v>1201</v>
      </c>
      <c r="D660" s="331" t="s">
        <v>1175</v>
      </c>
      <c r="E660" s="332">
        <v>380000</v>
      </c>
      <c r="F660" s="332">
        <v>380000</v>
      </c>
    </row>
    <row r="661" spans="1:6">
      <c r="A661" s="330" t="s">
        <v>249</v>
      </c>
      <c r="B661" s="331" t="s">
        <v>1644</v>
      </c>
      <c r="C661" s="331" t="s">
        <v>1201</v>
      </c>
      <c r="D661" s="331" t="s">
        <v>1148</v>
      </c>
      <c r="E661" s="332">
        <v>380000</v>
      </c>
      <c r="F661" s="332">
        <v>380000</v>
      </c>
    </row>
    <row r="662" spans="1:6">
      <c r="A662" s="330" t="s">
        <v>209</v>
      </c>
      <c r="B662" s="331" t="s">
        <v>1644</v>
      </c>
      <c r="C662" s="331" t="s">
        <v>1201</v>
      </c>
      <c r="D662" s="331" t="s">
        <v>392</v>
      </c>
      <c r="E662" s="332">
        <v>380000</v>
      </c>
      <c r="F662" s="332">
        <v>380000</v>
      </c>
    </row>
    <row r="663" spans="1:6" ht="114.75">
      <c r="A663" s="330" t="s">
        <v>960</v>
      </c>
      <c r="B663" s="331" t="s">
        <v>961</v>
      </c>
      <c r="C663" s="331" t="s">
        <v>1175</v>
      </c>
      <c r="D663" s="331" t="s">
        <v>1175</v>
      </c>
      <c r="E663" s="332">
        <v>3350000</v>
      </c>
      <c r="F663" s="332">
        <v>3350000</v>
      </c>
    </row>
    <row r="664" spans="1:6" ht="38.25">
      <c r="A664" s="330" t="s">
        <v>1329</v>
      </c>
      <c r="B664" s="331" t="s">
        <v>961</v>
      </c>
      <c r="C664" s="331" t="s">
        <v>1330</v>
      </c>
      <c r="D664" s="331" t="s">
        <v>1175</v>
      </c>
      <c r="E664" s="332">
        <v>3350000</v>
      </c>
      <c r="F664" s="332">
        <v>3350000</v>
      </c>
    </row>
    <row r="665" spans="1:6">
      <c r="A665" s="330" t="s">
        <v>1200</v>
      </c>
      <c r="B665" s="331" t="s">
        <v>961</v>
      </c>
      <c r="C665" s="331" t="s">
        <v>1201</v>
      </c>
      <c r="D665" s="331" t="s">
        <v>1175</v>
      </c>
      <c r="E665" s="332">
        <v>3350000</v>
      </c>
      <c r="F665" s="332">
        <v>3350000</v>
      </c>
    </row>
    <row r="666" spans="1:6">
      <c r="A666" s="330" t="s">
        <v>249</v>
      </c>
      <c r="B666" s="331" t="s">
        <v>961</v>
      </c>
      <c r="C666" s="331" t="s">
        <v>1201</v>
      </c>
      <c r="D666" s="331" t="s">
        <v>1148</v>
      </c>
      <c r="E666" s="332">
        <v>3350000</v>
      </c>
      <c r="F666" s="332">
        <v>3350000</v>
      </c>
    </row>
    <row r="667" spans="1:6">
      <c r="A667" s="330" t="s">
        <v>209</v>
      </c>
      <c r="B667" s="331" t="s">
        <v>961</v>
      </c>
      <c r="C667" s="331" t="s">
        <v>1201</v>
      </c>
      <c r="D667" s="331" t="s">
        <v>392</v>
      </c>
      <c r="E667" s="332">
        <v>3350000</v>
      </c>
      <c r="F667" s="332">
        <v>3350000</v>
      </c>
    </row>
    <row r="668" spans="1:6" ht="38.25">
      <c r="A668" s="330" t="s">
        <v>595</v>
      </c>
      <c r="B668" s="331" t="s">
        <v>984</v>
      </c>
      <c r="C668" s="331" t="s">
        <v>1175</v>
      </c>
      <c r="D668" s="331" t="s">
        <v>1175</v>
      </c>
      <c r="E668" s="332">
        <v>135361382</v>
      </c>
      <c r="F668" s="332">
        <v>135361382</v>
      </c>
    </row>
    <row r="669" spans="1:6" ht="140.25">
      <c r="A669" s="330" t="s">
        <v>509</v>
      </c>
      <c r="B669" s="331" t="s">
        <v>703</v>
      </c>
      <c r="C669" s="331" t="s">
        <v>1175</v>
      </c>
      <c r="D669" s="331" t="s">
        <v>1175</v>
      </c>
      <c r="E669" s="332">
        <v>81604492</v>
      </c>
      <c r="F669" s="332">
        <v>81604492</v>
      </c>
    </row>
    <row r="670" spans="1:6" ht="76.5">
      <c r="A670" s="330" t="s">
        <v>1320</v>
      </c>
      <c r="B670" s="331" t="s">
        <v>703</v>
      </c>
      <c r="C670" s="331" t="s">
        <v>273</v>
      </c>
      <c r="D670" s="331" t="s">
        <v>1175</v>
      </c>
      <c r="E670" s="332">
        <v>42352824</v>
      </c>
      <c r="F670" s="332">
        <v>42352824</v>
      </c>
    </row>
    <row r="671" spans="1:6" ht="25.5">
      <c r="A671" s="330" t="s">
        <v>1192</v>
      </c>
      <c r="B671" s="331" t="s">
        <v>703</v>
      </c>
      <c r="C671" s="331" t="s">
        <v>133</v>
      </c>
      <c r="D671" s="331" t="s">
        <v>1175</v>
      </c>
      <c r="E671" s="332">
        <v>42352824</v>
      </c>
      <c r="F671" s="332">
        <v>42352824</v>
      </c>
    </row>
    <row r="672" spans="1:6">
      <c r="A672" s="330" t="s">
        <v>249</v>
      </c>
      <c r="B672" s="331" t="s">
        <v>703</v>
      </c>
      <c r="C672" s="331" t="s">
        <v>133</v>
      </c>
      <c r="D672" s="331" t="s">
        <v>1148</v>
      </c>
      <c r="E672" s="332">
        <v>42352824</v>
      </c>
      <c r="F672" s="332">
        <v>42352824</v>
      </c>
    </row>
    <row r="673" spans="1:6" ht="25.5">
      <c r="A673" s="330" t="s">
        <v>0</v>
      </c>
      <c r="B673" s="331" t="s">
        <v>703</v>
      </c>
      <c r="C673" s="331" t="s">
        <v>133</v>
      </c>
      <c r="D673" s="331" t="s">
        <v>402</v>
      </c>
      <c r="E673" s="332">
        <v>42352824</v>
      </c>
      <c r="F673" s="332">
        <v>42352824</v>
      </c>
    </row>
    <row r="674" spans="1:6" ht="38.25">
      <c r="A674" s="330" t="s">
        <v>1321</v>
      </c>
      <c r="B674" s="331" t="s">
        <v>703</v>
      </c>
      <c r="C674" s="331" t="s">
        <v>1322</v>
      </c>
      <c r="D674" s="331" t="s">
        <v>1175</v>
      </c>
      <c r="E674" s="332">
        <v>3075703</v>
      </c>
      <c r="F674" s="332">
        <v>3075703</v>
      </c>
    </row>
    <row r="675" spans="1:6" ht="38.25">
      <c r="A675" s="330" t="s">
        <v>1198</v>
      </c>
      <c r="B675" s="331" t="s">
        <v>703</v>
      </c>
      <c r="C675" s="331" t="s">
        <v>1199</v>
      </c>
      <c r="D675" s="331" t="s">
        <v>1175</v>
      </c>
      <c r="E675" s="332">
        <v>3075703</v>
      </c>
      <c r="F675" s="332">
        <v>3075703</v>
      </c>
    </row>
    <row r="676" spans="1:6">
      <c r="A676" s="330" t="s">
        <v>249</v>
      </c>
      <c r="B676" s="331" t="s">
        <v>703</v>
      </c>
      <c r="C676" s="331" t="s">
        <v>1199</v>
      </c>
      <c r="D676" s="331" t="s">
        <v>1148</v>
      </c>
      <c r="E676" s="332">
        <v>3075703</v>
      </c>
      <c r="F676" s="332">
        <v>3075703</v>
      </c>
    </row>
    <row r="677" spans="1:6" ht="25.5">
      <c r="A677" s="330" t="s">
        <v>0</v>
      </c>
      <c r="B677" s="331" t="s">
        <v>703</v>
      </c>
      <c r="C677" s="331" t="s">
        <v>1199</v>
      </c>
      <c r="D677" s="331" t="s">
        <v>402</v>
      </c>
      <c r="E677" s="332">
        <v>3075703</v>
      </c>
      <c r="F677" s="332">
        <v>3075703</v>
      </c>
    </row>
    <row r="678" spans="1:6" ht="38.25">
      <c r="A678" s="330" t="s">
        <v>1329</v>
      </c>
      <c r="B678" s="331" t="s">
        <v>703</v>
      </c>
      <c r="C678" s="331" t="s">
        <v>1330</v>
      </c>
      <c r="D678" s="331" t="s">
        <v>1175</v>
      </c>
      <c r="E678" s="332">
        <v>36162465</v>
      </c>
      <c r="F678" s="332">
        <v>36162465</v>
      </c>
    </row>
    <row r="679" spans="1:6">
      <c r="A679" s="330" t="s">
        <v>1200</v>
      </c>
      <c r="B679" s="331" t="s">
        <v>703</v>
      </c>
      <c r="C679" s="331" t="s">
        <v>1201</v>
      </c>
      <c r="D679" s="331" t="s">
        <v>1175</v>
      </c>
      <c r="E679" s="332">
        <v>36162465</v>
      </c>
      <c r="F679" s="332">
        <v>36162465</v>
      </c>
    </row>
    <row r="680" spans="1:6">
      <c r="A680" s="330" t="s">
        <v>140</v>
      </c>
      <c r="B680" s="331" t="s">
        <v>703</v>
      </c>
      <c r="C680" s="331" t="s">
        <v>1201</v>
      </c>
      <c r="D680" s="331" t="s">
        <v>1142</v>
      </c>
      <c r="E680" s="332">
        <v>36162465</v>
      </c>
      <c r="F680" s="332">
        <v>36162465</v>
      </c>
    </row>
    <row r="681" spans="1:6">
      <c r="A681" s="330" t="s">
        <v>1077</v>
      </c>
      <c r="B681" s="331" t="s">
        <v>703</v>
      </c>
      <c r="C681" s="331" t="s">
        <v>1201</v>
      </c>
      <c r="D681" s="331" t="s">
        <v>1078</v>
      </c>
      <c r="E681" s="332">
        <v>36162465</v>
      </c>
      <c r="F681" s="332">
        <v>36162465</v>
      </c>
    </row>
    <row r="682" spans="1:6">
      <c r="A682" s="330" t="s">
        <v>1323</v>
      </c>
      <c r="B682" s="331" t="s">
        <v>703</v>
      </c>
      <c r="C682" s="331" t="s">
        <v>1324</v>
      </c>
      <c r="D682" s="331" t="s">
        <v>1175</v>
      </c>
      <c r="E682" s="332">
        <v>13500</v>
      </c>
      <c r="F682" s="332">
        <v>13500</v>
      </c>
    </row>
    <row r="683" spans="1:6">
      <c r="A683" s="330" t="s">
        <v>1203</v>
      </c>
      <c r="B683" s="331" t="s">
        <v>703</v>
      </c>
      <c r="C683" s="331" t="s">
        <v>1204</v>
      </c>
      <c r="D683" s="331" t="s">
        <v>1175</v>
      </c>
      <c r="E683" s="332">
        <v>13500</v>
      </c>
      <c r="F683" s="332">
        <v>13500</v>
      </c>
    </row>
    <row r="684" spans="1:6">
      <c r="A684" s="330" t="s">
        <v>249</v>
      </c>
      <c r="B684" s="331" t="s">
        <v>703</v>
      </c>
      <c r="C684" s="331" t="s">
        <v>1204</v>
      </c>
      <c r="D684" s="331" t="s">
        <v>1148</v>
      </c>
      <c r="E684" s="332">
        <v>13500</v>
      </c>
      <c r="F684" s="332">
        <v>13500</v>
      </c>
    </row>
    <row r="685" spans="1:6" ht="25.5">
      <c r="A685" s="330" t="s">
        <v>0</v>
      </c>
      <c r="B685" s="331" t="s">
        <v>703</v>
      </c>
      <c r="C685" s="331" t="s">
        <v>1204</v>
      </c>
      <c r="D685" s="331" t="s">
        <v>402</v>
      </c>
      <c r="E685" s="332">
        <v>13500</v>
      </c>
      <c r="F685" s="332">
        <v>13500</v>
      </c>
    </row>
    <row r="686" spans="1:6" ht="191.25">
      <c r="A686" s="330" t="s">
        <v>510</v>
      </c>
      <c r="B686" s="331" t="s">
        <v>704</v>
      </c>
      <c r="C686" s="331" t="s">
        <v>1175</v>
      </c>
      <c r="D686" s="331" t="s">
        <v>1175</v>
      </c>
      <c r="E686" s="332">
        <v>47065000</v>
      </c>
      <c r="F686" s="332">
        <v>47065000</v>
      </c>
    </row>
    <row r="687" spans="1:6" ht="76.5">
      <c r="A687" s="330" t="s">
        <v>1320</v>
      </c>
      <c r="B687" s="331" t="s">
        <v>704</v>
      </c>
      <c r="C687" s="331" t="s">
        <v>273</v>
      </c>
      <c r="D687" s="331" t="s">
        <v>1175</v>
      </c>
      <c r="E687" s="332">
        <v>37462600</v>
      </c>
      <c r="F687" s="332">
        <v>37462600</v>
      </c>
    </row>
    <row r="688" spans="1:6" ht="25.5">
      <c r="A688" s="330" t="s">
        <v>1192</v>
      </c>
      <c r="B688" s="331" t="s">
        <v>704</v>
      </c>
      <c r="C688" s="331" t="s">
        <v>133</v>
      </c>
      <c r="D688" s="331" t="s">
        <v>1175</v>
      </c>
      <c r="E688" s="332">
        <v>37462600</v>
      </c>
      <c r="F688" s="332">
        <v>37462600</v>
      </c>
    </row>
    <row r="689" spans="1:6">
      <c r="A689" s="330" t="s">
        <v>249</v>
      </c>
      <c r="B689" s="331" t="s">
        <v>704</v>
      </c>
      <c r="C689" s="331" t="s">
        <v>133</v>
      </c>
      <c r="D689" s="331" t="s">
        <v>1148</v>
      </c>
      <c r="E689" s="332">
        <v>37462600</v>
      </c>
      <c r="F689" s="332">
        <v>37462600</v>
      </c>
    </row>
    <row r="690" spans="1:6" ht="25.5">
      <c r="A690" s="330" t="s">
        <v>0</v>
      </c>
      <c r="B690" s="331" t="s">
        <v>704</v>
      </c>
      <c r="C690" s="331" t="s">
        <v>133</v>
      </c>
      <c r="D690" s="331" t="s">
        <v>402</v>
      </c>
      <c r="E690" s="332">
        <v>37462600</v>
      </c>
      <c r="F690" s="332">
        <v>37462600</v>
      </c>
    </row>
    <row r="691" spans="1:6" ht="38.25">
      <c r="A691" s="330" t="s">
        <v>1329</v>
      </c>
      <c r="B691" s="331" t="s">
        <v>704</v>
      </c>
      <c r="C691" s="331" t="s">
        <v>1330</v>
      </c>
      <c r="D691" s="331" t="s">
        <v>1175</v>
      </c>
      <c r="E691" s="332">
        <v>9602400</v>
      </c>
      <c r="F691" s="332">
        <v>9602400</v>
      </c>
    </row>
    <row r="692" spans="1:6">
      <c r="A692" s="330" t="s">
        <v>1200</v>
      </c>
      <c r="B692" s="331" t="s">
        <v>704</v>
      </c>
      <c r="C692" s="331" t="s">
        <v>1201</v>
      </c>
      <c r="D692" s="331" t="s">
        <v>1175</v>
      </c>
      <c r="E692" s="332">
        <v>9602400</v>
      </c>
      <c r="F692" s="332">
        <v>9602400</v>
      </c>
    </row>
    <row r="693" spans="1:6">
      <c r="A693" s="330" t="s">
        <v>140</v>
      </c>
      <c r="B693" s="331" t="s">
        <v>704</v>
      </c>
      <c r="C693" s="331" t="s">
        <v>1201</v>
      </c>
      <c r="D693" s="331" t="s">
        <v>1142</v>
      </c>
      <c r="E693" s="332">
        <v>9602400</v>
      </c>
      <c r="F693" s="332">
        <v>9602400</v>
      </c>
    </row>
    <row r="694" spans="1:6">
      <c r="A694" s="330" t="s">
        <v>1077</v>
      </c>
      <c r="B694" s="331" t="s">
        <v>704</v>
      </c>
      <c r="C694" s="331" t="s">
        <v>1201</v>
      </c>
      <c r="D694" s="331" t="s">
        <v>1078</v>
      </c>
      <c r="E694" s="332">
        <v>9602400</v>
      </c>
      <c r="F694" s="332">
        <v>9602400</v>
      </c>
    </row>
    <row r="695" spans="1:6" ht="153">
      <c r="A695" s="330" t="s">
        <v>566</v>
      </c>
      <c r="B695" s="331" t="s">
        <v>705</v>
      </c>
      <c r="C695" s="331" t="s">
        <v>1175</v>
      </c>
      <c r="D695" s="331" t="s">
        <v>1175</v>
      </c>
      <c r="E695" s="332">
        <v>271390</v>
      </c>
      <c r="F695" s="332">
        <v>271390</v>
      </c>
    </row>
    <row r="696" spans="1:6" ht="38.25">
      <c r="A696" s="330" t="s">
        <v>1329</v>
      </c>
      <c r="B696" s="331" t="s">
        <v>705</v>
      </c>
      <c r="C696" s="331" t="s">
        <v>1330</v>
      </c>
      <c r="D696" s="331" t="s">
        <v>1175</v>
      </c>
      <c r="E696" s="332">
        <v>271390</v>
      </c>
      <c r="F696" s="332">
        <v>271390</v>
      </c>
    </row>
    <row r="697" spans="1:6">
      <c r="A697" s="330" t="s">
        <v>1200</v>
      </c>
      <c r="B697" s="331" t="s">
        <v>705</v>
      </c>
      <c r="C697" s="331" t="s">
        <v>1201</v>
      </c>
      <c r="D697" s="331" t="s">
        <v>1175</v>
      </c>
      <c r="E697" s="332">
        <v>271390</v>
      </c>
      <c r="F697" s="332">
        <v>271390</v>
      </c>
    </row>
    <row r="698" spans="1:6">
      <c r="A698" s="330" t="s">
        <v>140</v>
      </c>
      <c r="B698" s="331" t="s">
        <v>705</v>
      </c>
      <c r="C698" s="331" t="s">
        <v>1201</v>
      </c>
      <c r="D698" s="331" t="s">
        <v>1142</v>
      </c>
      <c r="E698" s="332">
        <v>271390</v>
      </c>
      <c r="F698" s="332">
        <v>271390</v>
      </c>
    </row>
    <row r="699" spans="1:6">
      <c r="A699" s="330" t="s">
        <v>1077</v>
      </c>
      <c r="B699" s="331" t="s">
        <v>705</v>
      </c>
      <c r="C699" s="331" t="s">
        <v>1201</v>
      </c>
      <c r="D699" s="331" t="s">
        <v>1078</v>
      </c>
      <c r="E699" s="332">
        <v>271390</v>
      </c>
      <c r="F699" s="332">
        <v>271390</v>
      </c>
    </row>
    <row r="700" spans="1:6" ht="127.5">
      <c r="A700" s="330" t="s">
        <v>511</v>
      </c>
      <c r="B700" s="331" t="s">
        <v>706</v>
      </c>
      <c r="C700" s="331" t="s">
        <v>1175</v>
      </c>
      <c r="D700" s="331" t="s">
        <v>1175</v>
      </c>
      <c r="E700" s="332">
        <v>1080000</v>
      </c>
      <c r="F700" s="332">
        <v>1080000</v>
      </c>
    </row>
    <row r="701" spans="1:6" ht="76.5">
      <c r="A701" s="330" t="s">
        <v>1320</v>
      </c>
      <c r="B701" s="331" t="s">
        <v>706</v>
      </c>
      <c r="C701" s="331" t="s">
        <v>273</v>
      </c>
      <c r="D701" s="331" t="s">
        <v>1175</v>
      </c>
      <c r="E701" s="332">
        <v>750000</v>
      </c>
      <c r="F701" s="332">
        <v>750000</v>
      </c>
    </row>
    <row r="702" spans="1:6" ht="25.5">
      <c r="A702" s="330" t="s">
        <v>1192</v>
      </c>
      <c r="B702" s="331" t="s">
        <v>706</v>
      </c>
      <c r="C702" s="331" t="s">
        <v>133</v>
      </c>
      <c r="D702" s="331" t="s">
        <v>1175</v>
      </c>
      <c r="E702" s="332">
        <v>750000</v>
      </c>
      <c r="F702" s="332">
        <v>750000</v>
      </c>
    </row>
    <row r="703" spans="1:6">
      <c r="A703" s="330" t="s">
        <v>249</v>
      </c>
      <c r="B703" s="331" t="s">
        <v>706</v>
      </c>
      <c r="C703" s="331" t="s">
        <v>133</v>
      </c>
      <c r="D703" s="331" t="s">
        <v>1148</v>
      </c>
      <c r="E703" s="332">
        <v>750000</v>
      </c>
      <c r="F703" s="332">
        <v>750000</v>
      </c>
    </row>
    <row r="704" spans="1:6" ht="25.5">
      <c r="A704" s="330" t="s">
        <v>0</v>
      </c>
      <c r="B704" s="331" t="s">
        <v>706</v>
      </c>
      <c r="C704" s="331" t="s">
        <v>133</v>
      </c>
      <c r="D704" s="331" t="s">
        <v>402</v>
      </c>
      <c r="E704" s="332">
        <v>750000</v>
      </c>
      <c r="F704" s="332">
        <v>750000</v>
      </c>
    </row>
    <row r="705" spans="1:6" ht="38.25">
      <c r="A705" s="330" t="s">
        <v>1329</v>
      </c>
      <c r="B705" s="331" t="s">
        <v>706</v>
      </c>
      <c r="C705" s="331" t="s">
        <v>1330</v>
      </c>
      <c r="D705" s="331" t="s">
        <v>1175</v>
      </c>
      <c r="E705" s="332">
        <v>330000</v>
      </c>
      <c r="F705" s="332">
        <v>330000</v>
      </c>
    </row>
    <row r="706" spans="1:6">
      <c r="A706" s="330" t="s">
        <v>1200</v>
      </c>
      <c r="B706" s="331" t="s">
        <v>706</v>
      </c>
      <c r="C706" s="331" t="s">
        <v>1201</v>
      </c>
      <c r="D706" s="331" t="s">
        <v>1175</v>
      </c>
      <c r="E706" s="332">
        <v>330000</v>
      </c>
      <c r="F706" s="332">
        <v>330000</v>
      </c>
    </row>
    <row r="707" spans="1:6">
      <c r="A707" s="330" t="s">
        <v>140</v>
      </c>
      <c r="B707" s="331" t="s">
        <v>706</v>
      </c>
      <c r="C707" s="331" t="s">
        <v>1201</v>
      </c>
      <c r="D707" s="331" t="s">
        <v>1142</v>
      </c>
      <c r="E707" s="332">
        <v>330000</v>
      </c>
      <c r="F707" s="332">
        <v>330000</v>
      </c>
    </row>
    <row r="708" spans="1:6">
      <c r="A708" s="330" t="s">
        <v>1077</v>
      </c>
      <c r="B708" s="331" t="s">
        <v>706</v>
      </c>
      <c r="C708" s="331" t="s">
        <v>1201</v>
      </c>
      <c r="D708" s="331" t="s">
        <v>1078</v>
      </c>
      <c r="E708" s="332">
        <v>330000</v>
      </c>
      <c r="F708" s="332">
        <v>330000</v>
      </c>
    </row>
    <row r="709" spans="1:6" ht="140.25">
      <c r="A709" s="330" t="s">
        <v>567</v>
      </c>
      <c r="B709" s="331" t="s">
        <v>707</v>
      </c>
      <c r="C709" s="331" t="s">
        <v>1175</v>
      </c>
      <c r="D709" s="331" t="s">
        <v>1175</v>
      </c>
      <c r="E709" s="332">
        <v>4482000</v>
      </c>
      <c r="F709" s="332">
        <v>4482000</v>
      </c>
    </row>
    <row r="710" spans="1:6" ht="38.25">
      <c r="A710" s="330" t="s">
        <v>1321</v>
      </c>
      <c r="B710" s="331" t="s">
        <v>707</v>
      </c>
      <c r="C710" s="331" t="s">
        <v>1322</v>
      </c>
      <c r="D710" s="331" t="s">
        <v>1175</v>
      </c>
      <c r="E710" s="332">
        <v>612000</v>
      </c>
      <c r="F710" s="332">
        <v>612000</v>
      </c>
    </row>
    <row r="711" spans="1:6" ht="38.25">
      <c r="A711" s="330" t="s">
        <v>1198</v>
      </c>
      <c r="B711" s="331" t="s">
        <v>707</v>
      </c>
      <c r="C711" s="331" t="s">
        <v>1199</v>
      </c>
      <c r="D711" s="331" t="s">
        <v>1175</v>
      </c>
      <c r="E711" s="332">
        <v>612000</v>
      </c>
      <c r="F711" s="332">
        <v>612000</v>
      </c>
    </row>
    <row r="712" spans="1:6">
      <c r="A712" s="330" t="s">
        <v>249</v>
      </c>
      <c r="B712" s="331" t="s">
        <v>707</v>
      </c>
      <c r="C712" s="331" t="s">
        <v>1199</v>
      </c>
      <c r="D712" s="331" t="s">
        <v>1148</v>
      </c>
      <c r="E712" s="332">
        <v>612000</v>
      </c>
      <c r="F712" s="332">
        <v>612000</v>
      </c>
    </row>
    <row r="713" spans="1:6" ht="25.5">
      <c r="A713" s="330" t="s">
        <v>0</v>
      </c>
      <c r="B713" s="331" t="s">
        <v>707</v>
      </c>
      <c r="C713" s="331" t="s">
        <v>1199</v>
      </c>
      <c r="D713" s="331" t="s">
        <v>402</v>
      </c>
      <c r="E713" s="332">
        <v>612000</v>
      </c>
      <c r="F713" s="332">
        <v>612000</v>
      </c>
    </row>
    <row r="714" spans="1:6" ht="38.25">
      <c r="A714" s="330" t="s">
        <v>1329</v>
      </c>
      <c r="B714" s="331" t="s">
        <v>707</v>
      </c>
      <c r="C714" s="331" t="s">
        <v>1330</v>
      </c>
      <c r="D714" s="331" t="s">
        <v>1175</v>
      </c>
      <c r="E714" s="332">
        <v>3870000</v>
      </c>
      <c r="F714" s="332">
        <v>3870000</v>
      </c>
    </row>
    <row r="715" spans="1:6">
      <c r="A715" s="330" t="s">
        <v>1200</v>
      </c>
      <c r="B715" s="331" t="s">
        <v>707</v>
      </c>
      <c r="C715" s="331" t="s">
        <v>1201</v>
      </c>
      <c r="D715" s="331" t="s">
        <v>1175</v>
      </c>
      <c r="E715" s="332">
        <v>3870000</v>
      </c>
      <c r="F715" s="332">
        <v>3870000</v>
      </c>
    </row>
    <row r="716" spans="1:6">
      <c r="A716" s="330" t="s">
        <v>140</v>
      </c>
      <c r="B716" s="331" t="s">
        <v>707</v>
      </c>
      <c r="C716" s="331" t="s">
        <v>1201</v>
      </c>
      <c r="D716" s="331" t="s">
        <v>1142</v>
      </c>
      <c r="E716" s="332">
        <v>3870000</v>
      </c>
      <c r="F716" s="332">
        <v>3870000</v>
      </c>
    </row>
    <row r="717" spans="1:6">
      <c r="A717" s="330" t="s">
        <v>1077</v>
      </c>
      <c r="B717" s="331" t="s">
        <v>707</v>
      </c>
      <c r="C717" s="331" t="s">
        <v>1201</v>
      </c>
      <c r="D717" s="331" t="s">
        <v>1078</v>
      </c>
      <c r="E717" s="332">
        <v>3870000</v>
      </c>
      <c r="F717" s="332">
        <v>3870000</v>
      </c>
    </row>
    <row r="718" spans="1:6" ht="102">
      <c r="A718" s="330" t="s">
        <v>1637</v>
      </c>
      <c r="B718" s="331" t="s">
        <v>1638</v>
      </c>
      <c r="C718" s="331" t="s">
        <v>1175</v>
      </c>
      <c r="D718" s="331" t="s">
        <v>1175</v>
      </c>
      <c r="E718" s="332">
        <v>77500</v>
      </c>
      <c r="F718" s="332">
        <v>77500</v>
      </c>
    </row>
    <row r="719" spans="1:6" ht="38.25">
      <c r="A719" s="330" t="s">
        <v>1321</v>
      </c>
      <c r="B719" s="331" t="s">
        <v>1638</v>
      </c>
      <c r="C719" s="331" t="s">
        <v>1322</v>
      </c>
      <c r="D719" s="331" t="s">
        <v>1175</v>
      </c>
      <c r="E719" s="332">
        <v>23500</v>
      </c>
      <c r="F719" s="332">
        <v>23500</v>
      </c>
    </row>
    <row r="720" spans="1:6" ht="38.25">
      <c r="A720" s="330" t="s">
        <v>1198</v>
      </c>
      <c r="B720" s="331" t="s">
        <v>1638</v>
      </c>
      <c r="C720" s="331" t="s">
        <v>1199</v>
      </c>
      <c r="D720" s="331" t="s">
        <v>1175</v>
      </c>
      <c r="E720" s="332">
        <v>23500</v>
      </c>
      <c r="F720" s="332">
        <v>23500</v>
      </c>
    </row>
    <row r="721" spans="1:6">
      <c r="A721" s="330" t="s">
        <v>249</v>
      </c>
      <c r="B721" s="331" t="s">
        <v>1638</v>
      </c>
      <c r="C721" s="331" t="s">
        <v>1199</v>
      </c>
      <c r="D721" s="331" t="s">
        <v>1148</v>
      </c>
      <c r="E721" s="332">
        <v>23500</v>
      </c>
      <c r="F721" s="332">
        <v>23500</v>
      </c>
    </row>
    <row r="722" spans="1:6" ht="25.5">
      <c r="A722" s="330" t="s">
        <v>0</v>
      </c>
      <c r="B722" s="331" t="s">
        <v>1638</v>
      </c>
      <c r="C722" s="331" t="s">
        <v>1199</v>
      </c>
      <c r="D722" s="331" t="s">
        <v>402</v>
      </c>
      <c r="E722" s="332">
        <v>23500</v>
      </c>
      <c r="F722" s="332">
        <v>23500</v>
      </c>
    </row>
    <row r="723" spans="1:6" ht="38.25">
      <c r="A723" s="330" t="s">
        <v>1329</v>
      </c>
      <c r="B723" s="331" t="s">
        <v>1638</v>
      </c>
      <c r="C723" s="331" t="s">
        <v>1330</v>
      </c>
      <c r="D723" s="331" t="s">
        <v>1175</v>
      </c>
      <c r="E723" s="332">
        <v>54000</v>
      </c>
      <c r="F723" s="332">
        <v>54000</v>
      </c>
    </row>
    <row r="724" spans="1:6">
      <c r="A724" s="330" t="s">
        <v>1200</v>
      </c>
      <c r="B724" s="331" t="s">
        <v>1638</v>
      </c>
      <c r="C724" s="331" t="s">
        <v>1201</v>
      </c>
      <c r="D724" s="331" t="s">
        <v>1175</v>
      </c>
      <c r="E724" s="332">
        <v>54000</v>
      </c>
      <c r="F724" s="332">
        <v>54000</v>
      </c>
    </row>
    <row r="725" spans="1:6">
      <c r="A725" s="330" t="s">
        <v>140</v>
      </c>
      <c r="B725" s="331" t="s">
        <v>1638</v>
      </c>
      <c r="C725" s="331" t="s">
        <v>1201</v>
      </c>
      <c r="D725" s="331" t="s">
        <v>1142</v>
      </c>
      <c r="E725" s="332">
        <v>54000</v>
      </c>
      <c r="F725" s="332">
        <v>54000</v>
      </c>
    </row>
    <row r="726" spans="1:6">
      <c r="A726" s="330" t="s">
        <v>1077</v>
      </c>
      <c r="B726" s="331" t="s">
        <v>1638</v>
      </c>
      <c r="C726" s="331" t="s">
        <v>1201</v>
      </c>
      <c r="D726" s="331" t="s">
        <v>1078</v>
      </c>
      <c r="E726" s="332">
        <v>54000</v>
      </c>
      <c r="F726" s="332">
        <v>54000</v>
      </c>
    </row>
    <row r="727" spans="1:6" ht="89.25">
      <c r="A727" s="330" t="s">
        <v>1798</v>
      </c>
      <c r="B727" s="331" t="s">
        <v>1799</v>
      </c>
      <c r="C727" s="331" t="s">
        <v>1175</v>
      </c>
      <c r="D727" s="331" t="s">
        <v>1175</v>
      </c>
      <c r="E727" s="332">
        <v>200000</v>
      </c>
      <c r="F727" s="332">
        <v>200000</v>
      </c>
    </row>
    <row r="728" spans="1:6" ht="38.25">
      <c r="A728" s="330" t="s">
        <v>1321</v>
      </c>
      <c r="B728" s="331" t="s">
        <v>1799</v>
      </c>
      <c r="C728" s="331" t="s">
        <v>1322</v>
      </c>
      <c r="D728" s="331" t="s">
        <v>1175</v>
      </c>
      <c r="E728" s="332">
        <v>200000</v>
      </c>
      <c r="F728" s="332">
        <v>200000</v>
      </c>
    </row>
    <row r="729" spans="1:6" ht="38.25">
      <c r="A729" s="330" t="s">
        <v>1198</v>
      </c>
      <c r="B729" s="331" t="s">
        <v>1799</v>
      </c>
      <c r="C729" s="331" t="s">
        <v>1199</v>
      </c>
      <c r="D729" s="331" t="s">
        <v>1175</v>
      </c>
      <c r="E729" s="332">
        <v>200000</v>
      </c>
      <c r="F729" s="332">
        <v>200000</v>
      </c>
    </row>
    <row r="730" spans="1:6">
      <c r="A730" s="330" t="s">
        <v>249</v>
      </c>
      <c r="B730" s="331" t="s">
        <v>1799</v>
      </c>
      <c r="C730" s="331" t="s">
        <v>1199</v>
      </c>
      <c r="D730" s="331" t="s">
        <v>1148</v>
      </c>
      <c r="E730" s="332">
        <v>200000</v>
      </c>
      <c r="F730" s="332">
        <v>200000</v>
      </c>
    </row>
    <row r="731" spans="1:6" ht="25.5">
      <c r="A731" s="330" t="s">
        <v>0</v>
      </c>
      <c r="B731" s="331" t="s">
        <v>1799</v>
      </c>
      <c r="C731" s="331" t="s">
        <v>1199</v>
      </c>
      <c r="D731" s="331" t="s">
        <v>402</v>
      </c>
      <c r="E731" s="332">
        <v>200000</v>
      </c>
      <c r="F731" s="332">
        <v>200000</v>
      </c>
    </row>
    <row r="732" spans="1:6" ht="127.5">
      <c r="A732" s="330" t="s">
        <v>956</v>
      </c>
      <c r="B732" s="331" t="s">
        <v>957</v>
      </c>
      <c r="C732" s="331" t="s">
        <v>1175</v>
      </c>
      <c r="D732" s="331" t="s">
        <v>1175</v>
      </c>
      <c r="E732" s="332">
        <v>581000</v>
      </c>
      <c r="F732" s="332">
        <v>581000</v>
      </c>
    </row>
    <row r="733" spans="1:6" ht="38.25">
      <c r="A733" s="330" t="s">
        <v>1321</v>
      </c>
      <c r="B733" s="331" t="s">
        <v>957</v>
      </c>
      <c r="C733" s="331" t="s">
        <v>1322</v>
      </c>
      <c r="D733" s="331" t="s">
        <v>1175</v>
      </c>
      <c r="E733" s="332">
        <v>200000</v>
      </c>
      <c r="F733" s="332">
        <v>200000</v>
      </c>
    </row>
    <row r="734" spans="1:6" ht="38.25">
      <c r="A734" s="330" t="s">
        <v>1198</v>
      </c>
      <c r="B734" s="331" t="s">
        <v>957</v>
      </c>
      <c r="C734" s="331" t="s">
        <v>1199</v>
      </c>
      <c r="D734" s="331" t="s">
        <v>1175</v>
      </c>
      <c r="E734" s="332">
        <v>200000</v>
      </c>
      <c r="F734" s="332">
        <v>200000</v>
      </c>
    </row>
    <row r="735" spans="1:6">
      <c r="A735" s="330" t="s">
        <v>249</v>
      </c>
      <c r="B735" s="331" t="s">
        <v>957</v>
      </c>
      <c r="C735" s="331" t="s">
        <v>1199</v>
      </c>
      <c r="D735" s="331" t="s">
        <v>1148</v>
      </c>
      <c r="E735" s="332">
        <v>200000</v>
      </c>
      <c r="F735" s="332">
        <v>200000</v>
      </c>
    </row>
    <row r="736" spans="1:6" ht="25.5">
      <c r="A736" s="330" t="s">
        <v>0</v>
      </c>
      <c r="B736" s="331" t="s">
        <v>957</v>
      </c>
      <c r="C736" s="331" t="s">
        <v>1199</v>
      </c>
      <c r="D736" s="331" t="s">
        <v>402</v>
      </c>
      <c r="E736" s="332">
        <v>200000</v>
      </c>
      <c r="F736" s="332">
        <v>200000</v>
      </c>
    </row>
    <row r="737" spans="1:6" ht="38.25">
      <c r="A737" s="330" t="s">
        <v>1329</v>
      </c>
      <c r="B737" s="331" t="s">
        <v>957</v>
      </c>
      <c r="C737" s="331" t="s">
        <v>1330</v>
      </c>
      <c r="D737" s="331" t="s">
        <v>1175</v>
      </c>
      <c r="E737" s="332">
        <v>381000</v>
      </c>
      <c r="F737" s="332">
        <v>381000</v>
      </c>
    </row>
    <row r="738" spans="1:6">
      <c r="A738" s="330" t="s">
        <v>1200</v>
      </c>
      <c r="B738" s="331" t="s">
        <v>957</v>
      </c>
      <c r="C738" s="331" t="s">
        <v>1201</v>
      </c>
      <c r="D738" s="331" t="s">
        <v>1175</v>
      </c>
      <c r="E738" s="332">
        <v>381000</v>
      </c>
      <c r="F738" s="332">
        <v>381000</v>
      </c>
    </row>
    <row r="739" spans="1:6">
      <c r="A739" s="330" t="s">
        <v>140</v>
      </c>
      <c r="B739" s="331" t="s">
        <v>957</v>
      </c>
      <c r="C739" s="331" t="s">
        <v>1201</v>
      </c>
      <c r="D739" s="331" t="s">
        <v>1142</v>
      </c>
      <c r="E739" s="332">
        <v>381000</v>
      </c>
      <c r="F739" s="332">
        <v>381000</v>
      </c>
    </row>
    <row r="740" spans="1:6">
      <c r="A740" s="330" t="s">
        <v>1077</v>
      </c>
      <c r="B740" s="331" t="s">
        <v>957</v>
      </c>
      <c r="C740" s="331" t="s">
        <v>1201</v>
      </c>
      <c r="D740" s="331" t="s">
        <v>1078</v>
      </c>
      <c r="E740" s="332">
        <v>381000</v>
      </c>
      <c r="F740" s="332">
        <v>381000</v>
      </c>
    </row>
    <row r="741" spans="1:6" ht="25.5">
      <c r="A741" s="330" t="s">
        <v>466</v>
      </c>
      <c r="B741" s="331" t="s">
        <v>985</v>
      </c>
      <c r="C741" s="331" t="s">
        <v>1175</v>
      </c>
      <c r="D741" s="331" t="s">
        <v>1175</v>
      </c>
      <c r="E741" s="332">
        <v>16567164.34</v>
      </c>
      <c r="F741" s="332">
        <v>16644105.25</v>
      </c>
    </row>
    <row r="742" spans="1:6" ht="38.25">
      <c r="A742" s="330" t="s">
        <v>467</v>
      </c>
      <c r="B742" s="331" t="s">
        <v>986</v>
      </c>
      <c r="C742" s="331" t="s">
        <v>1175</v>
      </c>
      <c r="D742" s="331" t="s">
        <v>1175</v>
      </c>
      <c r="E742" s="332">
        <v>3864670</v>
      </c>
      <c r="F742" s="332">
        <v>3864670</v>
      </c>
    </row>
    <row r="743" spans="1:6" ht="89.25">
      <c r="A743" s="330" t="s">
        <v>1988</v>
      </c>
      <c r="B743" s="331" t="s">
        <v>1989</v>
      </c>
      <c r="C743" s="331" t="s">
        <v>1175</v>
      </c>
      <c r="D743" s="331" t="s">
        <v>1175</v>
      </c>
      <c r="E743" s="332">
        <v>511750</v>
      </c>
      <c r="F743" s="332">
        <v>511750</v>
      </c>
    </row>
    <row r="744" spans="1:6" ht="38.25">
      <c r="A744" s="330" t="s">
        <v>1329</v>
      </c>
      <c r="B744" s="331" t="s">
        <v>1989</v>
      </c>
      <c r="C744" s="331" t="s">
        <v>1330</v>
      </c>
      <c r="D744" s="331" t="s">
        <v>1175</v>
      </c>
      <c r="E744" s="332">
        <v>511750</v>
      </c>
      <c r="F744" s="332">
        <v>511750</v>
      </c>
    </row>
    <row r="745" spans="1:6">
      <c r="A745" s="330" t="s">
        <v>1200</v>
      </c>
      <c r="B745" s="331" t="s">
        <v>1989</v>
      </c>
      <c r="C745" s="331" t="s">
        <v>1201</v>
      </c>
      <c r="D745" s="331" t="s">
        <v>1175</v>
      </c>
      <c r="E745" s="332">
        <v>511750</v>
      </c>
      <c r="F745" s="332">
        <v>511750</v>
      </c>
    </row>
    <row r="746" spans="1:6">
      <c r="A746" s="330" t="s">
        <v>140</v>
      </c>
      <c r="B746" s="331" t="s">
        <v>1989</v>
      </c>
      <c r="C746" s="331" t="s">
        <v>1201</v>
      </c>
      <c r="D746" s="331" t="s">
        <v>1142</v>
      </c>
      <c r="E746" s="332">
        <v>511750</v>
      </c>
      <c r="F746" s="332">
        <v>511750</v>
      </c>
    </row>
    <row r="747" spans="1:6">
      <c r="A747" s="330" t="s">
        <v>1075</v>
      </c>
      <c r="B747" s="331" t="s">
        <v>1989</v>
      </c>
      <c r="C747" s="331" t="s">
        <v>1201</v>
      </c>
      <c r="D747" s="331" t="s">
        <v>365</v>
      </c>
      <c r="E747" s="332">
        <v>511750</v>
      </c>
      <c r="F747" s="332">
        <v>511750</v>
      </c>
    </row>
    <row r="748" spans="1:6" ht="76.5">
      <c r="A748" s="330" t="s">
        <v>1525</v>
      </c>
      <c r="B748" s="331" t="s">
        <v>682</v>
      </c>
      <c r="C748" s="331" t="s">
        <v>1175</v>
      </c>
      <c r="D748" s="331" t="s">
        <v>1175</v>
      </c>
      <c r="E748" s="332">
        <v>852920</v>
      </c>
      <c r="F748" s="332">
        <v>852920</v>
      </c>
    </row>
    <row r="749" spans="1:6" ht="38.25">
      <c r="A749" s="330" t="s">
        <v>1329</v>
      </c>
      <c r="B749" s="331" t="s">
        <v>682</v>
      </c>
      <c r="C749" s="331" t="s">
        <v>1330</v>
      </c>
      <c r="D749" s="331" t="s">
        <v>1175</v>
      </c>
      <c r="E749" s="332">
        <v>852920</v>
      </c>
      <c r="F749" s="332">
        <v>852920</v>
      </c>
    </row>
    <row r="750" spans="1:6">
      <c r="A750" s="330" t="s">
        <v>1200</v>
      </c>
      <c r="B750" s="331" t="s">
        <v>682</v>
      </c>
      <c r="C750" s="331" t="s">
        <v>1201</v>
      </c>
      <c r="D750" s="331" t="s">
        <v>1175</v>
      </c>
      <c r="E750" s="332">
        <v>852920</v>
      </c>
      <c r="F750" s="332">
        <v>852920</v>
      </c>
    </row>
    <row r="751" spans="1:6">
      <c r="A751" s="330" t="s">
        <v>140</v>
      </c>
      <c r="B751" s="331" t="s">
        <v>682</v>
      </c>
      <c r="C751" s="331" t="s">
        <v>1201</v>
      </c>
      <c r="D751" s="331" t="s">
        <v>1142</v>
      </c>
      <c r="E751" s="332">
        <v>852920</v>
      </c>
      <c r="F751" s="332">
        <v>852920</v>
      </c>
    </row>
    <row r="752" spans="1:6">
      <c r="A752" s="330" t="s">
        <v>1075</v>
      </c>
      <c r="B752" s="331" t="s">
        <v>682</v>
      </c>
      <c r="C752" s="331" t="s">
        <v>1201</v>
      </c>
      <c r="D752" s="331" t="s">
        <v>365</v>
      </c>
      <c r="E752" s="332">
        <v>852920</v>
      </c>
      <c r="F752" s="332">
        <v>852920</v>
      </c>
    </row>
    <row r="753" spans="1:6" ht="153">
      <c r="A753" s="330" t="s">
        <v>1489</v>
      </c>
      <c r="B753" s="331" t="s">
        <v>799</v>
      </c>
      <c r="C753" s="331" t="s">
        <v>1175</v>
      </c>
      <c r="D753" s="331" t="s">
        <v>1175</v>
      </c>
      <c r="E753" s="332">
        <v>2500000</v>
      </c>
      <c r="F753" s="332">
        <v>2500000</v>
      </c>
    </row>
    <row r="754" spans="1:6">
      <c r="A754" s="330" t="s">
        <v>1331</v>
      </c>
      <c r="B754" s="331" t="s">
        <v>799</v>
      </c>
      <c r="C754" s="331" t="s">
        <v>1332</v>
      </c>
      <c r="D754" s="331" t="s">
        <v>1175</v>
      </c>
      <c r="E754" s="332">
        <v>2500000</v>
      </c>
      <c r="F754" s="332">
        <v>2500000</v>
      </c>
    </row>
    <row r="755" spans="1:6">
      <c r="A755" s="330" t="s">
        <v>68</v>
      </c>
      <c r="B755" s="331" t="s">
        <v>799</v>
      </c>
      <c r="C755" s="331" t="s">
        <v>430</v>
      </c>
      <c r="D755" s="331" t="s">
        <v>1175</v>
      </c>
      <c r="E755" s="332">
        <v>2500000</v>
      </c>
      <c r="F755" s="332">
        <v>2500000</v>
      </c>
    </row>
    <row r="756" spans="1:6">
      <c r="A756" s="330" t="s">
        <v>140</v>
      </c>
      <c r="B756" s="331" t="s">
        <v>799</v>
      </c>
      <c r="C756" s="331" t="s">
        <v>430</v>
      </c>
      <c r="D756" s="331" t="s">
        <v>1142</v>
      </c>
      <c r="E756" s="332">
        <v>2500000</v>
      </c>
      <c r="F756" s="332">
        <v>2500000</v>
      </c>
    </row>
    <row r="757" spans="1:6">
      <c r="A757" s="330" t="s">
        <v>1075</v>
      </c>
      <c r="B757" s="331" t="s">
        <v>799</v>
      </c>
      <c r="C757" s="331" t="s">
        <v>430</v>
      </c>
      <c r="D757" s="331" t="s">
        <v>365</v>
      </c>
      <c r="E757" s="332">
        <v>2500000</v>
      </c>
      <c r="F757" s="332">
        <v>2500000</v>
      </c>
    </row>
    <row r="758" spans="1:6" ht="38.25">
      <c r="A758" s="330" t="s">
        <v>469</v>
      </c>
      <c r="B758" s="331" t="s">
        <v>1990</v>
      </c>
      <c r="C758" s="331" t="s">
        <v>1175</v>
      </c>
      <c r="D758" s="331" t="s">
        <v>1175</v>
      </c>
      <c r="E758" s="332">
        <v>225100</v>
      </c>
      <c r="F758" s="332">
        <v>225100</v>
      </c>
    </row>
    <row r="759" spans="1:6" ht="63.75">
      <c r="A759" s="330" t="s">
        <v>369</v>
      </c>
      <c r="B759" s="331" t="s">
        <v>683</v>
      </c>
      <c r="C759" s="331" t="s">
        <v>1175</v>
      </c>
      <c r="D759" s="331" t="s">
        <v>1175</v>
      </c>
      <c r="E759" s="332">
        <v>205100</v>
      </c>
      <c r="F759" s="332">
        <v>205100</v>
      </c>
    </row>
    <row r="760" spans="1:6" ht="38.25">
      <c r="A760" s="330" t="s">
        <v>1329</v>
      </c>
      <c r="B760" s="331" t="s">
        <v>683</v>
      </c>
      <c r="C760" s="331" t="s">
        <v>1330</v>
      </c>
      <c r="D760" s="331" t="s">
        <v>1175</v>
      </c>
      <c r="E760" s="332">
        <v>205100</v>
      </c>
      <c r="F760" s="332">
        <v>205100</v>
      </c>
    </row>
    <row r="761" spans="1:6">
      <c r="A761" s="330" t="s">
        <v>1200</v>
      </c>
      <c r="B761" s="331" t="s">
        <v>683</v>
      </c>
      <c r="C761" s="331" t="s">
        <v>1201</v>
      </c>
      <c r="D761" s="331" t="s">
        <v>1175</v>
      </c>
      <c r="E761" s="332">
        <v>205100</v>
      </c>
      <c r="F761" s="332">
        <v>205100</v>
      </c>
    </row>
    <row r="762" spans="1:6">
      <c r="A762" s="330" t="s">
        <v>140</v>
      </c>
      <c r="B762" s="331" t="s">
        <v>683</v>
      </c>
      <c r="C762" s="331" t="s">
        <v>1201</v>
      </c>
      <c r="D762" s="331" t="s">
        <v>1142</v>
      </c>
      <c r="E762" s="332">
        <v>205100</v>
      </c>
      <c r="F762" s="332">
        <v>205100</v>
      </c>
    </row>
    <row r="763" spans="1:6">
      <c r="A763" s="330" t="s">
        <v>1075</v>
      </c>
      <c r="B763" s="331" t="s">
        <v>683</v>
      </c>
      <c r="C763" s="331" t="s">
        <v>1201</v>
      </c>
      <c r="D763" s="331" t="s">
        <v>365</v>
      </c>
      <c r="E763" s="332">
        <v>205100</v>
      </c>
      <c r="F763" s="332">
        <v>205100</v>
      </c>
    </row>
    <row r="764" spans="1:6" ht="102">
      <c r="A764" s="330" t="s">
        <v>1527</v>
      </c>
      <c r="B764" s="331" t="s">
        <v>1512</v>
      </c>
      <c r="C764" s="331" t="s">
        <v>1175</v>
      </c>
      <c r="D764" s="331" t="s">
        <v>1175</v>
      </c>
      <c r="E764" s="332">
        <v>20000</v>
      </c>
      <c r="F764" s="332">
        <v>20000</v>
      </c>
    </row>
    <row r="765" spans="1:6" ht="38.25">
      <c r="A765" s="330" t="s">
        <v>1329</v>
      </c>
      <c r="B765" s="331" t="s">
        <v>1512</v>
      </c>
      <c r="C765" s="331" t="s">
        <v>1330</v>
      </c>
      <c r="D765" s="331" t="s">
        <v>1175</v>
      </c>
      <c r="E765" s="332">
        <v>20000</v>
      </c>
      <c r="F765" s="332">
        <v>20000</v>
      </c>
    </row>
    <row r="766" spans="1:6">
      <c r="A766" s="330" t="s">
        <v>1200</v>
      </c>
      <c r="B766" s="331" t="s">
        <v>1512</v>
      </c>
      <c r="C766" s="331" t="s">
        <v>1201</v>
      </c>
      <c r="D766" s="331" t="s">
        <v>1175</v>
      </c>
      <c r="E766" s="332">
        <v>20000</v>
      </c>
      <c r="F766" s="332">
        <v>20000</v>
      </c>
    </row>
    <row r="767" spans="1:6">
      <c r="A767" s="330" t="s">
        <v>140</v>
      </c>
      <c r="B767" s="331" t="s">
        <v>1512</v>
      </c>
      <c r="C767" s="331" t="s">
        <v>1201</v>
      </c>
      <c r="D767" s="331" t="s">
        <v>1142</v>
      </c>
      <c r="E767" s="332">
        <v>20000</v>
      </c>
      <c r="F767" s="332">
        <v>20000</v>
      </c>
    </row>
    <row r="768" spans="1:6">
      <c r="A768" s="330" t="s">
        <v>1075</v>
      </c>
      <c r="B768" s="331" t="s">
        <v>1512</v>
      </c>
      <c r="C768" s="331" t="s">
        <v>1201</v>
      </c>
      <c r="D768" s="331" t="s">
        <v>365</v>
      </c>
      <c r="E768" s="332">
        <v>20000</v>
      </c>
      <c r="F768" s="332">
        <v>20000</v>
      </c>
    </row>
    <row r="769" spans="1:6" ht="25.5">
      <c r="A769" s="330" t="s">
        <v>471</v>
      </c>
      <c r="B769" s="331" t="s">
        <v>2129</v>
      </c>
      <c r="C769" s="331" t="s">
        <v>1175</v>
      </c>
      <c r="D769" s="331" t="s">
        <v>1175</v>
      </c>
      <c r="E769" s="332">
        <v>2889311.34</v>
      </c>
      <c r="F769" s="332">
        <v>2966252.25</v>
      </c>
    </row>
    <row r="770" spans="1:6" ht="102">
      <c r="A770" s="330" t="s">
        <v>1526</v>
      </c>
      <c r="B770" s="331" t="s">
        <v>1233</v>
      </c>
      <c r="C770" s="331" t="s">
        <v>1175</v>
      </c>
      <c r="D770" s="331" t="s">
        <v>1175</v>
      </c>
      <c r="E770" s="332">
        <v>2889311.34</v>
      </c>
      <c r="F770" s="332">
        <v>2966252.25</v>
      </c>
    </row>
    <row r="771" spans="1:6" ht="25.5">
      <c r="A771" s="330" t="s">
        <v>1325</v>
      </c>
      <c r="B771" s="331" t="s">
        <v>1233</v>
      </c>
      <c r="C771" s="331" t="s">
        <v>1326</v>
      </c>
      <c r="D771" s="331" t="s">
        <v>1175</v>
      </c>
      <c r="E771" s="332">
        <v>2889311.34</v>
      </c>
      <c r="F771" s="332">
        <v>2966252.25</v>
      </c>
    </row>
    <row r="772" spans="1:6" ht="38.25">
      <c r="A772" s="330" t="s">
        <v>1202</v>
      </c>
      <c r="B772" s="331" t="s">
        <v>1233</v>
      </c>
      <c r="C772" s="331" t="s">
        <v>557</v>
      </c>
      <c r="D772" s="331" t="s">
        <v>1175</v>
      </c>
      <c r="E772" s="332">
        <v>2889311.34</v>
      </c>
      <c r="F772" s="332">
        <v>2966252.25</v>
      </c>
    </row>
    <row r="773" spans="1:6">
      <c r="A773" s="330" t="s">
        <v>141</v>
      </c>
      <c r="B773" s="331" t="s">
        <v>1233</v>
      </c>
      <c r="C773" s="331" t="s">
        <v>557</v>
      </c>
      <c r="D773" s="331" t="s">
        <v>1143</v>
      </c>
      <c r="E773" s="332">
        <v>2889311.34</v>
      </c>
      <c r="F773" s="332">
        <v>2966252.25</v>
      </c>
    </row>
    <row r="774" spans="1:6">
      <c r="A774" s="330" t="s">
        <v>98</v>
      </c>
      <c r="B774" s="331" t="s">
        <v>1233</v>
      </c>
      <c r="C774" s="331" t="s">
        <v>557</v>
      </c>
      <c r="D774" s="331" t="s">
        <v>378</v>
      </c>
      <c r="E774" s="332">
        <v>2889311.34</v>
      </c>
      <c r="F774" s="332">
        <v>2966252.25</v>
      </c>
    </row>
    <row r="775" spans="1:6" ht="38.25">
      <c r="A775" s="330" t="s">
        <v>447</v>
      </c>
      <c r="B775" s="331" t="s">
        <v>987</v>
      </c>
      <c r="C775" s="331" t="s">
        <v>1175</v>
      </c>
      <c r="D775" s="331" t="s">
        <v>1175</v>
      </c>
      <c r="E775" s="332">
        <v>9512583</v>
      </c>
      <c r="F775" s="332">
        <v>9512583</v>
      </c>
    </row>
    <row r="776" spans="1:6" ht="127.5">
      <c r="A776" s="330" t="s">
        <v>371</v>
      </c>
      <c r="B776" s="331" t="s">
        <v>685</v>
      </c>
      <c r="C776" s="331" t="s">
        <v>1175</v>
      </c>
      <c r="D776" s="331" t="s">
        <v>1175</v>
      </c>
      <c r="E776" s="332">
        <v>6673583</v>
      </c>
      <c r="F776" s="332">
        <v>6673583</v>
      </c>
    </row>
    <row r="777" spans="1:6" ht="38.25">
      <c r="A777" s="330" t="s">
        <v>1329</v>
      </c>
      <c r="B777" s="331" t="s">
        <v>685</v>
      </c>
      <c r="C777" s="331" t="s">
        <v>1330</v>
      </c>
      <c r="D777" s="331" t="s">
        <v>1175</v>
      </c>
      <c r="E777" s="332">
        <v>6673583</v>
      </c>
      <c r="F777" s="332">
        <v>6673583</v>
      </c>
    </row>
    <row r="778" spans="1:6">
      <c r="A778" s="330" t="s">
        <v>1200</v>
      </c>
      <c r="B778" s="331" t="s">
        <v>685</v>
      </c>
      <c r="C778" s="331" t="s">
        <v>1201</v>
      </c>
      <c r="D778" s="331" t="s">
        <v>1175</v>
      </c>
      <c r="E778" s="332">
        <v>6673583</v>
      </c>
      <c r="F778" s="332">
        <v>6673583</v>
      </c>
    </row>
    <row r="779" spans="1:6">
      <c r="A779" s="330" t="s">
        <v>140</v>
      </c>
      <c r="B779" s="331" t="s">
        <v>685</v>
      </c>
      <c r="C779" s="331" t="s">
        <v>1201</v>
      </c>
      <c r="D779" s="331" t="s">
        <v>1142</v>
      </c>
      <c r="E779" s="332">
        <v>6673583</v>
      </c>
      <c r="F779" s="332">
        <v>6673583</v>
      </c>
    </row>
    <row r="780" spans="1:6">
      <c r="A780" s="330" t="s">
        <v>1075</v>
      </c>
      <c r="B780" s="331" t="s">
        <v>685</v>
      </c>
      <c r="C780" s="331" t="s">
        <v>1201</v>
      </c>
      <c r="D780" s="331" t="s">
        <v>365</v>
      </c>
      <c r="E780" s="332">
        <v>6673583</v>
      </c>
      <c r="F780" s="332">
        <v>6673583</v>
      </c>
    </row>
    <row r="781" spans="1:6" ht="178.5">
      <c r="A781" s="330" t="s">
        <v>372</v>
      </c>
      <c r="B781" s="331" t="s">
        <v>686</v>
      </c>
      <c r="C781" s="331" t="s">
        <v>1175</v>
      </c>
      <c r="D781" s="331" t="s">
        <v>1175</v>
      </c>
      <c r="E781" s="332">
        <v>1200000</v>
      </c>
      <c r="F781" s="332">
        <v>1200000</v>
      </c>
    </row>
    <row r="782" spans="1:6" ht="38.25">
      <c r="A782" s="330" t="s">
        <v>1329</v>
      </c>
      <c r="B782" s="331" t="s">
        <v>686</v>
      </c>
      <c r="C782" s="331" t="s">
        <v>1330</v>
      </c>
      <c r="D782" s="331" t="s">
        <v>1175</v>
      </c>
      <c r="E782" s="332">
        <v>1200000</v>
      </c>
      <c r="F782" s="332">
        <v>1200000</v>
      </c>
    </row>
    <row r="783" spans="1:6">
      <c r="A783" s="330" t="s">
        <v>1200</v>
      </c>
      <c r="B783" s="331" t="s">
        <v>686</v>
      </c>
      <c r="C783" s="331" t="s">
        <v>1201</v>
      </c>
      <c r="D783" s="331" t="s">
        <v>1175</v>
      </c>
      <c r="E783" s="332">
        <v>1200000</v>
      </c>
      <c r="F783" s="332">
        <v>1200000</v>
      </c>
    </row>
    <row r="784" spans="1:6">
      <c r="A784" s="330" t="s">
        <v>140</v>
      </c>
      <c r="B784" s="331" t="s">
        <v>686</v>
      </c>
      <c r="C784" s="331" t="s">
        <v>1201</v>
      </c>
      <c r="D784" s="331" t="s">
        <v>1142</v>
      </c>
      <c r="E784" s="332">
        <v>1200000</v>
      </c>
      <c r="F784" s="332">
        <v>1200000</v>
      </c>
    </row>
    <row r="785" spans="1:6">
      <c r="A785" s="330" t="s">
        <v>1075</v>
      </c>
      <c r="B785" s="331" t="s">
        <v>686</v>
      </c>
      <c r="C785" s="331" t="s">
        <v>1201</v>
      </c>
      <c r="D785" s="331" t="s">
        <v>365</v>
      </c>
      <c r="E785" s="332">
        <v>1200000</v>
      </c>
      <c r="F785" s="332">
        <v>1200000</v>
      </c>
    </row>
    <row r="786" spans="1:6" ht="127.5">
      <c r="A786" s="330" t="s">
        <v>907</v>
      </c>
      <c r="B786" s="331" t="s">
        <v>906</v>
      </c>
      <c r="C786" s="331" t="s">
        <v>1175</v>
      </c>
      <c r="D786" s="331" t="s">
        <v>1175</v>
      </c>
      <c r="E786" s="332">
        <v>30000</v>
      </c>
      <c r="F786" s="332">
        <v>30000</v>
      </c>
    </row>
    <row r="787" spans="1:6" ht="38.25">
      <c r="A787" s="330" t="s">
        <v>1329</v>
      </c>
      <c r="B787" s="331" t="s">
        <v>906</v>
      </c>
      <c r="C787" s="331" t="s">
        <v>1330</v>
      </c>
      <c r="D787" s="331" t="s">
        <v>1175</v>
      </c>
      <c r="E787" s="332">
        <v>30000</v>
      </c>
      <c r="F787" s="332">
        <v>30000</v>
      </c>
    </row>
    <row r="788" spans="1:6">
      <c r="A788" s="330" t="s">
        <v>1200</v>
      </c>
      <c r="B788" s="331" t="s">
        <v>906</v>
      </c>
      <c r="C788" s="331" t="s">
        <v>1201</v>
      </c>
      <c r="D788" s="331" t="s">
        <v>1175</v>
      </c>
      <c r="E788" s="332">
        <v>30000</v>
      </c>
      <c r="F788" s="332">
        <v>30000</v>
      </c>
    </row>
    <row r="789" spans="1:6">
      <c r="A789" s="330" t="s">
        <v>140</v>
      </c>
      <c r="B789" s="331" t="s">
        <v>906</v>
      </c>
      <c r="C789" s="331" t="s">
        <v>1201</v>
      </c>
      <c r="D789" s="331" t="s">
        <v>1142</v>
      </c>
      <c r="E789" s="332">
        <v>30000</v>
      </c>
      <c r="F789" s="332">
        <v>30000</v>
      </c>
    </row>
    <row r="790" spans="1:6">
      <c r="A790" s="330" t="s">
        <v>1075</v>
      </c>
      <c r="B790" s="331" t="s">
        <v>906</v>
      </c>
      <c r="C790" s="331" t="s">
        <v>1201</v>
      </c>
      <c r="D790" s="331" t="s">
        <v>365</v>
      </c>
      <c r="E790" s="332">
        <v>30000</v>
      </c>
      <c r="F790" s="332">
        <v>30000</v>
      </c>
    </row>
    <row r="791" spans="1:6" ht="102">
      <c r="A791" s="330" t="s">
        <v>1218</v>
      </c>
      <c r="B791" s="331" t="s">
        <v>1219</v>
      </c>
      <c r="C791" s="331" t="s">
        <v>1175</v>
      </c>
      <c r="D791" s="331" t="s">
        <v>1175</v>
      </c>
      <c r="E791" s="332">
        <v>950000</v>
      </c>
      <c r="F791" s="332">
        <v>950000</v>
      </c>
    </row>
    <row r="792" spans="1:6" ht="38.25">
      <c r="A792" s="330" t="s">
        <v>1329</v>
      </c>
      <c r="B792" s="331" t="s">
        <v>1219</v>
      </c>
      <c r="C792" s="331" t="s">
        <v>1330</v>
      </c>
      <c r="D792" s="331" t="s">
        <v>1175</v>
      </c>
      <c r="E792" s="332">
        <v>950000</v>
      </c>
      <c r="F792" s="332">
        <v>950000</v>
      </c>
    </row>
    <row r="793" spans="1:6">
      <c r="A793" s="330" t="s">
        <v>1200</v>
      </c>
      <c r="B793" s="331" t="s">
        <v>1219</v>
      </c>
      <c r="C793" s="331" t="s">
        <v>1201</v>
      </c>
      <c r="D793" s="331" t="s">
        <v>1175</v>
      </c>
      <c r="E793" s="332">
        <v>950000</v>
      </c>
      <c r="F793" s="332">
        <v>950000</v>
      </c>
    </row>
    <row r="794" spans="1:6">
      <c r="A794" s="330" t="s">
        <v>140</v>
      </c>
      <c r="B794" s="331" t="s">
        <v>1219</v>
      </c>
      <c r="C794" s="331" t="s">
        <v>1201</v>
      </c>
      <c r="D794" s="331" t="s">
        <v>1142</v>
      </c>
      <c r="E794" s="332">
        <v>950000</v>
      </c>
      <c r="F794" s="332">
        <v>950000</v>
      </c>
    </row>
    <row r="795" spans="1:6">
      <c r="A795" s="330" t="s">
        <v>1075</v>
      </c>
      <c r="B795" s="331" t="s">
        <v>1219</v>
      </c>
      <c r="C795" s="331" t="s">
        <v>1201</v>
      </c>
      <c r="D795" s="331" t="s">
        <v>365</v>
      </c>
      <c r="E795" s="332">
        <v>950000</v>
      </c>
      <c r="F795" s="332">
        <v>950000</v>
      </c>
    </row>
    <row r="796" spans="1:6" ht="114.75">
      <c r="A796" s="330" t="s">
        <v>1639</v>
      </c>
      <c r="B796" s="331" t="s">
        <v>1640</v>
      </c>
      <c r="C796" s="331" t="s">
        <v>1175</v>
      </c>
      <c r="D796" s="331" t="s">
        <v>1175</v>
      </c>
      <c r="E796" s="332">
        <v>24000</v>
      </c>
      <c r="F796" s="332">
        <v>24000</v>
      </c>
    </row>
    <row r="797" spans="1:6" ht="38.25">
      <c r="A797" s="330" t="s">
        <v>1329</v>
      </c>
      <c r="B797" s="331" t="s">
        <v>1640</v>
      </c>
      <c r="C797" s="331" t="s">
        <v>1330</v>
      </c>
      <c r="D797" s="331" t="s">
        <v>1175</v>
      </c>
      <c r="E797" s="332">
        <v>24000</v>
      </c>
      <c r="F797" s="332">
        <v>24000</v>
      </c>
    </row>
    <row r="798" spans="1:6">
      <c r="A798" s="330" t="s">
        <v>1200</v>
      </c>
      <c r="B798" s="331" t="s">
        <v>1640</v>
      </c>
      <c r="C798" s="331" t="s">
        <v>1201</v>
      </c>
      <c r="D798" s="331" t="s">
        <v>1175</v>
      </c>
      <c r="E798" s="332">
        <v>24000</v>
      </c>
      <c r="F798" s="332">
        <v>24000</v>
      </c>
    </row>
    <row r="799" spans="1:6">
      <c r="A799" s="330" t="s">
        <v>140</v>
      </c>
      <c r="B799" s="331" t="s">
        <v>1640</v>
      </c>
      <c r="C799" s="331" t="s">
        <v>1201</v>
      </c>
      <c r="D799" s="331" t="s">
        <v>1142</v>
      </c>
      <c r="E799" s="332">
        <v>24000</v>
      </c>
      <c r="F799" s="332">
        <v>24000</v>
      </c>
    </row>
    <row r="800" spans="1:6">
      <c r="A800" s="330" t="s">
        <v>1075</v>
      </c>
      <c r="B800" s="331" t="s">
        <v>1640</v>
      </c>
      <c r="C800" s="331" t="s">
        <v>1201</v>
      </c>
      <c r="D800" s="331" t="s">
        <v>365</v>
      </c>
      <c r="E800" s="332">
        <v>24000</v>
      </c>
      <c r="F800" s="332">
        <v>24000</v>
      </c>
    </row>
    <row r="801" spans="1:6" ht="89.25">
      <c r="A801" s="330" t="s">
        <v>1220</v>
      </c>
      <c r="B801" s="331" t="s">
        <v>1221</v>
      </c>
      <c r="C801" s="331" t="s">
        <v>1175</v>
      </c>
      <c r="D801" s="331" t="s">
        <v>1175</v>
      </c>
      <c r="E801" s="332">
        <v>250000</v>
      </c>
      <c r="F801" s="332">
        <v>250000</v>
      </c>
    </row>
    <row r="802" spans="1:6" ht="38.25">
      <c r="A802" s="330" t="s">
        <v>1329</v>
      </c>
      <c r="B802" s="331" t="s">
        <v>1221</v>
      </c>
      <c r="C802" s="331" t="s">
        <v>1330</v>
      </c>
      <c r="D802" s="331" t="s">
        <v>1175</v>
      </c>
      <c r="E802" s="332">
        <v>250000</v>
      </c>
      <c r="F802" s="332">
        <v>250000</v>
      </c>
    </row>
    <row r="803" spans="1:6">
      <c r="A803" s="330" t="s">
        <v>1200</v>
      </c>
      <c r="B803" s="331" t="s">
        <v>1221</v>
      </c>
      <c r="C803" s="331" t="s">
        <v>1201</v>
      </c>
      <c r="D803" s="331" t="s">
        <v>1175</v>
      </c>
      <c r="E803" s="332">
        <v>250000</v>
      </c>
      <c r="F803" s="332">
        <v>250000</v>
      </c>
    </row>
    <row r="804" spans="1:6">
      <c r="A804" s="330" t="s">
        <v>140</v>
      </c>
      <c r="B804" s="331" t="s">
        <v>1221</v>
      </c>
      <c r="C804" s="331" t="s">
        <v>1201</v>
      </c>
      <c r="D804" s="331" t="s">
        <v>1142</v>
      </c>
      <c r="E804" s="332">
        <v>250000</v>
      </c>
      <c r="F804" s="332">
        <v>250000</v>
      </c>
    </row>
    <row r="805" spans="1:6">
      <c r="A805" s="330" t="s">
        <v>1075</v>
      </c>
      <c r="B805" s="331" t="s">
        <v>1221</v>
      </c>
      <c r="C805" s="331" t="s">
        <v>1201</v>
      </c>
      <c r="D805" s="331" t="s">
        <v>365</v>
      </c>
      <c r="E805" s="332">
        <v>250000</v>
      </c>
      <c r="F805" s="332">
        <v>250000</v>
      </c>
    </row>
    <row r="806" spans="1:6" ht="76.5">
      <c r="A806" s="330" t="s">
        <v>370</v>
      </c>
      <c r="B806" s="331" t="s">
        <v>1354</v>
      </c>
      <c r="C806" s="331" t="s">
        <v>1175</v>
      </c>
      <c r="D806" s="331" t="s">
        <v>1175</v>
      </c>
      <c r="E806" s="332">
        <v>385000</v>
      </c>
      <c r="F806" s="332">
        <v>385000</v>
      </c>
    </row>
    <row r="807" spans="1:6" ht="38.25">
      <c r="A807" s="330" t="s">
        <v>1329</v>
      </c>
      <c r="B807" s="331" t="s">
        <v>1354</v>
      </c>
      <c r="C807" s="331" t="s">
        <v>1330</v>
      </c>
      <c r="D807" s="331" t="s">
        <v>1175</v>
      </c>
      <c r="E807" s="332">
        <v>385000</v>
      </c>
      <c r="F807" s="332">
        <v>385000</v>
      </c>
    </row>
    <row r="808" spans="1:6">
      <c r="A808" s="330" t="s">
        <v>1200</v>
      </c>
      <c r="B808" s="331" t="s">
        <v>1354</v>
      </c>
      <c r="C808" s="331" t="s">
        <v>1201</v>
      </c>
      <c r="D808" s="331" t="s">
        <v>1175</v>
      </c>
      <c r="E808" s="332">
        <v>385000</v>
      </c>
      <c r="F808" s="332">
        <v>385000</v>
      </c>
    </row>
    <row r="809" spans="1:6">
      <c r="A809" s="330" t="s">
        <v>140</v>
      </c>
      <c r="B809" s="331" t="s">
        <v>1354</v>
      </c>
      <c r="C809" s="331" t="s">
        <v>1201</v>
      </c>
      <c r="D809" s="331" t="s">
        <v>1142</v>
      </c>
      <c r="E809" s="332">
        <v>385000</v>
      </c>
      <c r="F809" s="332">
        <v>385000</v>
      </c>
    </row>
    <row r="810" spans="1:6">
      <c r="A810" s="330" t="s">
        <v>1075</v>
      </c>
      <c r="B810" s="331" t="s">
        <v>1354</v>
      </c>
      <c r="C810" s="331" t="s">
        <v>1201</v>
      </c>
      <c r="D810" s="331" t="s">
        <v>365</v>
      </c>
      <c r="E810" s="332">
        <v>385000</v>
      </c>
      <c r="F810" s="332">
        <v>385000</v>
      </c>
    </row>
    <row r="811" spans="1:6" ht="38.25">
      <c r="A811" s="330" t="s">
        <v>1991</v>
      </c>
      <c r="B811" s="331" t="s">
        <v>1992</v>
      </c>
      <c r="C811" s="331" t="s">
        <v>1175</v>
      </c>
      <c r="D811" s="331" t="s">
        <v>1175</v>
      </c>
      <c r="E811" s="332">
        <v>75500</v>
      </c>
      <c r="F811" s="332">
        <v>75500</v>
      </c>
    </row>
    <row r="812" spans="1:6" ht="102">
      <c r="A812" s="330" t="s">
        <v>1993</v>
      </c>
      <c r="B812" s="331" t="s">
        <v>1994</v>
      </c>
      <c r="C812" s="331" t="s">
        <v>1175</v>
      </c>
      <c r="D812" s="331" t="s">
        <v>1175</v>
      </c>
      <c r="E812" s="332">
        <v>45500</v>
      </c>
      <c r="F812" s="332">
        <v>45500</v>
      </c>
    </row>
    <row r="813" spans="1:6" ht="38.25">
      <c r="A813" s="330" t="s">
        <v>1329</v>
      </c>
      <c r="B813" s="331" t="s">
        <v>1994</v>
      </c>
      <c r="C813" s="331" t="s">
        <v>1330</v>
      </c>
      <c r="D813" s="331" t="s">
        <v>1175</v>
      </c>
      <c r="E813" s="332">
        <v>45500</v>
      </c>
      <c r="F813" s="332">
        <v>45500</v>
      </c>
    </row>
    <row r="814" spans="1:6">
      <c r="A814" s="330" t="s">
        <v>1200</v>
      </c>
      <c r="B814" s="331" t="s">
        <v>1994</v>
      </c>
      <c r="C814" s="331" t="s">
        <v>1201</v>
      </c>
      <c r="D814" s="331" t="s">
        <v>1175</v>
      </c>
      <c r="E814" s="332">
        <v>45500</v>
      </c>
      <c r="F814" s="332">
        <v>45500</v>
      </c>
    </row>
    <row r="815" spans="1:6">
      <c r="A815" s="330" t="s">
        <v>140</v>
      </c>
      <c r="B815" s="331" t="s">
        <v>1994</v>
      </c>
      <c r="C815" s="331" t="s">
        <v>1201</v>
      </c>
      <c r="D815" s="331" t="s">
        <v>1142</v>
      </c>
      <c r="E815" s="332">
        <v>45500</v>
      </c>
      <c r="F815" s="332">
        <v>45500</v>
      </c>
    </row>
    <row r="816" spans="1:6">
      <c r="A816" s="330" t="s">
        <v>1075</v>
      </c>
      <c r="B816" s="331" t="s">
        <v>1994</v>
      </c>
      <c r="C816" s="331" t="s">
        <v>1201</v>
      </c>
      <c r="D816" s="331" t="s">
        <v>365</v>
      </c>
      <c r="E816" s="332">
        <v>45500</v>
      </c>
      <c r="F816" s="332">
        <v>45500</v>
      </c>
    </row>
    <row r="817" spans="1:6" ht="89.25">
      <c r="A817" s="330" t="s">
        <v>1995</v>
      </c>
      <c r="B817" s="331" t="s">
        <v>1996</v>
      </c>
      <c r="C817" s="331" t="s">
        <v>1175</v>
      </c>
      <c r="D817" s="331" t="s">
        <v>1175</v>
      </c>
      <c r="E817" s="332">
        <v>30000</v>
      </c>
      <c r="F817" s="332">
        <v>30000</v>
      </c>
    </row>
    <row r="818" spans="1:6" ht="38.25">
      <c r="A818" s="330" t="s">
        <v>1329</v>
      </c>
      <c r="B818" s="331" t="s">
        <v>1996</v>
      </c>
      <c r="C818" s="331" t="s">
        <v>1330</v>
      </c>
      <c r="D818" s="331" t="s">
        <v>1175</v>
      </c>
      <c r="E818" s="332">
        <v>30000</v>
      </c>
      <c r="F818" s="332">
        <v>30000</v>
      </c>
    </row>
    <row r="819" spans="1:6">
      <c r="A819" s="330" t="s">
        <v>1200</v>
      </c>
      <c r="B819" s="331" t="s">
        <v>1996</v>
      </c>
      <c r="C819" s="331" t="s">
        <v>1201</v>
      </c>
      <c r="D819" s="331" t="s">
        <v>1175</v>
      </c>
      <c r="E819" s="332">
        <v>30000</v>
      </c>
      <c r="F819" s="332">
        <v>30000</v>
      </c>
    </row>
    <row r="820" spans="1:6">
      <c r="A820" s="330" t="s">
        <v>140</v>
      </c>
      <c r="B820" s="331" t="s">
        <v>1996</v>
      </c>
      <c r="C820" s="331" t="s">
        <v>1201</v>
      </c>
      <c r="D820" s="331" t="s">
        <v>1142</v>
      </c>
      <c r="E820" s="332">
        <v>30000</v>
      </c>
      <c r="F820" s="332">
        <v>30000</v>
      </c>
    </row>
    <row r="821" spans="1:6">
      <c r="A821" s="330" t="s">
        <v>1075</v>
      </c>
      <c r="B821" s="331" t="s">
        <v>1996</v>
      </c>
      <c r="C821" s="331" t="s">
        <v>1201</v>
      </c>
      <c r="D821" s="331" t="s">
        <v>365</v>
      </c>
      <c r="E821" s="332">
        <v>30000</v>
      </c>
      <c r="F821" s="332">
        <v>30000</v>
      </c>
    </row>
    <row r="822" spans="1:6" ht="38.25">
      <c r="A822" s="330" t="s">
        <v>1356</v>
      </c>
      <c r="B822" s="331" t="s">
        <v>988</v>
      </c>
      <c r="C822" s="331" t="s">
        <v>1175</v>
      </c>
      <c r="D822" s="331" t="s">
        <v>1175</v>
      </c>
      <c r="E822" s="332">
        <v>18457946</v>
      </c>
      <c r="F822" s="332">
        <v>18457946</v>
      </c>
    </row>
    <row r="823" spans="1:6" ht="25.5">
      <c r="A823" s="330" t="s">
        <v>475</v>
      </c>
      <c r="B823" s="331" t="s">
        <v>989</v>
      </c>
      <c r="C823" s="331" t="s">
        <v>1175</v>
      </c>
      <c r="D823" s="331" t="s">
        <v>1175</v>
      </c>
      <c r="E823" s="332">
        <v>18270296</v>
      </c>
      <c r="F823" s="332">
        <v>18270296</v>
      </c>
    </row>
    <row r="824" spans="1:6" ht="140.25">
      <c r="A824" s="330" t="s">
        <v>1178</v>
      </c>
      <c r="B824" s="331" t="s">
        <v>1179</v>
      </c>
      <c r="C824" s="331" t="s">
        <v>1175</v>
      </c>
      <c r="D824" s="331" t="s">
        <v>1175</v>
      </c>
      <c r="E824" s="332">
        <v>10904296</v>
      </c>
      <c r="F824" s="332">
        <v>10904296</v>
      </c>
    </row>
    <row r="825" spans="1:6" ht="38.25">
      <c r="A825" s="330" t="s">
        <v>1329</v>
      </c>
      <c r="B825" s="331" t="s">
        <v>1179</v>
      </c>
      <c r="C825" s="331" t="s">
        <v>1330</v>
      </c>
      <c r="D825" s="331" t="s">
        <v>1175</v>
      </c>
      <c r="E825" s="332">
        <v>10904296</v>
      </c>
      <c r="F825" s="332">
        <v>10904296</v>
      </c>
    </row>
    <row r="826" spans="1:6">
      <c r="A826" s="330" t="s">
        <v>1200</v>
      </c>
      <c r="B826" s="331" t="s">
        <v>1179</v>
      </c>
      <c r="C826" s="331" t="s">
        <v>1201</v>
      </c>
      <c r="D826" s="331" t="s">
        <v>1175</v>
      </c>
      <c r="E826" s="332">
        <v>10904296</v>
      </c>
      <c r="F826" s="332">
        <v>10904296</v>
      </c>
    </row>
    <row r="827" spans="1:6">
      <c r="A827" s="330" t="s">
        <v>248</v>
      </c>
      <c r="B827" s="331" t="s">
        <v>1179</v>
      </c>
      <c r="C827" s="331" t="s">
        <v>1201</v>
      </c>
      <c r="D827" s="331" t="s">
        <v>1144</v>
      </c>
      <c r="E827" s="332">
        <v>10904296</v>
      </c>
      <c r="F827" s="332">
        <v>10904296</v>
      </c>
    </row>
    <row r="828" spans="1:6">
      <c r="A828" s="330" t="s">
        <v>1230</v>
      </c>
      <c r="B828" s="331" t="s">
        <v>1179</v>
      </c>
      <c r="C828" s="331" t="s">
        <v>1201</v>
      </c>
      <c r="D828" s="331" t="s">
        <v>1231</v>
      </c>
      <c r="E828" s="332">
        <v>10904296</v>
      </c>
      <c r="F828" s="332">
        <v>10904296</v>
      </c>
    </row>
    <row r="829" spans="1:6" ht="191.25">
      <c r="A829" s="330" t="s">
        <v>1180</v>
      </c>
      <c r="B829" s="331" t="s">
        <v>1181</v>
      </c>
      <c r="C829" s="331" t="s">
        <v>1175</v>
      </c>
      <c r="D829" s="331" t="s">
        <v>1175</v>
      </c>
      <c r="E829" s="332">
        <v>2475000</v>
      </c>
      <c r="F829" s="332">
        <v>2475000</v>
      </c>
    </row>
    <row r="830" spans="1:6" ht="38.25">
      <c r="A830" s="330" t="s">
        <v>1329</v>
      </c>
      <c r="B830" s="331" t="s">
        <v>1181</v>
      </c>
      <c r="C830" s="331" t="s">
        <v>1330</v>
      </c>
      <c r="D830" s="331" t="s">
        <v>1175</v>
      </c>
      <c r="E830" s="332">
        <v>2475000</v>
      </c>
      <c r="F830" s="332">
        <v>2475000</v>
      </c>
    </row>
    <row r="831" spans="1:6">
      <c r="A831" s="330" t="s">
        <v>1200</v>
      </c>
      <c r="B831" s="331" t="s">
        <v>1181</v>
      </c>
      <c r="C831" s="331" t="s">
        <v>1201</v>
      </c>
      <c r="D831" s="331" t="s">
        <v>1175</v>
      </c>
      <c r="E831" s="332">
        <v>2475000</v>
      </c>
      <c r="F831" s="332">
        <v>2475000</v>
      </c>
    </row>
    <row r="832" spans="1:6">
      <c r="A832" s="330" t="s">
        <v>248</v>
      </c>
      <c r="B832" s="331" t="s">
        <v>1181</v>
      </c>
      <c r="C832" s="331" t="s">
        <v>1201</v>
      </c>
      <c r="D832" s="331" t="s">
        <v>1144</v>
      </c>
      <c r="E832" s="332">
        <v>2475000</v>
      </c>
      <c r="F832" s="332">
        <v>2475000</v>
      </c>
    </row>
    <row r="833" spans="1:6">
      <c r="A833" s="330" t="s">
        <v>1230</v>
      </c>
      <c r="B833" s="331" t="s">
        <v>1181</v>
      </c>
      <c r="C833" s="331" t="s">
        <v>1201</v>
      </c>
      <c r="D833" s="331" t="s">
        <v>1231</v>
      </c>
      <c r="E833" s="332">
        <v>2475000</v>
      </c>
      <c r="F833" s="332">
        <v>2475000</v>
      </c>
    </row>
    <row r="834" spans="1:6" ht="140.25">
      <c r="A834" s="330" t="s">
        <v>1182</v>
      </c>
      <c r="B834" s="331" t="s">
        <v>1183</v>
      </c>
      <c r="C834" s="331" t="s">
        <v>1175</v>
      </c>
      <c r="D834" s="331" t="s">
        <v>1175</v>
      </c>
      <c r="E834" s="332">
        <v>50000</v>
      </c>
      <c r="F834" s="332">
        <v>50000</v>
      </c>
    </row>
    <row r="835" spans="1:6" ht="38.25">
      <c r="A835" s="330" t="s">
        <v>1329</v>
      </c>
      <c r="B835" s="331" t="s">
        <v>1183</v>
      </c>
      <c r="C835" s="331" t="s">
        <v>1330</v>
      </c>
      <c r="D835" s="331" t="s">
        <v>1175</v>
      </c>
      <c r="E835" s="332">
        <v>50000</v>
      </c>
      <c r="F835" s="332">
        <v>50000</v>
      </c>
    </row>
    <row r="836" spans="1:6">
      <c r="A836" s="330" t="s">
        <v>1200</v>
      </c>
      <c r="B836" s="331" t="s">
        <v>1183</v>
      </c>
      <c r="C836" s="331" t="s">
        <v>1201</v>
      </c>
      <c r="D836" s="331" t="s">
        <v>1175</v>
      </c>
      <c r="E836" s="332">
        <v>50000</v>
      </c>
      <c r="F836" s="332">
        <v>50000</v>
      </c>
    </row>
    <row r="837" spans="1:6">
      <c r="A837" s="330" t="s">
        <v>248</v>
      </c>
      <c r="B837" s="331" t="s">
        <v>1183</v>
      </c>
      <c r="C837" s="331" t="s">
        <v>1201</v>
      </c>
      <c r="D837" s="331" t="s">
        <v>1144</v>
      </c>
      <c r="E837" s="332">
        <v>50000</v>
      </c>
      <c r="F837" s="332">
        <v>50000</v>
      </c>
    </row>
    <row r="838" spans="1:6">
      <c r="A838" s="330" t="s">
        <v>1230</v>
      </c>
      <c r="B838" s="331" t="s">
        <v>1183</v>
      </c>
      <c r="C838" s="331" t="s">
        <v>1201</v>
      </c>
      <c r="D838" s="331" t="s">
        <v>1231</v>
      </c>
      <c r="E838" s="332">
        <v>50000</v>
      </c>
      <c r="F838" s="332">
        <v>50000</v>
      </c>
    </row>
    <row r="839" spans="1:6" ht="140.25">
      <c r="A839" s="330" t="s">
        <v>1184</v>
      </c>
      <c r="B839" s="331" t="s">
        <v>1185</v>
      </c>
      <c r="C839" s="331" t="s">
        <v>1175</v>
      </c>
      <c r="D839" s="331" t="s">
        <v>1175</v>
      </c>
      <c r="E839" s="332">
        <v>2920000</v>
      </c>
      <c r="F839" s="332">
        <v>2920000</v>
      </c>
    </row>
    <row r="840" spans="1:6" ht="38.25">
      <c r="A840" s="330" t="s">
        <v>1329</v>
      </c>
      <c r="B840" s="331" t="s">
        <v>1185</v>
      </c>
      <c r="C840" s="331" t="s">
        <v>1330</v>
      </c>
      <c r="D840" s="331" t="s">
        <v>1175</v>
      </c>
      <c r="E840" s="332">
        <v>2920000</v>
      </c>
      <c r="F840" s="332">
        <v>2920000</v>
      </c>
    </row>
    <row r="841" spans="1:6">
      <c r="A841" s="330" t="s">
        <v>1200</v>
      </c>
      <c r="B841" s="331" t="s">
        <v>1185</v>
      </c>
      <c r="C841" s="331" t="s">
        <v>1201</v>
      </c>
      <c r="D841" s="331" t="s">
        <v>1175</v>
      </c>
      <c r="E841" s="332">
        <v>2920000</v>
      </c>
      <c r="F841" s="332">
        <v>2920000</v>
      </c>
    </row>
    <row r="842" spans="1:6">
      <c r="A842" s="330" t="s">
        <v>248</v>
      </c>
      <c r="B842" s="331" t="s">
        <v>1185</v>
      </c>
      <c r="C842" s="331" t="s">
        <v>1201</v>
      </c>
      <c r="D842" s="331" t="s">
        <v>1144</v>
      </c>
      <c r="E842" s="332">
        <v>2920000</v>
      </c>
      <c r="F842" s="332">
        <v>2920000</v>
      </c>
    </row>
    <row r="843" spans="1:6">
      <c r="A843" s="330" t="s">
        <v>1230</v>
      </c>
      <c r="B843" s="331" t="s">
        <v>1185</v>
      </c>
      <c r="C843" s="331" t="s">
        <v>1201</v>
      </c>
      <c r="D843" s="331" t="s">
        <v>1231</v>
      </c>
      <c r="E843" s="332">
        <v>2920000</v>
      </c>
      <c r="F843" s="332">
        <v>2920000</v>
      </c>
    </row>
    <row r="844" spans="1:6" ht="153">
      <c r="A844" s="330" t="s">
        <v>1647</v>
      </c>
      <c r="B844" s="331" t="s">
        <v>1648</v>
      </c>
      <c r="C844" s="331" t="s">
        <v>1175</v>
      </c>
      <c r="D844" s="331" t="s">
        <v>1175</v>
      </c>
      <c r="E844" s="332">
        <v>21000</v>
      </c>
      <c r="F844" s="332">
        <v>21000</v>
      </c>
    </row>
    <row r="845" spans="1:6" ht="38.25">
      <c r="A845" s="330" t="s">
        <v>1329</v>
      </c>
      <c r="B845" s="331" t="s">
        <v>1648</v>
      </c>
      <c r="C845" s="331" t="s">
        <v>1330</v>
      </c>
      <c r="D845" s="331" t="s">
        <v>1175</v>
      </c>
      <c r="E845" s="332">
        <v>21000</v>
      </c>
      <c r="F845" s="332">
        <v>21000</v>
      </c>
    </row>
    <row r="846" spans="1:6">
      <c r="A846" s="330" t="s">
        <v>1200</v>
      </c>
      <c r="B846" s="331" t="s">
        <v>1648</v>
      </c>
      <c r="C846" s="331" t="s">
        <v>1201</v>
      </c>
      <c r="D846" s="331" t="s">
        <v>1175</v>
      </c>
      <c r="E846" s="332">
        <v>21000</v>
      </c>
      <c r="F846" s="332">
        <v>21000</v>
      </c>
    </row>
    <row r="847" spans="1:6">
      <c r="A847" s="330" t="s">
        <v>248</v>
      </c>
      <c r="B847" s="331" t="s">
        <v>1648</v>
      </c>
      <c r="C847" s="331" t="s">
        <v>1201</v>
      </c>
      <c r="D847" s="331" t="s">
        <v>1144</v>
      </c>
      <c r="E847" s="332">
        <v>21000</v>
      </c>
      <c r="F847" s="332">
        <v>21000</v>
      </c>
    </row>
    <row r="848" spans="1:6">
      <c r="A848" s="330" t="s">
        <v>1230</v>
      </c>
      <c r="B848" s="331" t="s">
        <v>1648</v>
      </c>
      <c r="C848" s="331" t="s">
        <v>1201</v>
      </c>
      <c r="D848" s="331" t="s">
        <v>1231</v>
      </c>
      <c r="E848" s="332">
        <v>21000</v>
      </c>
      <c r="F848" s="332">
        <v>21000</v>
      </c>
    </row>
    <row r="849" spans="1:6" ht="127.5">
      <c r="A849" s="330" t="s">
        <v>1186</v>
      </c>
      <c r="B849" s="331" t="s">
        <v>1187</v>
      </c>
      <c r="C849" s="331" t="s">
        <v>1175</v>
      </c>
      <c r="D849" s="331" t="s">
        <v>1175</v>
      </c>
      <c r="E849" s="332">
        <v>500000</v>
      </c>
      <c r="F849" s="332">
        <v>500000</v>
      </c>
    </row>
    <row r="850" spans="1:6" ht="38.25">
      <c r="A850" s="330" t="s">
        <v>1329</v>
      </c>
      <c r="B850" s="331" t="s">
        <v>1187</v>
      </c>
      <c r="C850" s="331" t="s">
        <v>1330</v>
      </c>
      <c r="D850" s="331" t="s">
        <v>1175</v>
      </c>
      <c r="E850" s="332">
        <v>500000</v>
      </c>
      <c r="F850" s="332">
        <v>500000</v>
      </c>
    </row>
    <row r="851" spans="1:6">
      <c r="A851" s="330" t="s">
        <v>1200</v>
      </c>
      <c r="B851" s="331" t="s">
        <v>1187</v>
      </c>
      <c r="C851" s="331" t="s">
        <v>1201</v>
      </c>
      <c r="D851" s="331" t="s">
        <v>1175</v>
      </c>
      <c r="E851" s="332">
        <v>500000</v>
      </c>
      <c r="F851" s="332">
        <v>500000</v>
      </c>
    </row>
    <row r="852" spans="1:6">
      <c r="A852" s="330" t="s">
        <v>248</v>
      </c>
      <c r="B852" s="331" t="s">
        <v>1187</v>
      </c>
      <c r="C852" s="331" t="s">
        <v>1201</v>
      </c>
      <c r="D852" s="331" t="s">
        <v>1144</v>
      </c>
      <c r="E852" s="332">
        <v>500000</v>
      </c>
      <c r="F852" s="332">
        <v>500000</v>
      </c>
    </row>
    <row r="853" spans="1:6">
      <c r="A853" s="330" t="s">
        <v>1230</v>
      </c>
      <c r="B853" s="331" t="s">
        <v>1187</v>
      </c>
      <c r="C853" s="331" t="s">
        <v>1201</v>
      </c>
      <c r="D853" s="331" t="s">
        <v>1231</v>
      </c>
      <c r="E853" s="332">
        <v>500000</v>
      </c>
      <c r="F853" s="332">
        <v>500000</v>
      </c>
    </row>
    <row r="854" spans="1:6" ht="102">
      <c r="A854" s="330" t="s">
        <v>1800</v>
      </c>
      <c r="B854" s="331" t="s">
        <v>1801</v>
      </c>
      <c r="C854" s="331" t="s">
        <v>1175</v>
      </c>
      <c r="D854" s="331" t="s">
        <v>1175</v>
      </c>
      <c r="E854" s="332">
        <v>500000</v>
      </c>
      <c r="F854" s="332">
        <v>500000</v>
      </c>
    </row>
    <row r="855" spans="1:6" ht="38.25">
      <c r="A855" s="330" t="s">
        <v>1329</v>
      </c>
      <c r="B855" s="331" t="s">
        <v>1801</v>
      </c>
      <c r="C855" s="331" t="s">
        <v>1330</v>
      </c>
      <c r="D855" s="331" t="s">
        <v>1175</v>
      </c>
      <c r="E855" s="332">
        <v>500000</v>
      </c>
      <c r="F855" s="332">
        <v>500000</v>
      </c>
    </row>
    <row r="856" spans="1:6">
      <c r="A856" s="330" t="s">
        <v>1200</v>
      </c>
      <c r="B856" s="331" t="s">
        <v>1801</v>
      </c>
      <c r="C856" s="331" t="s">
        <v>1201</v>
      </c>
      <c r="D856" s="331" t="s">
        <v>1175</v>
      </c>
      <c r="E856" s="332">
        <v>500000</v>
      </c>
      <c r="F856" s="332">
        <v>500000</v>
      </c>
    </row>
    <row r="857" spans="1:6">
      <c r="A857" s="330" t="s">
        <v>248</v>
      </c>
      <c r="B857" s="331" t="s">
        <v>1801</v>
      </c>
      <c r="C857" s="331" t="s">
        <v>1201</v>
      </c>
      <c r="D857" s="331" t="s">
        <v>1144</v>
      </c>
      <c r="E857" s="332">
        <v>500000</v>
      </c>
      <c r="F857" s="332">
        <v>500000</v>
      </c>
    </row>
    <row r="858" spans="1:6">
      <c r="A858" s="330" t="s">
        <v>210</v>
      </c>
      <c r="B858" s="331" t="s">
        <v>1801</v>
      </c>
      <c r="C858" s="331" t="s">
        <v>1201</v>
      </c>
      <c r="D858" s="331" t="s">
        <v>381</v>
      </c>
      <c r="E858" s="332">
        <v>500000</v>
      </c>
      <c r="F858" s="332">
        <v>500000</v>
      </c>
    </row>
    <row r="859" spans="1:6" ht="102">
      <c r="A859" s="330" t="s">
        <v>1188</v>
      </c>
      <c r="B859" s="331" t="s">
        <v>1189</v>
      </c>
      <c r="C859" s="331" t="s">
        <v>1175</v>
      </c>
      <c r="D859" s="331" t="s">
        <v>1175</v>
      </c>
      <c r="E859" s="332">
        <v>900000</v>
      </c>
      <c r="F859" s="332">
        <v>900000</v>
      </c>
    </row>
    <row r="860" spans="1:6" ht="38.25">
      <c r="A860" s="330" t="s">
        <v>1329</v>
      </c>
      <c r="B860" s="331" t="s">
        <v>1189</v>
      </c>
      <c r="C860" s="331" t="s">
        <v>1330</v>
      </c>
      <c r="D860" s="331" t="s">
        <v>1175</v>
      </c>
      <c r="E860" s="332">
        <v>900000</v>
      </c>
      <c r="F860" s="332">
        <v>900000</v>
      </c>
    </row>
    <row r="861" spans="1:6">
      <c r="A861" s="330" t="s">
        <v>1200</v>
      </c>
      <c r="B861" s="331" t="s">
        <v>1189</v>
      </c>
      <c r="C861" s="331" t="s">
        <v>1201</v>
      </c>
      <c r="D861" s="331" t="s">
        <v>1175</v>
      </c>
      <c r="E861" s="332">
        <v>900000</v>
      </c>
      <c r="F861" s="332">
        <v>900000</v>
      </c>
    </row>
    <row r="862" spans="1:6">
      <c r="A862" s="330" t="s">
        <v>248</v>
      </c>
      <c r="B862" s="331" t="s">
        <v>1189</v>
      </c>
      <c r="C862" s="331" t="s">
        <v>1201</v>
      </c>
      <c r="D862" s="331" t="s">
        <v>1144</v>
      </c>
      <c r="E862" s="332">
        <v>900000</v>
      </c>
      <c r="F862" s="332">
        <v>900000</v>
      </c>
    </row>
    <row r="863" spans="1:6">
      <c r="A863" s="330" t="s">
        <v>1230</v>
      </c>
      <c r="B863" s="331" t="s">
        <v>1189</v>
      </c>
      <c r="C863" s="331" t="s">
        <v>1201</v>
      </c>
      <c r="D863" s="331" t="s">
        <v>1231</v>
      </c>
      <c r="E863" s="332">
        <v>900000</v>
      </c>
      <c r="F863" s="332">
        <v>900000</v>
      </c>
    </row>
    <row r="864" spans="1:6" ht="25.5">
      <c r="A864" s="330" t="s">
        <v>477</v>
      </c>
      <c r="B864" s="331" t="s">
        <v>990</v>
      </c>
      <c r="C864" s="331" t="s">
        <v>1175</v>
      </c>
      <c r="D864" s="331" t="s">
        <v>1175</v>
      </c>
      <c r="E864" s="332">
        <v>187650</v>
      </c>
      <c r="F864" s="332">
        <v>187650</v>
      </c>
    </row>
    <row r="865" spans="1:6" ht="102">
      <c r="A865" s="330" t="s">
        <v>504</v>
      </c>
      <c r="B865" s="331" t="s">
        <v>690</v>
      </c>
      <c r="C865" s="331" t="s">
        <v>1175</v>
      </c>
      <c r="D865" s="331" t="s">
        <v>1175</v>
      </c>
      <c r="E865" s="332">
        <v>187650</v>
      </c>
      <c r="F865" s="332">
        <v>187650</v>
      </c>
    </row>
    <row r="866" spans="1:6" ht="38.25">
      <c r="A866" s="330" t="s">
        <v>1329</v>
      </c>
      <c r="B866" s="331" t="s">
        <v>690</v>
      </c>
      <c r="C866" s="331" t="s">
        <v>1330</v>
      </c>
      <c r="D866" s="331" t="s">
        <v>1175</v>
      </c>
      <c r="E866" s="332">
        <v>187650</v>
      </c>
      <c r="F866" s="332">
        <v>187650</v>
      </c>
    </row>
    <row r="867" spans="1:6">
      <c r="A867" s="330" t="s">
        <v>1200</v>
      </c>
      <c r="B867" s="331" t="s">
        <v>690</v>
      </c>
      <c r="C867" s="331" t="s">
        <v>1201</v>
      </c>
      <c r="D867" s="331" t="s">
        <v>1175</v>
      </c>
      <c r="E867" s="332">
        <v>187650</v>
      </c>
      <c r="F867" s="332">
        <v>187650</v>
      </c>
    </row>
    <row r="868" spans="1:6">
      <c r="A868" s="330" t="s">
        <v>248</v>
      </c>
      <c r="B868" s="331" t="s">
        <v>690</v>
      </c>
      <c r="C868" s="331" t="s">
        <v>1201</v>
      </c>
      <c r="D868" s="331" t="s">
        <v>1144</v>
      </c>
      <c r="E868" s="332">
        <v>187650</v>
      </c>
      <c r="F868" s="332">
        <v>187650</v>
      </c>
    </row>
    <row r="869" spans="1:6">
      <c r="A869" s="330" t="s">
        <v>210</v>
      </c>
      <c r="B869" s="331" t="s">
        <v>690</v>
      </c>
      <c r="C869" s="331" t="s">
        <v>1201</v>
      </c>
      <c r="D869" s="331" t="s">
        <v>381</v>
      </c>
      <c r="E869" s="332">
        <v>187650</v>
      </c>
      <c r="F869" s="332">
        <v>187650</v>
      </c>
    </row>
    <row r="870" spans="1:6" ht="51">
      <c r="A870" s="330" t="s">
        <v>1241</v>
      </c>
      <c r="B870" s="331" t="s">
        <v>991</v>
      </c>
      <c r="C870" s="331" t="s">
        <v>1175</v>
      </c>
      <c r="D870" s="331" t="s">
        <v>1175</v>
      </c>
      <c r="E870" s="332">
        <v>2590000</v>
      </c>
      <c r="F870" s="332">
        <v>2590000</v>
      </c>
    </row>
    <row r="871" spans="1:6" ht="38.25">
      <c r="A871" s="330" t="s">
        <v>480</v>
      </c>
      <c r="B871" s="331" t="s">
        <v>992</v>
      </c>
      <c r="C871" s="331" t="s">
        <v>1175</v>
      </c>
      <c r="D871" s="331" t="s">
        <v>1175</v>
      </c>
      <c r="E871" s="332">
        <v>2587000</v>
      </c>
      <c r="F871" s="332">
        <v>2587000</v>
      </c>
    </row>
    <row r="872" spans="1:6" ht="127.5">
      <c r="A872" s="330" t="s">
        <v>1311</v>
      </c>
      <c r="B872" s="331" t="s">
        <v>672</v>
      </c>
      <c r="C872" s="331" t="s">
        <v>1175</v>
      </c>
      <c r="D872" s="331" t="s">
        <v>1175</v>
      </c>
      <c r="E872" s="332">
        <v>10000</v>
      </c>
      <c r="F872" s="332">
        <v>10000</v>
      </c>
    </row>
    <row r="873" spans="1:6" ht="38.25">
      <c r="A873" s="330" t="s">
        <v>1321</v>
      </c>
      <c r="B873" s="331" t="s">
        <v>672</v>
      </c>
      <c r="C873" s="331" t="s">
        <v>1322</v>
      </c>
      <c r="D873" s="331" t="s">
        <v>1175</v>
      </c>
      <c r="E873" s="332">
        <v>10000</v>
      </c>
      <c r="F873" s="332">
        <v>10000</v>
      </c>
    </row>
    <row r="874" spans="1:6" ht="38.25">
      <c r="A874" s="330" t="s">
        <v>1198</v>
      </c>
      <c r="B874" s="331" t="s">
        <v>672</v>
      </c>
      <c r="C874" s="331" t="s">
        <v>1199</v>
      </c>
      <c r="D874" s="331" t="s">
        <v>1175</v>
      </c>
      <c r="E874" s="332">
        <v>10000</v>
      </c>
      <c r="F874" s="332">
        <v>10000</v>
      </c>
    </row>
    <row r="875" spans="1:6">
      <c r="A875" s="330" t="s">
        <v>183</v>
      </c>
      <c r="B875" s="331" t="s">
        <v>672</v>
      </c>
      <c r="C875" s="331" t="s">
        <v>1199</v>
      </c>
      <c r="D875" s="331" t="s">
        <v>1140</v>
      </c>
      <c r="E875" s="332">
        <v>10000</v>
      </c>
      <c r="F875" s="332">
        <v>10000</v>
      </c>
    </row>
    <row r="876" spans="1:6" ht="25.5">
      <c r="A876" s="330" t="s">
        <v>145</v>
      </c>
      <c r="B876" s="331" t="s">
        <v>672</v>
      </c>
      <c r="C876" s="331" t="s">
        <v>1199</v>
      </c>
      <c r="D876" s="331" t="s">
        <v>360</v>
      </c>
      <c r="E876" s="332">
        <v>10000</v>
      </c>
      <c r="F876" s="332">
        <v>10000</v>
      </c>
    </row>
    <row r="877" spans="1:6" ht="140.25">
      <c r="A877" s="330" t="s">
        <v>1523</v>
      </c>
      <c r="B877" s="331" t="s">
        <v>1349</v>
      </c>
      <c r="C877" s="331" t="s">
        <v>1175</v>
      </c>
      <c r="D877" s="331" t="s">
        <v>1175</v>
      </c>
      <c r="E877" s="332">
        <v>2577000</v>
      </c>
      <c r="F877" s="332">
        <v>2577000</v>
      </c>
    </row>
    <row r="878" spans="1:6">
      <c r="A878" s="330" t="s">
        <v>1323</v>
      </c>
      <c r="B878" s="331" t="s">
        <v>1349</v>
      </c>
      <c r="C878" s="331" t="s">
        <v>1324</v>
      </c>
      <c r="D878" s="331" t="s">
        <v>1175</v>
      </c>
      <c r="E878" s="332">
        <v>2577000</v>
      </c>
      <c r="F878" s="332">
        <v>2577000</v>
      </c>
    </row>
    <row r="879" spans="1:6" ht="63.75">
      <c r="A879" s="330" t="s">
        <v>1208</v>
      </c>
      <c r="B879" s="331" t="s">
        <v>1349</v>
      </c>
      <c r="C879" s="331" t="s">
        <v>354</v>
      </c>
      <c r="D879" s="331" t="s">
        <v>1175</v>
      </c>
      <c r="E879" s="332">
        <v>2577000</v>
      </c>
      <c r="F879" s="332">
        <v>2577000</v>
      </c>
    </row>
    <row r="880" spans="1:6">
      <c r="A880" s="330" t="s">
        <v>183</v>
      </c>
      <c r="B880" s="331" t="s">
        <v>1349</v>
      </c>
      <c r="C880" s="331" t="s">
        <v>354</v>
      </c>
      <c r="D880" s="331" t="s">
        <v>1140</v>
      </c>
      <c r="E880" s="332">
        <v>2577000</v>
      </c>
      <c r="F880" s="332">
        <v>2577000</v>
      </c>
    </row>
    <row r="881" spans="1:6" ht="25.5">
      <c r="A881" s="330" t="s">
        <v>145</v>
      </c>
      <c r="B881" s="331" t="s">
        <v>1349</v>
      </c>
      <c r="C881" s="331" t="s">
        <v>354</v>
      </c>
      <c r="D881" s="331" t="s">
        <v>360</v>
      </c>
      <c r="E881" s="332">
        <v>2577000</v>
      </c>
      <c r="F881" s="332">
        <v>2577000</v>
      </c>
    </row>
    <row r="882" spans="1:6" ht="38.25">
      <c r="A882" s="330" t="s">
        <v>447</v>
      </c>
      <c r="B882" s="331" t="s">
        <v>1312</v>
      </c>
      <c r="C882" s="331" t="s">
        <v>1175</v>
      </c>
      <c r="D882" s="331" t="s">
        <v>1175</v>
      </c>
      <c r="E882" s="332">
        <v>3000</v>
      </c>
      <c r="F882" s="332">
        <v>3000</v>
      </c>
    </row>
    <row r="883" spans="1:6" ht="127.5">
      <c r="A883" s="330" t="s">
        <v>1313</v>
      </c>
      <c r="B883" s="331" t="s">
        <v>1314</v>
      </c>
      <c r="C883" s="331" t="s">
        <v>1175</v>
      </c>
      <c r="D883" s="331" t="s">
        <v>1175</v>
      </c>
      <c r="E883" s="332">
        <v>3000</v>
      </c>
      <c r="F883" s="332">
        <v>3000</v>
      </c>
    </row>
    <row r="884" spans="1:6" ht="38.25">
      <c r="A884" s="330" t="s">
        <v>1321</v>
      </c>
      <c r="B884" s="331" t="s">
        <v>1314</v>
      </c>
      <c r="C884" s="331" t="s">
        <v>1322</v>
      </c>
      <c r="D884" s="331" t="s">
        <v>1175</v>
      </c>
      <c r="E884" s="332">
        <v>3000</v>
      </c>
      <c r="F884" s="332">
        <v>3000</v>
      </c>
    </row>
    <row r="885" spans="1:6" ht="38.25">
      <c r="A885" s="330" t="s">
        <v>1198</v>
      </c>
      <c r="B885" s="331" t="s">
        <v>1314</v>
      </c>
      <c r="C885" s="331" t="s">
        <v>1199</v>
      </c>
      <c r="D885" s="331" t="s">
        <v>1175</v>
      </c>
      <c r="E885" s="332">
        <v>3000</v>
      </c>
      <c r="F885" s="332">
        <v>3000</v>
      </c>
    </row>
    <row r="886" spans="1:6">
      <c r="A886" s="330" t="s">
        <v>183</v>
      </c>
      <c r="B886" s="331" t="s">
        <v>1314</v>
      </c>
      <c r="C886" s="331" t="s">
        <v>1199</v>
      </c>
      <c r="D886" s="331" t="s">
        <v>1140</v>
      </c>
      <c r="E886" s="332">
        <v>3000</v>
      </c>
      <c r="F886" s="332">
        <v>3000</v>
      </c>
    </row>
    <row r="887" spans="1:6" ht="25.5">
      <c r="A887" s="330" t="s">
        <v>145</v>
      </c>
      <c r="B887" s="331" t="s">
        <v>1314</v>
      </c>
      <c r="C887" s="331" t="s">
        <v>1199</v>
      </c>
      <c r="D887" s="331" t="s">
        <v>360</v>
      </c>
      <c r="E887" s="332">
        <v>3000</v>
      </c>
      <c r="F887" s="332">
        <v>3000</v>
      </c>
    </row>
    <row r="888" spans="1:6" ht="38.25">
      <c r="A888" s="330" t="s">
        <v>483</v>
      </c>
      <c r="B888" s="331" t="s">
        <v>993</v>
      </c>
      <c r="C888" s="331" t="s">
        <v>1175</v>
      </c>
      <c r="D888" s="331" t="s">
        <v>1175</v>
      </c>
      <c r="E888" s="332">
        <v>59540450</v>
      </c>
      <c r="F888" s="332">
        <v>72542550</v>
      </c>
    </row>
    <row r="889" spans="1:6" ht="25.5">
      <c r="A889" s="330" t="s">
        <v>484</v>
      </c>
      <c r="B889" s="331" t="s">
        <v>994</v>
      </c>
      <c r="C889" s="331" t="s">
        <v>1175</v>
      </c>
      <c r="D889" s="331" t="s">
        <v>1175</v>
      </c>
      <c r="E889" s="332">
        <v>5054050</v>
      </c>
      <c r="F889" s="332">
        <v>5056150</v>
      </c>
    </row>
    <row r="890" spans="1:6" ht="63.75">
      <c r="A890" s="330" t="s">
        <v>359</v>
      </c>
      <c r="B890" s="331" t="s">
        <v>671</v>
      </c>
      <c r="C890" s="331" t="s">
        <v>1175</v>
      </c>
      <c r="D890" s="331" t="s">
        <v>1175</v>
      </c>
      <c r="E890" s="332">
        <v>153050</v>
      </c>
      <c r="F890" s="332">
        <v>155150</v>
      </c>
    </row>
    <row r="891" spans="1:6" ht="38.25">
      <c r="A891" s="330" t="s">
        <v>1321</v>
      </c>
      <c r="B891" s="331" t="s">
        <v>671</v>
      </c>
      <c r="C891" s="331" t="s">
        <v>1322</v>
      </c>
      <c r="D891" s="331" t="s">
        <v>1175</v>
      </c>
      <c r="E891" s="332">
        <v>153050</v>
      </c>
      <c r="F891" s="332">
        <v>155150</v>
      </c>
    </row>
    <row r="892" spans="1:6" ht="38.25">
      <c r="A892" s="330" t="s">
        <v>1198</v>
      </c>
      <c r="B892" s="331" t="s">
        <v>671</v>
      </c>
      <c r="C892" s="331" t="s">
        <v>1199</v>
      </c>
      <c r="D892" s="331" t="s">
        <v>1175</v>
      </c>
      <c r="E892" s="332">
        <v>153050</v>
      </c>
      <c r="F892" s="332">
        <v>155150</v>
      </c>
    </row>
    <row r="893" spans="1:6">
      <c r="A893" s="330" t="s">
        <v>183</v>
      </c>
      <c r="B893" s="331" t="s">
        <v>671</v>
      </c>
      <c r="C893" s="331" t="s">
        <v>1199</v>
      </c>
      <c r="D893" s="331" t="s">
        <v>1140</v>
      </c>
      <c r="E893" s="332">
        <v>153050</v>
      </c>
      <c r="F893" s="332">
        <v>155150</v>
      </c>
    </row>
    <row r="894" spans="1:6">
      <c r="A894" s="330" t="s">
        <v>252</v>
      </c>
      <c r="B894" s="331" t="s">
        <v>671</v>
      </c>
      <c r="C894" s="331" t="s">
        <v>1199</v>
      </c>
      <c r="D894" s="331" t="s">
        <v>358</v>
      </c>
      <c r="E894" s="332">
        <v>153050</v>
      </c>
      <c r="F894" s="332">
        <v>155150</v>
      </c>
    </row>
    <row r="895" spans="1:6" ht="89.25">
      <c r="A895" s="330" t="s">
        <v>1874</v>
      </c>
      <c r="B895" s="331" t="s">
        <v>1381</v>
      </c>
      <c r="C895" s="331" t="s">
        <v>1175</v>
      </c>
      <c r="D895" s="331" t="s">
        <v>1175</v>
      </c>
      <c r="E895" s="332">
        <v>26250</v>
      </c>
      <c r="F895" s="332">
        <v>26250</v>
      </c>
    </row>
    <row r="896" spans="1:6" ht="38.25">
      <c r="A896" s="330" t="s">
        <v>1321</v>
      </c>
      <c r="B896" s="331" t="s">
        <v>1381</v>
      </c>
      <c r="C896" s="331" t="s">
        <v>1322</v>
      </c>
      <c r="D896" s="331" t="s">
        <v>1175</v>
      </c>
      <c r="E896" s="332">
        <v>26250</v>
      </c>
      <c r="F896" s="332">
        <v>26250</v>
      </c>
    </row>
    <row r="897" spans="1:6" ht="38.25">
      <c r="A897" s="330" t="s">
        <v>1198</v>
      </c>
      <c r="B897" s="331" t="s">
        <v>1381</v>
      </c>
      <c r="C897" s="331" t="s">
        <v>1199</v>
      </c>
      <c r="D897" s="331" t="s">
        <v>1175</v>
      </c>
      <c r="E897" s="332">
        <v>26250</v>
      </c>
      <c r="F897" s="332">
        <v>26250</v>
      </c>
    </row>
    <row r="898" spans="1:6">
      <c r="A898" s="330" t="s">
        <v>183</v>
      </c>
      <c r="B898" s="331" t="s">
        <v>1381</v>
      </c>
      <c r="C898" s="331" t="s">
        <v>1199</v>
      </c>
      <c r="D898" s="331" t="s">
        <v>1140</v>
      </c>
      <c r="E898" s="332">
        <v>26250</v>
      </c>
      <c r="F898" s="332">
        <v>26250</v>
      </c>
    </row>
    <row r="899" spans="1:6">
      <c r="A899" s="330" t="s">
        <v>252</v>
      </c>
      <c r="B899" s="331" t="s">
        <v>1381</v>
      </c>
      <c r="C899" s="331" t="s">
        <v>1199</v>
      </c>
      <c r="D899" s="331" t="s">
        <v>358</v>
      </c>
      <c r="E899" s="332">
        <v>26250</v>
      </c>
      <c r="F899" s="332">
        <v>26250</v>
      </c>
    </row>
    <row r="900" spans="1:6" ht="140.25">
      <c r="A900" s="330" t="s">
        <v>2164</v>
      </c>
      <c r="B900" s="331" t="s">
        <v>1889</v>
      </c>
      <c r="C900" s="331" t="s">
        <v>1175</v>
      </c>
      <c r="D900" s="331" t="s">
        <v>1175</v>
      </c>
      <c r="E900" s="332">
        <v>4874750</v>
      </c>
      <c r="F900" s="332">
        <v>4874750</v>
      </c>
    </row>
    <row r="901" spans="1:6">
      <c r="A901" s="330" t="s">
        <v>1331</v>
      </c>
      <c r="B901" s="331" t="s">
        <v>1889</v>
      </c>
      <c r="C901" s="331" t="s">
        <v>1332</v>
      </c>
      <c r="D901" s="331" t="s">
        <v>1175</v>
      </c>
      <c r="E901" s="332">
        <v>4874750</v>
      </c>
      <c r="F901" s="332">
        <v>4874750</v>
      </c>
    </row>
    <row r="902" spans="1:6">
      <c r="A902" s="330" t="s">
        <v>68</v>
      </c>
      <c r="B902" s="331" t="s">
        <v>1889</v>
      </c>
      <c r="C902" s="331" t="s">
        <v>430</v>
      </c>
      <c r="D902" s="331" t="s">
        <v>1175</v>
      </c>
      <c r="E902" s="332">
        <v>4874750</v>
      </c>
      <c r="F902" s="332">
        <v>4874750</v>
      </c>
    </row>
    <row r="903" spans="1:6">
      <c r="A903" s="330" t="s">
        <v>183</v>
      </c>
      <c r="B903" s="331" t="s">
        <v>1889</v>
      </c>
      <c r="C903" s="331" t="s">
        <v>430</v>
      </c>
      <c r="D903" s="331" t="s">
        <v>1140</v>
      </c>
      <c r="E903" s="332">
        <v>4874750</v>
      </c>
      <c r="F903" s="332">
        <v>4874750</v>
      </c>
    </row>
    <row r="904" spans="1:6">
      <c r="A904" s="330" t="s">
        <v>252</v>
      </c>
      <c r="B904" s="331" t="s">
        <v>1889</v>
      </c>
      <c r="C904" s="331" t="s">
        <v>430</v>
      </c>
      <c r="D904" s="331" t="s">
        <v>358</v>
      </c>
      <c r="E904" s="332">
        <v>4874750</v>
      </c>
      <c r="F904" s="332">
        <v>4874750</v>
      </c>
    </row>
    <row r="905" spans="1:6" ht="25.5">
      <c r="A905" s="330" t="s">
        <v>486</v>
      </c>
      <c r="B905" s="331" t="s">
        <v>995</v>
      </c>
      <c r="C905" s="331" t="s">
        <v>1175</v>
      </c>
      <c r="D905" s="331" t="s">
        <v>1175</v>
      </c>
      <c r="E905" s="332">
        <v>54406400</v>
      </c>
      <c r="F905" s="332">
        <v>67406400</v>
      </c>
    </row>
    <row r="906" spans="1:6" ht="89.25">
      <c r="A906" s="330" t="s">
        <v>825</v>
      </c>
      <c r="B906" s="331" t="s">
        <v>951</v>
      </c>
      <c r="C906" s="331" t="s">
        <v>1175</v>
      </c>
      <c r="D906" s="331" t="s">
        <v>1175</v>
      </c>
      <c r="E906" s="332">
        <v>406400</v>
      </c>
      <c r="F906" s="332">
        <v>406400</v>
      </c>
    </row>
    <row r="907" spans="1:6">
      <c r="A907" s="330" t="s">
        <v>1323</v>
      </c>
      <c r="B907" s="331" t="s">
        <v>951</v>
      </c>
      <c r="C907" s="331" t="s">
        <v>1324</v>
      </c>
      <c r="D907" s="331" t="s">
        <v>1175</v>
      </c>
      <c r="E907" s="332">
        <v>406400</v>
      </c>
      <c r="F907" s="332">
        <v>406400</v>
      </c>
    </row>
    <row r="908" spans="1:6" ht="63.75">
      <c r="A908" s="330" t="s">
        <v>1208</v>
      </c>
      <c r="B908" s="331" t="s">
        <v>951</v>
      </c>
      <c r="C908" s="331" t="s">
        <v>354</v>
      </c>
      <c r="D908" s="331" t="s">
        <v>1175</v>
      </c>
      <c r="E908" s="332">
        <v>406400</v>
      </c>
      <c r="F908" s="332">
        <v>406400</v>
      </c>
    </row>
    <row r="909" spans="1:6">
      <c r="A909" s="330" t="s">
        <v>183</v>
      </c>
      <c r="B909" s="331" t="s">
        <v>951</v>
      </c>
      <c r="C909" s="331" t="s">
        <v>354</v>
      </c>
      <c r="D909" s="331" t="s">
        <v>1140</v>
      </c>
      <c r="E909" s="332">
        <v>406400</v>
      </c>
      <c r="F909" s="332">
        <v>406400</v>
      </c>
    </row>
    <row r="910" spans="1:6">
      <c r="A910" s="330" t="s">
        <v>185</v>
      </c>
      <c r="B910" s="331" t="s">
        <v>951</v>
      </c>
      <c r="C910" s="331" t="s">
        <v>354</v>
      </c>
      <c r="D910" s="331" t="s">
        <v>356</v>
      </c>
      <c r="E910" s="332">
        <v>406400</v>
      </c>
      <c r="F910" s="332">
        <v>406400</v>
      </c>
    </row>
    <row r="911" spans="1:6" ht="89.25">
      <c r="A911" s="330" t="s">
        <v>357</v>
      </c>
      <c r="B911" s="331" t="s">
        <v>670</v>
      </c>
      <c r="C911" s="331" t="s">
        <v>1175</v>
      </c>
      <c r="D911" s="331" t="s">
        <v>1175</v>
      </c>
      <c r="E911" s="332">
        <v>54000000</v>
      </c>
      <c r="F911" s="332">
        <v>67000000</v>
      </c>
    </row>
    <row r="912" spans="1:6">
      <c r="A912" s="330" t="s">
        <v>1323</v>
      </c>
      <c r="B912" s="331" t="s">
        <v>670</v>
      </c>
      <c r="C912" s="331" t="s">
        <v>1324</v>
      </c>
      <c r="D912" s="331" t="s">
        <v>1175</v>
      </c>
      <c r="E912" s="332">
        <v>54000000</v>
      </c>
      <c r="F912" s="332">
        <v>67000000</v>
      </c>
    </row>
    <row r="913" spans="1:6" ht="63.75">
      <c r="A913" s="330" t="s">
        <v>1208</v>
      </c>
      <c r="B913" s="331" t="s">
        <v>670</v>
      </c>
      <c r="C913" s="331" t="s">
        <v>354</v>
      </c>
      <c r="D913" s="331" t="s">
        <v>1175</v>
      </c>
      <c r="E913" s="332">
        <v>54000000</v>
      </c>
      <c r="F913" s="332">
        <v>67000000</v>
      </c>
    </row>
    <row r="914" spans="1:6">
      <c r="A914" s="330" t="s">
        <v>183</v>
      </c>
      <c r="B914" s="331" t="s">
        <v>670</v>
      </c>
      <c r="C914" s="331" t="s">
        <v>354</v>
      </c>
      <c r="D914" s="331" t="s">
        <v>1140</v>
      </c>
      <c r="E914" s="332">
        <v>54000000</v>
      </c>
      <c r="F914" s="332">
        <v>67000000</v>
      </c>
    </row>
    <row r="915" spans="1:6">
      <c r="A915" s="330" t="s">
        <v>185</v>
      </c>
      <c r="B915" s="331" t="s">
        <v>670</v>
      </c>
      <c r="C915" s="331" t="s">
        <v>354</v>
      </c>
      <c r="D915" s="331" t="s">
        <v>356</v>
      </c>
      <c r="E915" s="332">
        <v>54000000</v>
      </c>
      <c r="F915" s="332">
        <v>67000000</v>
      </c>
    </row>
    <row r="916" spans="1:6" ht="25.5">
      <c r="A916" s="330" t="s">
        <v>488</v>
      </c>
      <c r="B916" s="331" t="s">
        <v>996</v>
      </c>
      <c r="C916" s="331" t="s">
        <v>1175</v>
      </c>
      <c r="D916" s="331" t="s">
        <v>1175</v>
      </c>
      <c r="E916" s="332">
        <v>80000</v>
      </c>
      <c r="F916" s="332">
        <v>80000</v>
      </c>
    </row>
    <row r="917" spans="1:6" ht="76.5">
      <c r="A917" s="330" t="s">
        <v>407</v>
      </c>
      <c r="B917" s="331" t="s">
        <v>1744</v>
      </c>
      <c r="C917" s="331" t="s">
        <v>1175</v>
      </c>
      <c r="D917" s="331" t="s">
        <v>1175</v>
      </c>
      <c r="E917" s="332">
        <v>80000</v>
      </c>
      <c r="F917" s="332">
        <v>80000</v>
      </c>
    </row>
    <row r="918" spans="1:6" ht="38.25">
      <c r="A918" s="330" t="s">
        <v>1329</v>
      </c>
      <c r="B918" s="331" t="s">
        <v>1744</v>
      </c>
      <c r="C918" s="331" t="s">
        <v>1330</v>
      </c>
      <c r="D918" s="331" t="s">
        <v>1175</v>
      </c>
      <c r="E918" s="332">
        <v>80000</v>
      </c>
      <c r="F918" s="332">
        <v>80000</v>
      </c>
    </row>
    <row r="919" spans="1:6">
      <c r="A919" s="330" t="s">
        <v>1200</v>
      </c>
      <c r="B919" s="331" t="s">
        <v>1744</v>
      </c>
      <c r="C919" s="331" t="s">
        <v>1201</v>
      </c>
      <c r="D919" s="331" t="s">
        <v>1175</v>
      </c>
      <c r="E919" s="332">
        <v>80000</v>
      </c>
      <c r="F919" s="332">
        <v>80000</v>
      </c>
    </row>
    <row r="920" spans="1:6">
      <c r="A920" s="330" t="s">
        <v>140</v>
      </c>
      <c r="B920" s="331" t="s">
        <v>1744</v>
      </c>
      <c r="C920" s="331" t="s">
        <v>1201</v>
      </c>
      <c r="D920" s="331" t="s">
        <v>1142</v>
      </c>
      <c r="E920" s="332">
        <v>80000</v>
      </c>
      <c r="F920" s="332">
        <v>80000</v>
      </c>
    </row>
    <row r="921" spans="1:6">
      <c r="A921" s="330" t="s">
        <v>1077</v>
      </c>
      <c r="B921" s="331" t="s">
        <v>1744</v>
      </c>
      <c r="C921" s="331" t="s">
        <v>1201</v>
      </c>
      <c r="D921" s="331" t="s">
        <v>1078</v>
      </c>
      <c r="E921" s="332">
        <v>80000</v>
      </c>
      <c r="F921" s="332">
        <v>80000</v>
      </c>
    </row>
    <row r="922" spans="1:6" ht="38.25">
      <c r="A922" s="330" t="s">
        <v>596</v>
      </c>
      <c r="B922" s="331" t="s">
        <v>997</v>
      </c>
      <c r="C922" s="331" t="s">
        <v>1175</v>
      </c>
      <c r="D922" s="331" t="s">
        <v>1175</v>
      </c>
      <c r="E922" s="332">
        <v>960000</v>
      </c>
      <c r="F922" s="332">
        <v>960000</v>
      </c>
    </row>
    <row r="923" spans="1:6" ht="38.25">
      <c r="A923" s="330" t="s">
        <v>597</v>
      </c>
      <c r="B923" s="331" t="s">
        <v>998</v>
      </c>
      <c r="C923" s="331" t="s">
        <v>1175</v>
      </c>
      <c r="D923" s="331" t="s">
        <v>1175</v>
      </c>
      <c r="E923" s="332">
        <v>960000</v>
      </c>
      <c r="F923" s="332">
        <v>960000</v>
      </c>
    </row>
    <row r="924" spans="1:6" ht="89.25">
      <c r="A924" s="330" t="s">
        <v>528</v>
      </c>
      <c r="B924" s="331" t="s">
        <v>736</v>
      </c>
      <c r="C924" s="331" t="s">
        <v>1175</v>
      </c>
      <c r="D924" s="331" t="s">
        <v>1175</v>
      </c>
      <c r="E924" s="332">
        <v>960000</v>
      </c>
      <c r="F924" s="332">
        <v>960000</v>
      </c>
    </row>
    <row r="925" spans="1:6" ht="25.5">
      <c r="A925" s="330" t="s">
        <v>1325</v>
      </c>
      <c r="B925" s="331" t="s">
        <v>736</v>
      </c>
      <c r="C925" s="331" t="s">
        <v>1326</v>
      </c>
      <c r="D925" s="331" t="s">
        <v>1175</v>
      </c>
      <c r="E925" s="332">
        <v>960000</v>
      </c>
      <c r="F925" s="332">
        <v>960000</v>
      </c>
    </row>
    <row r="926" spans="1:6">
      <c r="A926" s="330" t="s">
        <v>531</v>
      </c>
      <c r="B926" s="331" t="s">
        <v>736</v>
      </c>
      <c r="C926" s="331" t="s">
        <v>532</v>
      </c>
      <c r="D926" s="331" t="s">
        <v>1175</v>
      </c>
      <c r="E926" s="332">
        <v>960000</v>
      </c>
      <c r="F926" s="332">
        <v>960000</v>
      </c>
    </row>
    <row r="927" spans="1:6" ht="25.5">
      <c r="A927" s="330" t="s">
        <v>239</v>
      </c>
      <c r="B927" s="331" t="s">
        <v>736</v>
      </c>
      <c r="C927" s="331" t="s">
        <v>532</v>
      </c>
      <c r="D927" s="331" t="s">
        <v>1141</v>
      </c>
      <c r="E927" s="332">
        <v>960000</v>
      </c>
      <c r="F927" s="332">
        <v>960000</v>
      </c>
    </row>
    <row r="928" spans="1:6">
      <c r="A928" s="330" t="s">
        <v>3</v>
      </c>
      <c r="B928" s="331" t="s">
        <v>736</v>
      </c>
      <c r="C928" s="331" t="s">
        <v>532</v>
      </c>
      <c r="D928" s="331" t="s">
        <v>386</v>
      </c>
      <c r="E928" s="332">
        <v>960000</v>
      </c>
      <c r="F928" s="332">
        <v>960000</v>
      </c>
    </row>
    <row r="929" spans="1:6" ht="38.25">
      <c r="A929" s="330" t="s">
        <v>1376</v>
      </c>
      <c r="B929" s="331" t="s">
        <v>999</v>
      </c>
      <c r="C929" s="331" t="s">
        <v>1175</v>
      </c>
      <c r="D929" s="331" t="s">
        <v>1175</v>
      </c>
      <c r="E929" s="332">
        <v>107097878</v>
      </c>
      <c r="F929" s="332">
        <v>107306678</v>
      </c>
    </row>
    <row r="930" spans="1:6" ht="76.5">
      <c r="A930" s="330" t="s">
        <v>1379</v>
      </c>
      <c r="B930" s="331" t="s">
        <v>1000</v>
      </c>
      <c r="C930" s="331" t="s">
        <v>1175</v>
      </c>
      <c r="D930" s="331" t="s">
        <v>1175</v>
      </c>
      <c r="E930" s="332">
        <v>86901000</v>
      </c>
      <c r="F930" s="332">
        <v>87109800</v>
      </c>
    </row>
    <row r="931" spans="1:6" ht="140.25">
      <c r="A931" s="330" t="s">
        <v>2000</v>
      </c>
      <c r="B931" s="331" t="s">
        <v>796</v>
      </c>
      <c r="C931" s="331" t="s">
        <v>1175</v>
      </c>
      <c r="D931" s="331" t="s">
        <v>1175</v>
      </c>
      <c r="E931" s="332">
        <v>5633700</v>
      </c>
      <c r="F931" s="332">
        <v>5842500</v>
      </c>
    </row>
    <row r="932" spans="1:6">
      <c r="A932" s="330" t="s">
        <v>1331</v>
      </c>
      <c r="B932" s="331" t="s">
        <v>796</v>
      </c>
      <c r="C932" s="331" t="s">
        <v>1332</v>
      </c>
      <c r="D932" s="331" t="s">
        <v>1175</v>
      </c>
      <c r="E932" s="332">
        <v>5633700</v>
      </c>
      <c r="F932" s="332">
        <v>5842500</v>
      </c>
    </row>
    <row r="933" spans="1:6">
      <c r="A933" s="330" t="s">
        <v>434</v>
      </c>
      <c r="B933" s="331" t="s">
        <v>796</v>
      </c>
      <c r="C933" s="331" t="s">
        <v>435</v>
      </c>
      <c r="D933" s="331" t="s">
        <v>1175</v>
      </c>
      <c r="E933" s="332">
        <v>5633700</v>
      </c>
      <c r="F933" s="332">
        <v>5842500</v>
      </c>
    </row>
    <row r="934" spans="1:6">
      <c r="A934" s="330" t="s">
        <v>187</v>
      </c>
      <c r="B934" s="331" t="s">
        <v>796</v>
      </c>
      <c r="C934" s="331" t="s">
        <v>435</v>
      </c>
      <c r="D934" s="331" t="s">
        <v>1154</v>
      </c>
      <c r="E934" s="332">
        <v>5633700</v>
      </c>
      <c r="F934" s="332">
        <v>5842500</v>
      </c>
    </row>
    <row r="935" spans="1:6" ht="25.5">
      <c r="A935" s="330" t="s">
        <v>188</v>
      </c>
      <c r="B935" s="331" t="s">
        <v>796</v>
      </c>
      <c r="C935" s="331" t="s">
        <v>435</v>
      </c>
      <c r="D935" s="331" t="s">
        <v>433</v>
      </c>
      <c r="E935" s="332">
        <v>5633700</v>
      </c>
      <c r="F935" s="332">
        <v>5842500</v>
      </c>
    </row>
    <row r="936" spans="1:6" ht="165.75">
      <c r="A936" s="330" t="s">
        <v>1486</v>
      </c>
      <c r="B936" s="331" t="s">
        <v>794</v>
      </c>
      <c r="C936" s="331" t="s">
        <v>1175</v>
      </c>
      <c r="D936" s="331" t="s">
        <v>1175</v>
      </c>
      <c r="E936" s="332">
        <v>302500</v>
      </c>
      <c r="F936" s="332">
        <v>302500</v>
      </c>
    </row>
    <row r="937" spans="1:6">
      <c r="A937" s="330" t="s">
        <v>1331</v>
      </c>
      <c r="B937" s="331" t="s">
        <v>794</v>
      </c>
      <c r="C937" s="331" t="s">
        <v>1332</v>
      </c>
      <c r="D937" s="331" t="s">
        <v>1175</v>
      </c>
      <c r="E937" s="332">
        <v>302500</v>
      </c>
      <c r="F937" s="332">
        <v>302500</v>
      </c>
    </row>
    <row r="938" spans="1:6">
      <c r="A938" s="330" t="s">
        <v>434</v>
      </c>
      <c r="B938" s="331" t="s">
        <v>794</v>
      </c>
      <c r="C938" s="331" t="s">
        <v>435</v>
      </c>
      <c r="D938" s="331" t="s">
        <v>1175</v>
      </c>
      <c r="E938" s="332">
        <v>302500</v>
      </c>
      <c r="F938" s="332">
        <v>302500</v>
      </c>
    </row>
    <row r="939" spans="1:6">
      <c r="A939" s="330" t="s">
        <v>234</v>
      </c>
      <c r="B939" s="331" t="s">
        <v>794</v>
      </c>
      <c r="C939" s="331" t="s">
        <v>435</v>
      </c>
      <c r="D939" s="331" t="s">
        <v>1135</v>
      </c>
      <c r="E939" s="332">
        <v>302500</v>
      </c>
      <c r="F939" s="332">
        <v>302500</v>
      </c>
    </row>
    <row r="940" spans="1:6">
      <c r="A940" s="330" t="s">
        <v>217</v>
      </c>
      <c r="B940" s="331" t="s">
        <v>794</v>
      </c>
      <c r="C940" s="331" t="s">
        <v>435</v>
      </c>
      <c r="D940" s="331" t="s">
        <v>337</v>
      </c>
      <c r="E940" s="332">
        <v>302500</v>
      </c>
      <c r="F940" s="332">
        <v>302500</v>
      </c>
    </row>
    <row r="941" spans="1:6" ht="178.5">
      <c r="A941" s="330" t="s">
        <v>1382</v>
      </c>
      <c r="B941" s="331" t="s">
        <v>801</v>
      </c>
      <c r="C941" s="331" t="s">
        <v>1175</v>
      </c>
      <c r="D941" s="331" t="s">
        <v>1175</v>
      </c>
      <c r="E941" s="332">
        <v>37664800</v>
      </c>
      <c r="F941" s="332">
        <v>37664800</v>
      </c>
    </row>
    <row r="942" spans="1:6">
      <c r="A942" s="330" t="s">
        <v>1331</v>
      </c>
      <c r="B942" s="331" t="s">
        <v>801</v>
      </c>
      <c r="C942" s="331" t="s">
        <v>1332</v>
      </c>
      <c r="D942" s="331" t="s">
        <v>1175</v>
      </c>
      <c r="E942" s="332">
        <v>37664800</v>
      </c>
      <c r="F942" s="332">
        <v>37664800</v>
      </c>
    </row>
    <row r="943" spans="1:6">
      <c r="A943" s="330" t="s">
        <v>1210</v>
      </c>
      <c r="B943" s="331" t="s">
        <v>801</v>
      </c>
      <c r="C943" s="331" t="s">
        <v>1211</v>
      </c>
      <c r="D943" s="331" t="s">
        <v>1175</v>
      </c>
      <c r="E943" s="332">
        <v>37664800</v>
      </c>
      <c r="F943" s="332">
        <v>37664800</v>
      </c>
    </row>
    <row r="944" spans="1:6" ht="51">
      <c r="A944" s="330" t="s">
        <v>1155</v>
      </c>
      <c r="B944" s="331" t="s">
        <v>801</v>
      </c>
      <c r="C944" s="331" t="s">
        <v>1211</v>
      </c>
      <c r="D944" s="331" t="s">
        <v>1156</v>
      </c>
      <c r="E944" s="332">
        <v>37664800</v>
      </c>
      <c r="F944" s="332">
        <v>37664800</v>
      </c>
    </row>
    <row r="945" spans="1:6" ht="51">
      <c r="A945" s="330" t="s">
        <v>211</v>
      </c>
      <c r="B945" s="331" t="s">
        <v>801</v>
      </c>
      <c r="C945" s="331" t="s">
        <v>1211</v>
      </c>
      <c r="D945" s="331" t="s">
        <v>437</v>
      </c>
      <c r="E945" s="332">
        <v>37664800</v>
      </c>
      <c r="F945" s="332">
        <v>37664800</v>
      </c>
    </row>
    <row r="946" spans="1:6" ht="140.25">
      <c r="A946" s="330" t="s">
        <v>1493</v>
      </c>
      <c r="B946" s="331" t="s">
        <v>803</v>
      </c>
      <c r="C946" s="331" t="s">
        <v>1175</v>
      </c>
      <c r="D946" s="331" t="s">
        <v>1175</v>
      </c>
      <c r="E946" s="332">
        <v>18140000</v>
      </c>
      <c r="F946" s="332">
        <v>18140000</v>
      </c>
    </row>
    <row r="947" spans="1:6">
      <c r="A947" s="330" t="s">
        <v>1331</v>
      </c>
      <c r="B947" s="331" t="s">
        <v>803</v>
      </c>
      <c r="C947" s="331" t="s">
        <v>1332</v>
      </c>
      <c r="D947" s="331" t="s">
        <v>1175</v>
      </c>
      <c r="E947" s="332">
        <v>18140000</v>
      </c>
      <c r="F947" s="332">
        <v>18140000</v>
      </c>
    </row>
    <row r="948" spans="1:6">
      <c r="A948" s="330" t="s">
        <v>68</v>
      </c>
      <c r="B948" s="331" t="s">
        <v>803</v>
      </c>
      <c r="C948" s="331" t="s">
        <v>430</v>
      </c>
      <c r="D948" s="331" t="s">
        <v>1175</v>
      </c>
      <c r="E948" s="332">
        <v>18140000</v>
      </c>
      <c r="F948" s="332">
        <v>18140000</v>
      </c>
    </row>
    <row r="949" spans="1:6" ht="51">
      <c r="A949" s="330" t="s">
        <v>1155</v>
      </c>
      <c r="B949" s="331" t="s">
        <v>803</v>
      </c>
      <c r="C949" s="331" t="s">
        <v>430</v>
      </c>
      <c r="D949" s="331" t="s">
        <v>1156</v>
      </c>
      <c r="E949" s="332">
        <v>18140000</v>
      </c>
      <c r="F949" s="332">
        <v>18140000</v>
      </c>
    </row>
    <row r="950" spans="1:6" ht="25.5">
      <c r="A950" s="330" t="s">
        <v>250</v>
      </c>
      <c r="B950" s="331" t="s">
        <v>803</v>
      </c>
      <c r="C950" s="331" t="s">
        <v>430</v>
      </c>
      <c r="D950" s="331" t="s">
        <v>439</v>
      </c>
      <c r="E950" s="332">
        <v>18140000</v>
      </c>
      <c r="F950" s="332">
        <v>18140000</v>
      </c>
    </row>
    <row r="951" spans="1:6" ht="127.5">
      <c r="A951" s="330" t="s">
        <v>540</v>
      </c>
      <c r="B951" s="331" t="s">
        <v>802</v>
      </c>
      <c r="C951" s="331" t="s">
        <v>1175</v>
      </c>
      <c r="D951" s="331" t="s">
        <v>1175</v>
      </c>
      <c r="E951" s="332">
        <v>25160000</v>
      </c>
      <c r="F951" s="332">
        <v>25160000</v>
      </c>
    </row>
    <row r="952" spans="1:6">
      <c r="A952" s="330" t="s">
        <v>1331</v>
      </c>
      <c r="B952" s="331" t="s">
        <v>802</v>
      </c>
      <c r="C952" s="331" t="s">
        <v>1332</v>
      </c>
      <c r="D952" s="331" t="s">
        <v>1175</v>
      </c>
      <c r="E952" s="332">
        <v>25160000</v>
      </c>
      <c r="F952" s="332">
        <v>25160000</v>
      </c>
    </row>
    <row r="953" spans="1:6">
      <c r="A953" s="330" t="s">
        <v>1210</v>
      </c>
      <c r="B953" s="331" t="s">
        <v>802</v>
      </c>
      <c r="C953" s="331" t="s">
        <v>1211</v>
      </c>
      <c r="D953" s="331" t="s">
        <v>1175</v>
      </c>
      <c r="E953" s="332">
        <v>25160000</v>
      </c>
      <c r="F953" s="332">
        <v>25160000</v>
      </c>
    </row>
    <row r="954" spans="1:6" ht="51">
      <c r="A954" s="330" t="s">
        <v>1155</v>
      </c>
      <c r="B954" s="331" t="s">
        <v>802</v>
      </c>
      <c r="C954" s="331" t="s">
        <v>1211</v>
      </c>
      <c r="D954" s="331" t="s">
        <v>1156</v>
      </c>
      <c r="E954" s="332">
        <v>25160000</v>
      </c>
      <c r="F954" s="332">
        <v>25160000</v>
      </c>
    </row>
    <row r="955" spans="1:6" ht="51">
      <c r="A955" s="330" t="s">
        <v>211</v>
      </c>
      <c r="B955" s="331" t="s">
        <v>802</v>
      </c>
      <c r="C955" s="331" t="s">
        <v>1211</v>
      </c>
      <c r="D955" s="331" t="s">
        <v>437</v>
      </c>
      <c r="E955" s="332">
        <v>25160000</v>
      </c>
      <c r="F955" s="332">
        <v>25160000</v>
      </c>
    </row>
    <row r="956" spans="1:6" ht="25.5">
      <c r="A956" s="330" t="s">
        <v>492</v>
      </c>
      <c r="B956" s="331" t="s">
        <v>1001</v>
      </c>
      <c r="C956" s="331" t="s">
        <v>1175</v>
      </c>
      <c r="D956" s="331" t="s">
        <v>1175</v>
      </c>
      <c r="E956" s="332">
        <v>20196878</v>
      </c>
      <c r="F956" s="332">
        <v>20196878</v>
      </c>
    </row>
    <row r="957" spans="1:6" ht="89.25">
      <c r="A957" s="330" t="s">
        <v>425</v>
      </c>
      <c r="B957" s="331" t="s">
        <v>788</v>
      </c>
      <c r="C957" s="331" t="s">
        <v>1175</v>
      </c>
      <c r="D957" s="331" t="s">
        <v>1175</v>
      </c>
      <c r="E957" s="332">
        <v>15857762</v>
      </c>
      <c r="F957" s="332">
        <v>15857762</v>
      </c>
    </row>
    <row r="958" spans="1:6" ht="76.5">
      <c r="A958" s="330" t="s">
        <v>1320</v>
      </c>
      <c r="B958" s="331" t="s">
        <v>788</v>
      </c>
      <c r="C958" s="331" t="s">
        <v>273</v>
      </c>
      <c r="D958" s="331" t="s">
        <v>1175</v>
      </c>
      <c r="E958" s="332">
        <v>14124968</v>
      </c>
      <c r="F958" s="332">
        <v>14124968</v>
      </c>
    </row>
    <row r="959" spans="1:6" ht="38.25">
      <c r="A959" s="330" t="s">
        <v>1205</v>
      </c>
      <c r="B959" s="331" t="s">
        <v>788</v>
      </c>
      <c r="C959" s="331" t="s">
        <v>28</v>
      </c>
      <c r="D959" s="331" t="s">
        <v>1175</v>
      </c>
      <c r="E959" s="332">
        <v>14124968</v>
      </c>
      <c r="F959" s="332">
        <v>14124968</v>
      </c>
    </row>
    <row r="960" spans="1:6">
      <c r="A960" s="330" t="s">
        <v>234</v>
      </c>
      <c r="B960" s="331" t="s">
        <v>788</v>
      </c>
      <c r="C960" s="331" t="s">
        <v>28</v>
      </c>
      <c r="D960" s="331" t="s">
        <v>1135</v>
      </c>
      <c r="E960" s="332">
        <v>14124968</v>
      </c>
      <c r="F960" s="332">
        <v>14124968</v>
      </c>
    </row>
    <row r="961" spans="1:6" ht="51">
      <c r="A961" s="330" t="s">
        <v>216</v>
      </c>
      <c r="B961" s="331" t="s">
        <v>788</v>
      </c>
      <c r="C961" s="331" t="s">
        <v>28</v>
      </c>
      <c r="D961" s="331" t="s">
        <v>331</v>
      </c>
      <c r="E961" s="332">
        <v>14124968</v>
      </c>
      <c r="F961" s="332">
        <v>14124968</v>
      </c>
    </row>
    <row r="962" spans="1:6" ht="38.25">
      <c r="A962" s="330" t="s">
        <v>1321</v>
      </c>
      <c r="B962" s="331" t="s">
        <v>788</v>
      </c>
      <c r="C962" s="331" t="s">
        <v>1322</v>
      </c>
      <c r="D962" s="331" t="s">
        <v>1175</v>
      </c>
      <c r="E962" s="332">
        <v>1720294</v>
      </c>
      <c r="F962" s="332">
        <v>1720294</v>
      </c>
    </row>
    <row r="963" spans="1:6" ht="38.25">
      <c r="A963" s="330" t="s">
        <v>1198</v>
      </c>
      <c r="B963" s="331" t="s">
        <v>788</v>
      </c>
      <c r="C963" s="331" t="s">
        <v>1199</v>
      </c>
      <c r="D963" s="331" t="s">
        <v>1175</v>
      </c>
      <c r="E963" s="332">
        <v>1720294</v>
      </c>
      <c r="F963" s="332">
        <v>1720294</v>
      </c>
    </row>
    <row r="964" spans="1:6">
      <c r="A964" s="330" t="s">
        <v>234</v>
      </c>
      <c r="B964" s="331" t="s">
        <v>788</v>
      </c>
      <c r="C964" s="331" t="s">
        <v>1199</v>
      </c>
      <c r="D964" s="331" t="s">
        <v>1135</v>
      </c>
      <c r="E964" s="332">
        <v>1720294</v>
      </c>
      <c r="F964" s="332">
        <v>1720294</v>
      </c>
    </row>
    <row r="965" spans="1:6" ht="51">
      <c r="A965" s="330" t="s">
        <v>216</v>
      </c>
      <c r="B965" s="331" t="s">
        <v>788</v>
      </c>
      <c r="C965" s="331" t="s">
        <v>1199</v>
      </c>
      <c r="D965" s="331" t="s">
        <v>331</v>
      </c>
      <c r="E965" s="332">
        <v>1720294</v>
      </c>
      <c r="F965" s="332">
        <v>1720294</v>
      </c>
    </row>
    <row r="966" spans="1:6">
      <c r="A966" s="330" t="s">
        <v>1323</v>
      </c>
      <c r="B966" s="331" t="s">
        <v>788</v>
      </c>
      <c r="C966" s="331" t="s">
        <v>1324</v>
      </c>
      <c r="D966" s="331" t="s">
        <v>1175</v>
      </c>
      <c r="E966" s="332">
        <v>12500</v>
      </c>
      <c r="F966" s="332">
        <v>12500</v>
      </c>
    </row>
    <row r="967" spans="1:6">
      <c r="A967" s="330" t="s">
        <v>1203</v>
      </c>
      <c r="B967" s="331" t="s">
        <v>788</v>
      </c>
      <c r="C967" s="331" t="s">
        <v>1204</v>
      </c>
      <c r="D967" s="331" t="s">
        <v>1175</v>
      </c>
      <c r="E967" s="332">
        <v>12500</v>
      </c>
      <c r="F967" s="332">
        <v>12500</v>
      </c>
    </row>
    <row r="968" spans="1:6">
      <c r="A968" s="330" t="s">
        <v>234</v>
      </c>
      <c r="B968" s="331" t="s">
        <v>788</v>
      </c>
      <c r="C968" s="331" t="s">
        <v>1204</v>
      </c>
      <c r="D968" s="331" t="s">
        <v>1135</v>
      </c>
      <c r="E968" s="332">
        <v>12500</v>
      </c>
      <c r="F968" s="332">
        <v>12500</v>
      </c>
    </row>
    <row r="969" spans="1:6" ht="51">
      <c r="A969" s="330" t="s">
        <v>216</v>
      </c>
      <c r="B969" s="331" t="s">
        <v>788</v>
      </c>
      <c r="C969" s="331" t="s">
        <v>1204</v>
      </c>
      <c r="D969" s="331" t="s">
        <v>331</v>
      </c>
      <c r="E969" s="332">
        <v>12500</v>
      </c>
      <c r="F969" s="332">
        <v>12500</v>
      </c>
    </row>
    <row r="970" spans="1:6" ht="127.5">
      <c r="A970" s="330" t="s">
        <v>535</v>
      </c>
      <c r="B970" s="331" t="s">
        <v>789</v>
      </c>
      <c r="C970" s="331" t="s">
        <v>1175</v>
      </c>
      <c r="D970" s="331" t="s">
        <v>1175</v>
      </c>
      <c r="E970" s="332">
        <v>704000</v>
      </c>
      <c r="F970" s="332">
        <v>704000</v>
      </c>
    </row>
    <row r="971" spans="1:6" ht="76.5">
      <c r="A971" s="330" t="s">
        <v>1320</v>
      </c>
      <c r="B971" s="331" t="s">
        <v>789</v>
      </c>
      <c r="C971" s="331" t="s">
        <v>273</v>
      </c>
      <c r="D971" s="331" t="s">
        <v>1175</v>
      </c>
      <c r="E971" s="332">
        <v>704000</v>
      </c>
      <c r="F971" s="332">
        <v>704000</v>
      </c>
    </row>
    <row r="972" spans="1:6" ht="38.25">
      <c r="A972" s="330" t="s">
        <v>1205</v>
      </c>
      <c r="B972" s="331" t="s">
        <v>789</v>
      </c>
      <c r="C972" s="331" t="s">
        <v>28</v>
      </c>
      <c r="D972" s="331" t="s">
        <v>1175</v>
      </c>
      <c r="E972" s="332">
        <v>704000</v>
      </c>
      <c r="F972" s="332">
        <v>704000</v>
      </c>
    </row>
    <row r="973" spans="1:6">
      <c r="A973" s="330" t="s">
        <v>234</v>
      </c>
      <c r="B973" s="331" t="s">
        <v>789</v>
      </c>
      <c r="C973" s="331" t="s">
        <v>28</v>
      </c>
      <c r="D973" s="331" t="s">
        <v>1135</v>
      </c>
      <c r="E973" s="332">
        <v>704000</v>
      </c>
      <c r="F973" s="332">
        <v>704000</v>
      </c>
    </row>
    <row r="974" spans="1:6" ht="51">
      <c r="A974" s="330" t="s">
        <v>216</v>
      </c>
      <c r="B974" s="331" t="s">
        <v>789</v>
      </c>
      <c r="C974" s="331" t="s">
        <v>28</v>
      </c>
      <c r="D974" s="331" t="s">
        <v>331</v>
      </c>
      <c r="E974" s="332">
        <v>704000</v>
      </c>
      <c r="F974" s="332">
        <v>704000</v>
      </c>
    </row>
    <row r="975" spans="1:6" ht="114.75">
      <c r="A975" s="330" t="s">
        <v>585</v>
      </c>
      <c r="B975" s="331" t="s">
        <v>790</v>
      </c>
      <c r="C975" s="331" t="s">
        <v>1175</v>
      </c>
      <c r="D975" s="331" t="s">
        <v>1175</v>
      </c>
      <c r="E975" s="332">
        <v>361140</v>
      </c>
      <c r="F975" s="332">
        <v>361140</v>
      </c>
    </row>
    <row r="976" spans="1:6" ht="76.5">
      <c r="A976" s="330" t="s">
        <v>1320</v>
      </c>
      <c r="B976" s="331" t="s">
        <v>790</v>
      </c>
      <c r="C976" s="331" t="s">
        <v>273</v>
      </c>
      <c r="D976" s="331" t="s">
        <v>1175</v>
      </c>
      <c r="E976" s="332">
        <v>361140</v>
      </c>
      <c r="F976" s="332">
        <v>361140</v>
      </c>
    </row>
    <row r="977" spans="1:6" ht="38.25">
      <c r="A977" s="330" t="s">
        <v>1205</v>
      </c>
      <c r="B977" s="331" t="s">
        <v>790</v>
      </c>
      <c r="C977" s="331" t="s">
        <v>28</v>
      </c>
      <c r="D977" s="331" t="s">
        <v>1175</v>
      </c>
      <c r="E977" s="332">
        <v>361140</v>
      </c>
      <c r="F977" s="332">
        <v>361140</v>
      </c>
    </row>
    <row r="978" spans="1:6">
      <c r="A978" s="330" t="s">
        <v>234</v>
      </c>
      <c r="B978" s="331" t="s">
        <v>790</v>
      </c>
      <c r="C978" s="331" t="s">
        <v>28</v>
      </c>
      <c r="D978" s="331" t="s">
        <v>1135</v>
      </c>
      <c r="E978" s="332">
        <v>361140</v>
      </c>
      <c r="F978" s="332">
        <v>361140</v>
      </c>
    </row>
    <row r="979" spans="1:6" ht="51">
      <c r="A979" s="330" t="s">
        <v>216</v>
      </c>
      <c r="B979" s="331" t="s">
        <v>790</v>
      </c>
      <c r="C979" s="331" t="s">
        <v>28</v>
      </c>
      <c r="D979" s="331" t="s">
        <v>331</v>
      </c>
      <c r="E979" s="332">
        <v>361140</v>
      </c>
      <c r="F979" s="332">
        <v>361140</v>
      </c>
    </row>
    <row r="980" spans="1:6" ht="102">
      <c r="A980" s="330" t="s">
        <v>933</v>
      </c>
      <c r="B980" s="331" t="s">
        <v>932</v>
      </c>
      <c r="C980" s="331" t="s">
        <v>1175</v>
      </c>
      <c r="D980" s="331" t="s">
        <v>1175</v>
      </c>
      <c r="E980" s="332">
        <v>1682095</v>
      </c>
      <c r="F980" s="332">
        <v>1682095</v>
      </c>
    </row>
    <row r="981" spans="1:6" ht="76.5">
      <c r="A981" s="330" t="s">
        <v>1320</v>
      </c>
      <c r="B981" s="331" t="s">
        <v>932</v>
      </c>
      <c r="C981" s="331" t="s">
        <v>273</v>
      </c>
      <c r="D981" s="331" t="s">
        <v>1175</v>
      </c>
      <c r="E981" s="332">
        <v>1682095</v>
      </c>
      <c r="F981" s="332">
        <v>1682095</v>
      </c>
    </row>
    <row r="982" spans="1:6" ht="38.25">
      <c r="A982" s="330" t="s">
        <v>1205</v>
      </c>
      <c r="B982" s="331" t="s">
        <v>932</v>
      </c>
      <c r="C982" s="331" t="s">
        <v>28</v>
      </c>
      <c r="D982" s="331" t="s">
        <v>1175</v>
      </c>
      <c r="E982" s="332">
        <v>1682095</v>
      </c>
      <c r="F982" s="332">
        <v>1682095</v>
      </c>
    </row>
    <row r="983" spans="1:6">
      <c r="A983" s="330" t="s">
        <v>234</v>
      </c>
      <c r="B983" s="331" t="s">
        <v>932</v>
      </c>
      <c r="C983" s="331" t="s">
        <v>28</v>
      </c>
      <c r="D983" s="331" t="s">
        <v>1135</v>
      </c>
      <c r="E983" s="332">
        <v>1682095</v>
      </c>
      <c r="F983" s="332">
        <v>1682095</v>
      </c>
    </row>
    <row r="984" spans="1:6" ht="51">
      <c r="A984" s="330" t="s">
        <v>216</v>
      </c>
      <c r="B984" s="331" t="s">
        <v>932</v>
      </c>
      <c r="C984" s="331" t="s">
        <v>28</v>
      </c>
      <c r="D984" s="331" t="s">
        <v>331</v>
      </c>
      <c r="E984" s="332">
        <v>1682095</v>
      </c>
      <c r="F984" s="332">
        <v>1682095</v>
      </c>
    </row>
    <row r="985" spans="1:6" ht="76.5">
      <c r="A985" s="330" t="s">
        <v>586</v>
      </c>
      <c r="B985" s="331" t="s">
        <v>791</v>
      </c>
      <c r="C985" s="331" t="s">
        <v>1175</v>
      </c>
      <c r="D985" s="331" t="s">
        <v>1175</v>
      </c>
      <c r="E985" s="332">
        <v>657685</v>
      </c>
      <c r="F985" s="332">
        <v>657685</v>
      </c>
    </row>
    <row r="986" spans="1:6" ht="38.25">
      <c r="A986" s="330" t="s">
        <v>1321</v>
      </c>
      <c r="B986" s="331" t="s">
        <v>791</v>
      </c>
      <c r="C986" s="331" t="s">
        <v>1322</v>
      </c>
      <c r="D986" s="331" t="s">
        <v>1175</v>
      </c>
      <c r="E986" s="332">
        <v>657685</v>
      </c>
      <c r="F986" s="332">
        <v>657685</v>
      </c>
    </row>
    <row r="987" spans="1:6" ht="38.25">
      <c r="A987" s="330" t="s">
        <v>1198</v>
      </c>
      <c r="B987" s="331" t="s">
        <v>791</v>
      </c>
      <c r="C987" s="331" t="s">
        <v>1199</v>
      </c>
      <c r="D987" s="331" t="s">
        <v>1175</v>
      </c>
      <c r="E987" s="332">
        <v>657685</v>
      </c>
      <c r="F987" s="332">
        <v>657685</v>
      </c>
    </row>
    <row r="988" spans="1:6">
      <c r="A988" s="330" t="s">
        <v>234</v>
      </c>
      <c r="B988" s="331" t="s">
        <v>791</v>
      </c>
      <c r="C988" s="331" t="s">
        <v>1199</v>
      </c>
      <c r="D988" s="331" t="s">
        <v>1135</v>
      </c>
      <c r="E988" s="332">
        <v>657685</v>
      </c>
      <c r="F988" s="332">
        <v>657685</v>
      </c>
    </row>
    <row r="989" spans="1:6" ht="51">
      <c r="A989" s="330" t="s">
        <v>216</v>
      </c>
      <c r="B989" s="331" t="s">
        <v>791</v>
      </c>
      <c r="C989" s="331" t="s">
        <v>1199</v>
      </c>
      <c r="D989" s="331" t="s">
        <v>331</v>
      </c>
      <c r="E989" s="332">
        <v>657685</v>
      </c>
      <c r="F989" s="332">
        <v>657685</v>
      </c>
    </row>
    <row r="990" spans="1:6" ht="89.25">
      <c r="A990" s="330" t="s">
        <v>1887</v>
      </c>
      <c r="B990" s="331" t="s">
        <v>1888</v>
      </c>
      <c r="C990" s="331" t="s">
        <v>1175</v>
      </c>
      <c r="D990" s="331" t="s">
        <v>1175</v>
      </c>
      <c r="E990" s="332">
        <v>5525</v>
      </c>
      <c r="F990" s="332">
        <v>5525</v>
      </c>
    </row>
    <row r="991" spans="1:6" ht="38.25">
      <c r="A991" s="330" t="s">
        <v>1321</v>
      </c>
      <c r="B991" s="331" t="s">
        <v>1888</v>
      </c>
      <c r="C991" s="331" t="s">
        <v>1322</v>
      </c>
      <c r="D991" s="331" t="s">
        <v>1175</v>
      </c>
      <c r="E991" s="332">
        <v>5525</v>
      </c>
      <c r="F991" s="332">
        <v>5525</v>
      </c>
    </row>
    <row r="992" spans="1:6" ht="38.25">
      <c r="A992" s="330" t="s">
        <v>1198</v>
      </c>
      <c r="B992" s="331" t="s">
        <v>1888</v>
      </c>
      <c r="C992" s="331" t="s">
        <v>1199</v>
      </c>
      <c r="D992" s="331" t="s">
        <v>1175</v>
      </c>
      <c r="E992" s="332">
        <v>5525</v>
      </c>
      <c r="F992" s="332">
        <v>5525</v>
      </c>
    </row>
    <row r="993" spans="1:6">
      <c r="A993" s="330" t="s">
        <v>234</v>
      </c>
      <c r="B993" s="331" t="s">
        <v>1888</v>
      </c>
      <c r="C993" s="331" t="s">
        <v>1199</v>
      </c>
      <c r="D993" s="331" t="s">
        <v>1135</v>
      </c>
      <c r="E993" s="332">
        <v>5525</v>
      </c>
      <c r="F993" s="332">
        <v>5525</v>
      </c>
    </row>
    <row r="994" spans="1:6" ht="51">
      <c r="A994" s="330" t="s">
        <v>216</v>
      </c>
      <c r="B994" s="331" t="s">
        <v>1888</v>
      </c>
      <c r="C994" s="331" t="s">
        <v>1199</v>
      </c>
      <c r="D994" s="331" t="s">
        <v>331</v>
      </c>
      <c r="E994" s="332">
        <v>5525</v>
      </c>
      <c r="F994" s="332">
        <v>5525</v>
      </c>
    </row>
    <row r="995" spans="1:6" ht="63.75">
      <c r="A995" s="330" t="s">
        <v>969</v>
      </c>
      <c r="B995" s="331" t="s">
        <v>970</v>
      </c>
      <c r="C995" s="331" t="s">
        <v>1175</v>
      </c>
      <c r="D995" s="331" t="s">
        <v>1175</v>
      </c>
      <c r="E995" s="332">
        <v>225348</v>
      </c>
      <c r="F995" s="332">
        <v>225348</v>
      </c>
    </row>
    <row r="996" spans="1:6" ht="38.25">
      <c r="A996" s="330" t="s">
        <v>1321</v>
      </c>
      <c r="B996" s="331" t="s">
        <v>970</v>
      </c>
      <c r="C996" s="331" t="s">
        <v>1322</v>
      </c>
      <c r="D996" s="331" t="s">
        <v>1175</v>
      </c>
      <c r="E996" s="332">
        <v>225348</v>
      </c>
      <c r="F996" s="332">
        <v>225348</v>
      </c>
    </row>
    <row r="997" spans="1:6" ht="38.25">
      <c r="A997" s="330" t="s">
        <v>1198</v>
      </c>
      <c r="B997" s="331" t="s">
        <v>970</v>
      </c>
      <c r="C997" s="331" t="s">
        <v>1199</v>
      </c>
      <c r="D997" s="331" t="s">
        <v>1175</v>
      </c>
      <c r="E997" s="332">
        <v>225348</v>
      </c>
      <c r="F997" s="332">
        <v>225348</v>
      </c>
    </row>
    <row r="998" spans="1:6">
      <c r="A998" s="330" t="s">
        <v>234</v>
      </c>
      <c r="B998" s="331" t="s">
        <v>970</v>
      </c>
      <c r="C998" s="331" t="s">
        <v>1199</v>
      </c>
      <c r="D998" s="331" t="s">
        <v>1135</v>
      </c>
      <c r="E998" s="332">
        <v>225348</v>
      </c>
      <c r="F998" s="332">
        <v>225348</v>
      </c>
    </row>
    <row r="999" spans="1:6" ht="51">
      <c r="A999" s="330" t="s">
        <v>216</v>
      </c>
      <c r="B999" s="331" t="s">
        <v>970</v>
      </c>
      <c r="C999" s="331" t="s">
        <v>1199</v>
      </c>
      <c r="D999" s="331" t="s">
        <v>331</v>
      </c>
      <c r="E999" s="332">
        <v>225348</v>
      </c>
      <c r="F999" s="332">
        <v>225348</v>
      </c>
    </row>
    <row r="1000" spans="1:6" ht="89.25">
      <c r="A1000" s="330" t="s">
        <v>536</v>
      </c>
      <c r="B1000" s="331" t="s">
        <v>792</v>
      </c>
      <c r="C1000" s="331" t="s">
        <v>1175</v>
      </c>
      <c r="D1000" s="331" t="s">
        <v>1175</v>
      </c>
      <c r="E1000" s="332">
        <v>680323</v>
      </c>
      <c r="F1000" s="332">
        <v>680323</v>
      </c>
    </row>
    <row r="1001" spans="1:6" ht="76.5">
      <c r="A1001" s="330" t="s">
        <v>1320</v>
      </c>
      <c r="B1001" s="331" t="s">
        <v>792</v>
      </c>
      <c r="C1001" s="331" t="s">
        <v>273</v>
      </c>
      <c r="D1001" s="331" t="s">
        <v>1175</v>
      </c>
      <c r="E1001" s="332">
        <v>680323</v>
      </c>
      <c r="F1001" s="332">
        <v>680323</v>
      </c>
    </row>
    <row r="1002" spans="1:6" ht="38.25">
      <c r="A1002" s="330" t="s">
        <v>1205</v>
      </c>
      <c r="B1002" s="331" t="s">
        <v>792</v>
      </c>
      <c r="C1002" s="331" t="s">
        <v>28</v>
      </c>
      <c r="D1002" s="331" t="s">
        <v>1175</v>
      </c>
      <c r="E1002" s="332">
        <v>680323</v>
      </c>
      <c r="F1002" s="332">
        <v>680323</v>
      </c>
    </row>
    <row r="1003" spans="1:6">
      <c r="A1003" s="330" t="s">
        <v>234</v>
      </c>
      <c r="B1003" s="331" t="s">
        <v>792</v>
      </c>
      <c r="C1003" s="331" t="s">
        <v>28</v>
      </c>
      <c r="D1003" s="331" t="s">
        <v>1135</v>
      </c>
      <c r="E1003" s="332">
        <v>680323</v>
      </c>
      <c r="F1003" s="332">
        <v>680323</v>
      </c>
    </row>
    <row r="1004" spans="1:6" ht="51">
      <c r="A1004" s="330" t="s">
        <v>216</v>
      </c>
      <c r="B1004" s="331" t="s">
        <v>792</v>
      </c>
      <c r="C1004" s="331" t="s">
        <v>28</v>
      </c>
      <c r="D1004" s="331" t="s">
        <v>331</v>
      </c>
      <c r="E1004" s="332">
        <v>680323</v>
      </c>
      <c r="F1004" s="332">
        <v>680323</v>
      </c>
    </row>
    <row r="1005" spans="1:6" ht="127.5">
      <c r="A1005" s="330" t="s">
        <v>1377</v>
      </c>
      <c r="B1005" s="331" t="s">
        <v>1378</v>
      </c>
      <c r="C1005" s="331" t="s">
        <v>1175</v>
      </c>
      <c r="D1005" s="331" t="s">
        <v>1175</v>
      </c>
      <c r="E1005" s="332">
        <v>23000</v>
      </c>
      <c r="F1005" s="332">
        <v>23000</v>
      </c>
    </row>
    <row r="1006" spans="1:6" ht="38.25">
      <c r="A1006" s="330" t="s">
        <v>1321</v>
      </c>
      <c r="B1006" s="331" t="s">
        <v>1378</v>
      </c>
      <c r="C1006" s="331" t="s">
        <v>1322</v>
      </c>
      <c r="D1006" s="331" t="s">
        <v>1175</v>
      </c>
      <c r="E1006" s="332">
        <v>23000</v>
      </c>
      <c r="F1006" s="332">
        <v>23000</v>
      </c>
    </row>
    <row r="1007" spans="1:6" ht="38.25">
      <c r="A1007" s="330" t="s">
        <v>1198</v>
      </c>
      <c r="B1007" s="331" t="s">
        <v>1378</v>
      </c>
      <c r="C1007" s="331" t="s">
        <v>1199</v>
      </c>
      <c r="D1007" s="331" t="s">
        <v>1175</v>
      </c>
      <c r="E1007" s="332">
        <v>23000</v>
      </c>
      <c r="F1007" s="332">
        <v>23000</v>
      </c>
    </row>
    <row r="1008" spans="1:6">
      <c r="A1008" s="330" t="s">
        <v>234</v>
      </c>
      <c r="B1008" s="331" t="s">
        <v>1378</v>
      </c>
      <c r="C1008" s="331" t="s">
        <v>1199</v>
      </c>
      <c r="D1008" s="331" t="s">
        <v>1135</v>
      </c>
      <c r="E1008" s="332">
        <v>23000</v>
      </c>
      <c r="F1008" s="332">
        <v>23000</v>
      </c>
    </row>
    <row r="1009" spans="1:6" ht="51">
      <c r="A1009" s="330" t="s">
        <v>216</v>
      </c>
      <c r="B1009" s="331" t="s">
        <v>1378</v>
      </c>
      <c r="C1009" s="331" t="s">
        <v>1199</v>
      </c>
      <c r="D1009" s="331" t="s">
        <v>331</v>
      </c>
      <c r="E1009" s="332">
        <v>23000</v>
      </c>
      <c r="F1009" s="332">
        <v>23000</v>
      </c>
    </row>
    <row r="1010" spans="1:6" ht="38.25">
      <c r="A1010" s="330" t="s">
        <v>493</v>
      </c>
      <c r="B1010" s="331" t="s">
        <v>1002</v>
      </c>
      <c r="C1010" s="331" t="s">
        <v>1175</v>
      </c>
      <c r="D1010" s="331" t="s">
        <v>1175</v>
      </c>
      <c r="E1010" s="332">
        <v>1845200</v>
      </c>
      <c r="F1010" s="332">
        <v>1845200</v>
      </c>
    </row>
    <row r="1011" spans="1:6" ht="25.5">
      <c r="A1011" s="330" t="s">
        <v>494</v>
      </c>
      <c r="B1011" s="331" t="s">
        <v>1003</v>
      </c>
      <c r="C1011" s="331" t="s">
        <v>1175</v>
      </c>
      <c r="D1011" s="331" t="s">
        <v>1175</v>
      </c>
      <c r="E1011" s="332">
        <v>10000</v>
      </c>
      <c r="F1011" s="332">
        <v>10000</v>
      </c>
    </row>
    <row r="1012" spans="1:6" ht="63.75">
      <c r="A1012" s="330" t="s">
        <v>1716</v>
      </c>
      <c r="B1012" s="331" t="s">
        <v>1717</v>
      </c>
      <c r="C1012" s="331" t="s">
        <v>1175</v>
      </c>
      <c r="D1012" s="331" t="s">
        <v>1175</v>
      </c>
      <c r="E1012" s="332">
        <v>10000</v>
      </c>
      <c r="F1012" s="332">
        <v>10000</v>
      </c>
    </row>
    <row r="1013" spans="1:6" ht="38.25">
      <c r="A1013" s="330" t="s">
        <v>1321</v>
      </c>
      <c r="B1013" s="331" t="s">
        <v>1717</v>
      </c>
      <c r="C1013" s="331" t="s">
        <v>1322</v>
      </c>
      <c r="D1013" s="331" t="s">
        <v>1175</v>
      </c>
      <c r="E1013" s="332">
        <v>10000</v>
      </c>
      <c r="F1013" s="332">
        <v>10000</v>
      </c>
    </row>
    <row r="1014" spans="1:6" ht="38.25">
      <c r="A1014" s="330" t="s">
        <v>1198</v>
      </c>
      <c r="B1014" s="331" t="s">
        <v>1717</v>
      </c>
      <c r="C1014" s="331" t="s">
        <v>1199</v>
      </c>
      <c r="D1014" s="331" t="s">
        <v>1175</v>
      </c>
      <c r="E1014" s="332">
        <v>10000</v>
      </c>
      <c r="F1014" s="332">
        <v>10000</v>
      </c>
    </row>
    <row r="1015" spans="1:6">
      <c r="A1015" s="330" t="s">
        <v>183</v>
      </c>
      <c r="B1015" s="331" t="s">
        <v>1717</v>
      </c>
      <c r="C1015" s="331" t="s">
        <v>1199</v>
      </c>
      <c r="D1015" s="331" t="s">
        <v>1140</v>
      </c>
      <c r="E1015" s="332">
        <v>10000</v>
      </c>
      <c r="F1015" s="332">
        <v>10000</v>
      </c>
    </row>
    <row r="1016" spans="1:6">
      <c r="A1016" s="330" t="s">
        <v>184</v>
      </c>
      <c r="B1016" s="331" t="s">
        <v>1717</v>
      </c>
      <c r="C1016" s="331" t="s">
        <v>1199</v>
      </c>
      <c r="D1016" s="331" t="s">
        <v>352</v>
      </c>
      <c r="E1016" s="332">
        <v>10000</v>
      </c>
      <c r="F1016" s="332">
        <v>10000</v>
      </c>
    </row>
    <row r="1017" spans="1:6" ht="25.5">
      <c r="A1017" s="330" t="s">
        <v>495</v>
      </c>
      <c r="B1017" s="331" t="s">
        <v>1004</v>
      </c>
      <c r="C1017" s="331" t="s">
        <v>1175</v>
      </c>
      <c r="D1017" s="331" t="s">
        <v>1175</v>
      </c>
      <c r="E1017" s="332">
        <v>93000</v>
      </c>
      <c r="F1017" s="332">
        <v>93000</v>
      </c>
    </row>
    <row r="1018" spans="1:6" ht="89.25">
      <c r="A1018" s="330" t="s">
        <v>1176</v>
      </c>
      <c r="B1018" s="331" t="s">
        <v>1177</v>
      </c>
      <c r="C1018" s="331" t="s">
        <v>1175</v>
      </c>
      <c r="D1018" s="331" t="s">
        <v>1175</v>
      </c>
      <c r="E1018" s="332">
        <v>93000</v>
      </c>
      <c r="F1018" s="332">
        <v>93000</v>
      </c>
    </row>
    <row r="1019" spans="1:6" ht="38.25">
      <c r="A1019" s="330" t="s">
        <v>1321</v>
      </c>
      <c r="B1019" s="331" t="s">
        <v>1177</v>
      </c>
      <c r="C1019" s="331" t="s">
        <v>1322</v>
      </c>
      <c r="D1019" s="331" t="s">
        <v>1175</v>
      </c>
      <c r="E1019" s="332">
        <v>93000</v>
      </c>
      <c r="F1019" s="332">
        <v>93000</v>
      </c>
    </row>
    <row r="1020" spans="1:6" ht="38.25">
      <c r="A1020" s="330" t="s">
        <v>1198</v>
      </c>
      <c r="B1020" s="331" t="s">
        <v>1177</v>
      </c>
      <c r="C1020" s="331" t="s">
        <v>1199</v>
      </c>
      <c r="D1020" s="331" t="s">
        <v>1175</v>
      </c>
      <c r="E1020" s="332">
        <v>93000</v>
      </c>
      <c r="F1020" s="332">
        <v>93000</v>
      </c>
    </row>
    <row r="1021" spans="1:6">
      <c r="A1021" s="330" t="s">
        <v>183</v>
      </c>
      <c r="B1021" s="331" t="s">
        <v>1177</v>
      </c>
      <c r="C1021" s="331" t="s">
        <v>1199</v>
      </c>
      <c r="D1021" s="331" t="s">
        <v>1140</v>
      </c>
      <c r="E1021" s="332">
        <v>93000</v>
      </c>
      <c r="F1021" s="332">
        <v>93000</v>
      </c>
    </row>
    <row r="1022" spans="1:6" ht="25.5">
      <c r="A1022" s="330" t="s">
        <v>145</v>
      </c>
      <c r="B1022" s="331" t="s">
        <v>1177</v>
      </c>
      <c r="C1022" s="331" t="s">
        <v>1199</v>
      </c>
      <c r="D1022" s="331" t="s">
        <v>360</v>
      </c>
      <c r="E1022" s="332">
        <v>93000</v>
      </c>
      <c r="F1022" s="332">
        <v>93000</v>
      </c>
    </row>
    <row r="1023" spans="1:6" ht="38.25">
      <c r="A1023" s="330" t="s">
        <v>447</v>
      </c>
      <c r="B1023" s="331" t="s">
        <v>1005</v>
      </c>
      <c r="C1023" s="331" t="s">
        <v>1175</v>
      </c>
      <c r="D1023" s="331" t="s">
        <v>1175</v>
      </c>
      <c r="E1023" s="332">
        <v>1742200</v>
      </c>
      <c r="F1023" s="332">
        <v>1742200</v>
      </c>
    </row>
    <row r="1024" spans="1:6" ht="114.75">
      <c r="A1024" s="330" t="s">
        <v>355</v>
      </c>
      <c r="B1024" s="331" t="s">
        <v>669</v>
      </c>
      <c r="C1024" s="331" t="s">
        <v>1175</v>
      </c>
      <c r="D1024" s="331" t="s">
        <v>1175</v>
      </c>
      <c r="E1024" s="332">
        <v>1742200</v>
      </c>
      <c r="F1024" s="332">
        <v>1742200</v>
      </c>
    </row>
    <row r="1025" spans="1:6" ht="76.5">
      <c r="A1025" s="330" t="s">
        <v>1320</v>
      </c>
      <c r="B1025" s="331" t="s">
        <v>669</v>
      </c>
      <c r="C1025" s="331" t="s">
        <v>273</v>
      </c>
      <c r="D1025" s="331" t="s">
        <v>1175</v>
      </c>
      <c r="E1025" s="332">
        <v>1688700</v>
      </c>
      <c r="F1025" s="332">
        <v>1688700</v>
      </c>
    </row>
    <row r="1026" spans="1:6" ht="38.25">
      <c r="A1026" s="330" t="s">
        <v>1205</v>
      </c>
      <c r="B1026" s="331" t="s">
        <v>669</v>
      </c>
      <c r="C1026" s="331" t="s">
        <v>28</v>
      </c>
      <c r="D1026" s="331" t="s">
        <v>1175</v>
      </c>
      <c r="E1026" s="332">
        <v>1688700</v>
      </c>
      <c r="F1026" s="332">
        <v>1688700</v>
      </c>
    </row>
    <row r="1027" spans="1:6">
      <c r="A1027" s="330" t="s">
        <v>183</v>
      </c>
      <c r="B1027" s="331" t="s">
        <v>669</v>
      </c>
      <c r="C1027" s="331" t="s">
        <v>28</v>
      </c>
      <c r="D1027" s="331" t="s">
        <v>1140</v>
      </c>
      <c r="E1027" s="332">
        <v>1688700</v>
      </c>
      <c r="F1027" s="332">
        <v>1688700</v>
      </c>
    </row>
    <row r="1028" spans="1:6">
      <c r="A1028" s="330" t="s">
        <v>184</v>
      </c>
      <c r="B1028" s="331" t="s">
        <v>669</v>
      </c>
      <c r="C1028" s="331" t="s">
        <v>28</v>
      </c>
      <c r="D1028" s="331" t="s">
        <v>352</v>
      </c>
      <c r="E1028" s="332">
        <v>1688700</v>
      </c>
      <c r="F1028" s="332">
        <v>1688700</v>
      </c>
    </row>
    <row r="1029" spans="1:6" ht="38.25">
      <c r="A1029" s="330" t="s">
        <v>1321</v>
      </c>
      <c r="B1029" s="331" t="s">
        <v>669</v>
      </c>
      <c r="C1029" s="331" t="s">
        <v>1322</v>
      </c>
      <c r="D1029" s="331" t="s">
        <v>1175</v>
      </c>
      <c r="E1029" s="332">
        <v>53500</v>
      </c>
      <c r="F1029" s="332">
        <v>53500</v>
      </c>
    </row>
    <row r="1030" spans="1:6" ht="38.25">
      <c r="A1030" s="330" t="s">
        <v>1198</v>
      </c>
      <c r="B1030" s="331" t="s">
        <v>669</v>
      </c>
      <c r="C1030" s="331" t="s">
        <v>1199</v>
      </c>
      <c r="D1030" s="331" t="s">
        <v>1175</v>
      </c>
      <c r="E1030" s="332">
        <v>53500</v>
      </c>
      <c r="F1030" s="332">
        <v>53500</v>
      </c>
    </row>
    <row r="1031" spans="1:6">
      <c r="A1031" s="330" t="s">
        <v>183</v>
      </c>
      <c r="B1031" s="331" t="s">
        <v>669</v>
      </c>
      <c r="C1031" s="331" t="s">
        <v>1199</v>
      </c>
      <c r="D1031" s="331" t="s">
        <v>1140</v>
      </c>
      <c r="E1031" s="332">
        <v>53500</v>
      </c>
      <c r="F1031" s="332">
        <v>53500</v>
      </c>
    </row>
    <row r="1032" spans="1:6">
      <c r="A1032" s="330" t="s">
        <v>184</v>
      </c>
      <c r="B1032" s="331" t="s">
        <v>669</v>
      </c>
      <c r="C1032" s="331" t="s">
        <v>1199</v>
      </c>
      <c r="D1032" s="331" t="s">
        <v>352</v>
      </c>
      <c r="E1032" s="332">
        <v>53500</v>
      </c>
      <c r="F1032" s="332">
        <v>53500</v>
      </c>
    </row>
    <row r="1033" spans="1:6" ht="51">
      <c r="A1033" s="330" t="s">
        <v>1729</v>
      </c>
      <c r="B1033" s="331" t="s">
        <v>1730</v>
      </c>
      <c r="C1033" s="331" t="s">
        <v>1175</v>
      </c>
      <c r="D1033" s="331" t="s">
        <v>1175</v>
      </c>
      <c r="E1033" s="332">
        <v>250000</v>
      </c>
      <c r="F1033" s="332">
        <v>250000</v>
      </c>
    </row>
    <row r="1034" spans="1:6" ht="38.25">
      <c r="A1034" s="330" t="s">
        <v>1731</v>
      </c>
      <c r="B1034" s="331" t="s">
        <v>1732</v>
      </c>
      <c r="C1034" s="331" t="s">
        <v>1175</v>
      </c>
      <c r="D1034" s="331" t="s">
        <v>1175</v>
      </c>
      <c r="E1034" s="332">
        <v>150000</v>
      </c>
      <c r="F1034" s="332">
        <v>150000</v>
      </c>
    </row>
    <row r="1035" spans="1:6" ht="127.5">
      <c r="A1035" s="330" t="s">
        <v>1733</v>
      </c>
      <c r="B1035" s="331" t="s">
        <v>1734</v>
      </c>
      <c r="C1035" s="331" t="s">
        <v>1175</v>
      </c>
      <c r="D1035" s="331" t="s">
        <v>1175</v>
      </c>
      <c r="E1035" s="332">
        <v>150000</v>
      </c>
      <c r="F1035" s="332">
        <v>150000</v>
      </c>
    </row>
    <row r="1036" spans="1:6" ht="38.25">
      <c r="A1036" s="330" t="s">
        <v>1329</v>
      </c>
      <c r="B1036" s="331" t="s">
        <v>1734</v>
      </c>
      <c r="C1036" s="331" t="s">
        <v>1330</v>
      </c>
      <c r="D1036" s="331" t="s">
        <v>1175</v>
      </c>
      <c r="E1036" s="332">
        <v>150000</v>
      </c>
      <c r="F1036" s="332">
        <v>150000</v>
      </c>
    </row>
    <row r="1037" spans="1:6" ht="63.75">
      <c r="A1037" s="330" t="s">
        <v>1983</v>
      </c>
      <c r="B1037" s="331" t="s">
        <v>1734</v>
      </c>
      <c r="C1037" s="331" t="s">
        <v>1735</v>
      </c>
      <c r="D1037" s="331" t="s">
        <v>1175</v>
      </c>
      <c r="E1037" s="332">
        <v>150000</v>
      </c>
      <c r="F1037" s="332">
        <v>150000</v>
      </c>
    </row>
    <row r="1038" spans="1:6">
      <c r="A1038" s="330" t="s">
        <v>249</v>
      </c>
      <c r="B1038" s="331" t="s">
        <v>1734</v>
      </c>
      <c r="C1038" s="331" t="s">
        <v>1735</v>
      </c>
      <c r="D1038" s="331" t="s">
        <v>1148</v>
      </c>
      <c r="E1038" s="332">
        <v>150000</v>
      </c>
      <c r="F1038" s="332">
        <v>150000</v>
      </c>
    </row>
    <row r="1039" spans="1:6">
      <c r="A1039" s="330" t="s">
        <v>209</v>
      </c>
      <c r="B1039" s="331" t="s">
        <v>1734</v>
      </c>
      <c r="C1039" s="331" t="s">
        <v>1735</v>
      </c>
      <c r="D1039" s="331" t="s">
        <v>392</v>
      </c>
      <c r="E1039" s="332">
        <v>150000</v>
      </c>
      <c r="F1039" s="332">
        <v>150000</v>
      </c>
    </row>
    <row r="1040" spans="1:6" ht="63.75">
      <c r="A1040" s="330" t="s">
        <v>1740</v>
      </c>
      <c r="B1040" s="331" t="s">
        <v>1741</v>
      </c>
      <c r="C1040" s="331" t="s">
        <v>1175</v>
      </c>
      <c r="D1040" s="331" t="s">
        <v>1175</v>
      </c>
      <c r="E1040" s="332">
        <v>100000</v>
      </c>
      <c r="F1040" s="332">
        <v>100000</v>
      </c>
    </row>
    <row r="1041" spans="1:6" ht="140.25">
      <c r="A1041" s="330" t="s">
        <v>1742</v>
      </c>
      <c r="B1041" s="331" t="s">
        <v>1743</v>
      </c>
      <c r="C1041" s="331" t="s">
        <v>1175</v>
      </c>
      <c r="D1041" s="331" t="s">
        <v>1175</v>
      </c>
      <c r="E1041" s="332">
        <v>50000</v>
      </c>
      <c r="F1041" s="332">
        <v>50000</v>
      </c>
    </row>
    <row r="1042" spans="1:6" ht="38.25">
      <c r="A1042" s="330" t="s">
        <v>1321</v>
      </c>
      <c r="B1042" s="331" t="s">
        <v>1743</v>
      </c>
      <c r="C1042" s="331" t="s">
        <v>1322</v>
      </c>
      <c r="D1042" s="331" t="s">
        <v>1175</v>
      </c>
      <c r="E1042" s="332">
        <v>50000</v>
      </c>
      <c r="F1042" s="332">
        <v>50000</v>
      </c>
    </row>
    <row r="1043" spans="1:6" ht="38.25">
      <c r="A1043" s="330" t="s">
        <v>1198</v>
      </c>
      <c r="B1043" s="331" t="s">
        <v>1743</v>
      </c>
      <c r="C1043" s="331" t="s">
        <v>1199</v>
      </c>
      <c r="D1043" s="331" t="s">
        <v>1175</v>
      </c>
      <c r="E1043" s="332">
        <v>50000</v>
      </c>
      <c r="F1043" s="332">
        <v>50000</v>
      </c>
    </row>
    <row r="1044" spans="1:6">
      <c r="A1044" s="330" t="s">
        <v>249</v>
      </c>
      <c r="B1044" s="331" t="s">
        <v>1743</v>
      </c>
      <c r="C1044" s="331" t="s">
        <v>1199</v>
      </c>
      <c r="D1044" s="331" t="s">
        <v>1148</v>
      </c>
      <c r="E1044" s="332">
        <v>50000</v>
      </c>
      <c r="F1044" s="332">
        <v>50000</v>
      </c>
    </row>
    <row r="1045" spans="1:6">
      <c r="A1045" s="330" t="s">
        <v>209</v>
      </c>
      <c r="B1045" s="331" t="s">
        <v>1743</v>
      </c>
      <c r="C1045" s="331" t="s">
        <v>1199</v>
      </c>
      <c r="D1045" s="331" t="s">
        <v>392</v>
      </c>
      <c r="E1045" s="332">
        <v>50000</v>
      </c>
      <c r="F1045" s="332">
        <v>50000</v>
      </c>
    </row>
    <row r="1046" spans="1:6" ht="165.75">
      <c r="A1046" s="330" t="s">
        <v>1997</v>
      </c>
      <c r="B1046" s="331" t="s">
        <v>1998</v>
      </c>
      <c r="C1046" s="331" t="s">
        <v>1175</v>
      </c>
      <c r="D1046" s="331" t="s">
        <v>1175</v>
      </c>
      <c r="E1046" s="332">
        <v>50000</v>
      </c>
      <c r="F1046" s="332">
        <v>50000</v>
      </c>
    </row>
    <row r="1047" spans="1:6" ht="38.25">
      <c r="A1047" s="330" t="s">
        <v>1321</v>
      </c>
      <c r="B1047" s="331" t="s">
        <v>1998</v>
      </c>
      <c r="C1047" s="331" t="s">
        <v>1322</v>
      </c>
      <c r="D1047" s="331" t="s">
        <v>1175</v>
      </c>
      <c r="E1047" s="332">
        <v>50000</v>
      </c>
      <c r="F1047" s="332">
        <v>50000</v>
      </c>
    </row>
    <row r="1048" spans="1:6" ht="38.25">
      <c r="A1048" s="330" t="s">
        <v>1198</v>
      </c>
      <c r="B1048" s="331" t="s">
        <v>1998</v>
      </c>
      <c r="C1048" s="331" t="s">
        <v>1199</v>
      </c>
      <c r="D1048" s="331" t="s">
        <v>1175</v>
      </c>
      <c r="E1048" s="332">
        <v>50000</v>
      </c>
      <c r="F1048" s="332">
        <v>50000</v>
      </c>
    </row>
    <row r="1049" spans="1:6">
      <c r="A1049" s="330" t="s">
        <v>249</v>
      </c>
      <c r="B1049" s="331" t="s">
        <v>1998</v>
      </c>
      <c r="C1049" s="331" t="s">
        <v>1199</v>
      </c>
      <c r="D1049" s="331" t="s">
        <v>1148</v>
      </c>
      <c r="E1049" s="332">
        <v>50000</v>
      </c>
      <c r="F1049" s="332">
        <v>50000</v>
      </c>
    </row>
    <row r="1050" spans="1:6">
      <c r="A1050" s="330" t="s">
        <v>209</v>
      </c>
      <c r="B1050" s="331" t="s">
        <v>1998</v>
      </c>
      <c r="C1050" s="331" t="s">
        <v>1199</v>
      </c>
      <c r="D1050" s="331" t="s">
        <v>392</v>
      </c>
      <c r="E1050" s="332">
        <v>50000</v>
      </c>
      <c r="F1050" s="332">
        <v>50000</v>
      </c>
    </row>
    <row r="1051" spans="1:6" ht="38.25">
      <c r="A1051" s="330" t="s">
        <v>599</v>
      </c>
      <c r="B1051" s="331" t="s">
        <v>1006</v>
      </c>
      <c r="C1051" s="331" t="s">
        <v>1175</v>
      </c>
      <c r="D1051" s="331" t="s">
        <v>1175</v>
      </c>
      <c r="E1051" s="332">
        <v>85628046.859999999</v>
      </c>
      <c r="F1051" s="332">
        <v>86196156.859999999</v>
      </c>
    </row>
    <row r="1052" spans="1:6" ht="63.75">
      <c r="A1052" s="330" t="s">
        <v>323</v>
      </c>
      <c r="B1052" s="331" t="s">
        <v>1007</v>
      </c>
      <c r="C1052" s="331" t="s">
        <v>1175</v>
      </c>
      <c r="D1052" s="331" t="s">
        <v>1175</v>
      </c>
      <c r="E1052" s="332">
        <v>2544341</v>
      </c>
      <c r="F1052" s="332">
        <v>2544341</v>
      </c>
    </row>
    <row r="1053" spans="1:6" ht="63.75">
      <c r="A1053" s="330" t="s">
        <v>323</v>
      </c>
      <c r="B1053" s="331" t="s">
        <v>644</v>
      </c>
      <c r="C1053" s="331" t="s">
        <v>1175</v>
      </c>
      <c r="D1053" s="331" t="s">
        <v>1175</v>
      </c>
      <c r="E1053" s="332">
        <v>2469341</v>
      </c>
      <c r="F1053" s="332">
        <v>2469341</v>
      </c>
    </row>
    <row r="1054" spans="1:6" ht="76.5">
      <c r="A1054" s="330" t="s">
        <v>1320</v>
      </c>
      <c r="B1054" s="331" t="s">
        <v>644</v>
      </c>
      <c r="C1054" s="331" t="s">
        <v>273</v>
      </c>
      <c r="D1054" s="331" t="s">
        <v>1175</v>
      </c>
      <c r="E1054" s="332">
        <v>2469341</v>
      </c>
      <c r="F1054" s="332">
        <v>2469341</v>
      </c>
    </row>
    <row r="1055" spans="1:6" ht="38.25">
      <c r="A1055" s="330" t="s">
        <v>1205</v>
      </c>
      <c r="B1055" s="331" t="s">
        <v>644</v>
      </c>
      <c r="C1055" s="331" t="s">
        <v>28</v>
      </c>
      <c r="D1055" s="331" t="s">
        <v>1175</v>
      </c>
      <c r="E1055" s="332">
        <v>2469341</v>
      </c>
      <c r="F1055" s="332">
        <v>2469341</v>
      </c>
    </row>
    <row r="1056" spans="1:6">
      <c r="A1056" s="330" t="s">
        <v>234</v>
      </c>
      <c r="B1056" s="331" t="s">
        <v>644</v>
      </c>
      <c r="C1056" s="331" t="s">
        <v>28</v>
      </c>
      <c r="D1056" s="331" t="s">
        <v>1135</v>
      </c>
      <c r="E1056" s="332">
        <v>2469341</v>
      </c>
      <c r="F1056" s="332">
        <v>2469341</v>
      </c>
    </row>
    <row r="1057" spans="1:6" ht="51">
      <c r="A1057" s="330" t="s">
        <v>1310</v>
      </c>
      <c r="B1057" s="331" t="s">
        <v>644</v>
      </c>
      <c r="C1057" s="331" t="s">
        <v>28</v>
      </c>
      <c r="D1057" s="331" t="s">
        <v>322</v>
      </c>
      <c r="E1057" s="332">
        <v>2469341</v>
      </c>
      <c r="F1057" s="332">
        <v>2469341</v>
      </c>
    </row>
    <row r="1058" spans="1:6" ht="76.5">
      <c r="A1058" s="330" t="s">
        <v>1707</v>
      </c>
      <c r="B1058" s="331" t="s">
        <v>1708</v>
      </c>
      <c r="C1058" s="331" t="s">
        <v>1175</v>
      </c>
      <c r="D1058" s="331" t="s">
        <v>1175</v>
      </c>
      <c r="E1058" s="332">
        <v>75000</v>
      </c>
      <c r="F1058" s="332">
        <v>75000</v>
      </c>
    </row>
    <row r="1059" spans="1:6" ht="76.5">
      <c r="A1059" s="330" t="s">
        <v>1320</v>
      </c>
      <c r="B1059" s="331" t="s">
        <v>1708</v>
      </c>
      <c r="C1059" s="331" t="s">
        <v>273</v>
      </c>
      <c r="D1059" s="331" t="s">
        <v>1175</v>
      </c>
      <c r="E1059" s="332">
        <v>75000</v>
      </c>
      <c r="F1059" s="332">
        <v>75000</v>
      </c>
    </row>
    <row r="1060" spans="1:6" ht="38.25">
      <c r="A1060" s="330" t="s">
        <v>1205</v>
      </c>
      <c r="B1060" s="331" t="s">
        <v>1708</v>
      </c>
      <c r="C1060" s="331" t="s">
        <v>28</v>
      </c>
      <c r="D1060" s="331" t="s">
        <v>1175</v>
      </c>
      <c r="E1060" s="332">
        <v>75000</v>
      </c>
      <c r="F1060" s="332">
        <v>75000</v>
      </c>
    </row>
    <row r="1061" spans="1:6">
      <c r="A1061" s="330" t="s">
        <v>234</v>
      </c>
      <c r="B1061" s="331" t="s">
        <v>1708</v>
      </c>
      <c r="C1061" s="331" t="s">
        <v>28</v>
      </c>
      <c r="D1061" s="331" t="s">
        <v>1135</v>
      </c>
      <c r="E1061" s="332">
        <v>75000</v>
      </c>
      <c r="F1061" s="332">
        <v>75000</v>
      </c>
    </row>
    <row r="1062" spans="1:6" ht="51">
      <c r="A1062" s="330" t="s">
        <v>1310</v>
      </c>
      <c r="B1062" s="331" t="s">
        <v>1708</v>
      </c>
      <c r="C1062" s="331" t="s">
        <v>28</v>
      </c>
      <c r="D1062" s="331" t="s">
        <v>322</v>
      </c>
      <c r="E1062" s="332">
        <v>75000</v>
      </c>
      <c r="F1062" s="332">
        <v>75000</v>
      </c>
    </row>
    <row r="1063" spans="1:6" ht="51">
      <c r="A1063" s="330" t="s">
        <v>600</v>
      </c>
      <c r="B1063" s="331" t="s">
        <v>1008</v>
      </c>
      <c r="C1063" s="331" t="s">
        <v>1175</v>
      </c>
      <c r="D1063" s="331" t="s">
        <v>1175</v>
      </c>
      <c r="E1063" s="332">
        <v>77935012.859999999</v>
      </c>
      <c r="F1063" s="332">
        <v>78503122.859999999</v>
      </c>
    </row>
    <row r="1064" spans="1:6" ht="89.25">
      <c r="A1064" s="330" t="s">
        <v>1351</v>
      </c>
      <c r="B1064" s="331" t="s">
        <v>1352</v>
      </c>
      <c r="C1064" s="331" t="s">
        <v>1175</v>
      </c>
      <c r="D1064" s="331" t="s">
        <v>1175</v>
      </c>
      <c r="E1064" s="332">
        <v>911400</v>
      </c>
      <c r="F1064" s="332">
        <v>911400</v>
      </c>
    </row>
    <row r="1065" spans="1:6" ht="76.5">
      <c r="A1065" s="330" t="s">
        <v>1320</v>
      </c>
      <c r="B1065" s="331" t="s">
        <v>1352</v>
      </c>
      <c r="C1065" s="331" t="s">
        <v>273</v>
      </c>
      <c r="D1065" s="331" t="s">
        <v>1175</v>
      </c>
      <c r="E1065" s="332">
        <v>802400</v>
      </c>
      <c r="F1065" s="332">
        <v>901400</v>
      </c>
    </row>
    <row r="1066" spans="1:6" ht="38.25">
      <c r="A1066" s="330" t="s">
        <v>1205</v>
      </c>
      <c r="B1066" s="331" t="s">
        <v>1352</v>
      </c>
      <c r="C1066" s="331" t="s">
        <v>28</v>
      </c>
      <c r="D1066" s="331" t="s">
        <v>1175</v>
      </c>
      <c r="E1066" s="332">
        <v>802400</v>
      </c>
      <c r="F1066" s="332">
        <v>901400</v>
      </c>
    </row>
    <row r="1067" spans="1:6">
      <c r="A1067" s="330" t="s">
        <v>141</v>
      </c>
      <c r="B1067" s="331" t="s">
        <v>1352</v>
      </c>
      <c r="C1067" s="331" t="s">
        <v>28</v>
      </c>
      <c r="D1067" s="331" t="s">
        <v>1143</v>
      </c>
      <c r="E1067" s="332">
        <v>802400</v>
      </c>
      <c r="F1067" s="332">
        <v>901400</v>
      </c>
    </row>
    <row r="1068" spans="1:6" ht="25.5">
      <c r="A1068" s="330" t="s">
        <v>63</v>
      </c>
      <c r="B1068" s="331" t="s">
        <v>1352</v>
      </c>
      <c r="C1068" s="331" t="s">
        <v>28</v>
      </c>
      <c r="D1068" s="331" t="s">
        <v>394</v>
      </c>
      <c r="E1068" s="332">
        <v>802400</v>
      </c>
      <c r="F1068" s="332">
        <v>901400</v>
      </c>
    </row>
    <row r="1069" spans="1:6" ht="38.25">
      <c r="A1069" s="330" t="s">
        <v>1321</v>
      </c>
      <c r="B1069" s="331" t="s">
        <v>1352</v>
      </c>
      <c r="C1069" s="331" t="s">
        <v>1322</v>
      </c>
      <c r="D1069" s="331" t="s">
        <v>1175</v>
      </c>
      <c r="E1069" s="332">
        <v>109000</v>
      </c>
      <c r="F1069" s="332">
        <v>10000</v>
      </c>
    </row>
    <row r="1070" spans="1:6" ht="38.25">
      <c r="A1070" s="330" t="s">
        <v>1198</v>
      </c>
      <c r="B1070" s="331" t="s">
        <v>1352</v>
      </c>
      <c r="C1070" s="331" t="s">
        <v>1199</v>
      </c>
      <c r="D1070" s="331" t="s">
        <v>1175</v>
      </c>
      <c r="E1070" s="332">
        <v>109000</v>
      </c>
      <c r="F1070" s="332">
        <v>10000</v>
      </c>
    </row>
    <row r="1071" spans="1:6">
      <c r="A1071" s="330" t="s">
        <v>141</v>
      </c>
      <c r="B1071" s="331" t="s">
        <v>1352</v>
      </c>
      <c r="C1071" s="331" t="s">
        <v>1199</v>
      </c>
      <c r="D1071" s="331" t="s">
        <v>1143</v>
      </c>
      <c r="E1071" s="332">
        <v>109000</v>
      </c>
      <c r="F1071" s="332">
        <v>10000</v>
      </c>
    </row>
    <row r="1072" spans="1:6" ht="25.5">
      <c r="A1072" s="330" t="s">
        <v>63</v>
      </c>
      <c r="B1072" s="331" t="s">
        <v>1352</v>
      </c>
      <c r="C1072" s="331" t="s">
        <v>1199</v>
      </c>
      <c r="D1072" s="331" t="s">
        <v>394</v>
      </c>
      <c r="E1072" s="332">
        <v>109000</v>
      </c>
      <c r="F1072" s="332">
        <v>10000</v>
      </c>
    </row>
    <row r="1073" spans="1:6" ht="51">
      <c r="A1073" s="330" t="s">
        <v>328</v>
      </c>
      <c r="B1073" s="331" t="s">
        <v>638</v>
      </c>
      <c r="C1073" s="331" t="s">
        <v>1175</v>
      </c>
      <c r="D1073" s="331" t="s">
        <v>1175</v>
      </c>
      <c r="E1073" s="332">
        <v>55753410.859999999</v>
      </c>
      <c r="F1073" s="332">
        <v>56321520.859999999</v>
      </c>
    </row>
    <row r="1074" spans="1:6" ht="76.5">
      <c r="A1074" s="330" t="s">
        <v>1320</v>
      </c>
      <c r="B1074" s="331" t="s">
        <v>638</v>
      </c>
      <c r="C1074" s="331" t="s">
        <v>273</v>
      </c>
      <c r="D1074" s="331" t="s">
        <v>1175</v>
      </c>
      <c r="E1074" s="332">
        <v>46536323</v>
      </c>
      <c r="F1074" s="332">
        <v>46536323</v>
      </c>
    </row>
    <row r="1075" spans="1:6" ht="38.25">
      <c r="A1075" s="330" t="s">
        <v>1205</v>
      </c>
      <c r="B1075" s="331" t="s">
        <v>638</v>
      </c>
      <c r="C1075" s="331" t="s">
        <v>28</v>
      </c>
      <c r="D1075" s="331" t="s">
        <v>1175</v>
      </c>
      <c r="E1075" s="332">
        <v>46536323</v>
      </c>
      <c r="F1075" s="332">
        <v>46536323</v>
      </c>
    </row>
    <row r="1076" spans="1:6">
      <c r="A1076" s="330" t="s">
        <v>234</v>
      </c>
      <c r="B1076" s="331" t="s">
        <v>638</v>
      </c>
      <c r="C1076" s="331" t="s">
        <v>28</v>
      </c>
      <c r="D1076" s="331" t="s">
        <v>1135</v>
      </c>
      <c r="E1076" s="332">
        <v>46536323</v>
      </c>
      <c r="F1076" s="332">
        <v>46536323</v>
      </c>
    </row>
    <row r="1077" spans="1:6" ht="63.75">
      <c r="A1077" s="330" t="s">
        <v>67</v>
      </c>
      <c r="B1077" s="331" t="s">
        <v>638</v>
      </c>
      <c r="C1077" s="331" t="s">
        <v>28</v>
      </c>
      <c r="D1077" s="331" t="s">
        <v>327</v>
      </c>
      <c r="E1077" s="332">
        <v>2790173</v>
      </c>
      <c r="F1077" s="332">
        <v>2790173</v>
      </c>
    </row>
    <row r="1078" spans="1:6" ht="76.5">
      <c r="A1078" s="330" t="s">
        <v>236</v>
      </c>
      <c r="B1078" s="331" t="s">
        <v>638</v>
      </c>
      <c r="C1078" s="331" t="s">
        <v>28</v>
      </c>
      <c r="D1078" s="331" t="s">
        <v>333</v>
      </c>
      <c r="E1078" s="332">
        <v>42808726</v>
      </c>
      <c r="F1078" s="332">
        <v>42808726</v>
      </c>
    </row>
    <row r="1079" spans="1:6" ht="51">
      <c r="A1079" s="330" t="s">
        <v>216</v>
      </c>
      <c r="B1079" s="331" t="s">
        <v>638</v>
      </c>
      <c r="C1079" s="331" t="s">
        <v>28</v>
      </c>
      <c r="D1079" s="331" t="s">
        <v>331</v>
      </c>
      <c r="E1079" s="332">
        <v>937424</v>
      </c>
      <c r="F1079" s="332">
        <v>937424</v>
      </c>
    </row>
    <row r="1080" spans="1:6" ht="38.25">
      <c r="A1080" s="330" t="s">
        <v>1321</v>
      </c>
      <c r="B1080" s="331" t="s">
        <v>638</v>
      </c>
      <c r="C1080" s="331" t="s">
        <v>1322</v>
      </c>
      <c r="D1080" s="331" t="s">
        <v>1175</v>
      </c>
      <c r="E1080" s="332">
        <v>8894275.8599999994</v>
      </c>
      <c r="F1080" s="332">
        <v>9462385.8599999994</v>
      </c>
    </row>
    <row r="1081" spans="1:6" ht="38.25">
      <c r="A1081" s="330" t="s">
        <v>1198</v>
      </c>
      <c r="B1081" s="331" t="s">
        <v>638</v>
      </c>
      <c r="C1081" s="331" t="s">
        <v>1199</v>
      </c>
      <c r="D1081" s="331" t="s">
        <v>1175</v>
      </c>
      <c r="E1081" s="332">
        <v>8894275.8599999994</v>
      </c>
      <c r="F1081" s="332">
        <v>9462385.8599999994</v>
      </c>
    </row>
    <row r="1082" spans="1:6">
      <c r="A1082" s="330" t="s">
        <v>234</v>
      </c>
      <c r="B1082" s="331" t="s">
        <v>638</v>
      </c>
      <c r="C1082" s="331" t="s">
        <v>1199</v>
      </c>
      <c r="D1082" s="331" t="s">
        <v>1135</v>
      </c>
      <c r="E1082" s="332">
        <v>8894275.8599999994</v>
      </c>
      <c r="F1082" s="332">
        <v>9462385.8599999994</v>
      </c>
    </row>
    <row r="1083" spans="1:6" ht="63.75">
      <c r="A1083" s="330" t="s">
        <v>67</v>
      </c>
      <c r="B1083" s="331" t="s">
        <v>638</v>
      </c>
      <c r="C1083" s="331" t="s">
        <v>1199</v>
      </c>
      <c r="D1083" s="331" t="s">
        <v>327</v>
      </c>
      <c r="E1083" s="332">
        <v>523750</v>
      </c>
      <c r="F1083" s="332">
        <v>523750</v>
      </c>
    </row>
    <row r="1084" spans="1:6" ht="76.5">
      <c r="A1084" s="330" t="s">
        <v>236</v>
      </c>
      <c r="B1084" s="331" t="s">
        <v>638</v>
      </c>
      <c r="C1084" s="331" t="s">
        <v>1199</v>
      </c>
      <c r="D1084" s="331" t="s">
        <v>333</v>
      </c>
      <c r="E1084" s="332">
        <v>8311773.8600000003</v>
      </c>
      <c r="F1084" s="332">
        <v>8879883.8599999994</v>
      </c>
    </row>
    <row r="1085" spans="1:6" ht="51">
      <c r="A1085" s="330" t="s">
        <v>216</v>
      </c>
      <c r="B1085" s="331" t="s">
        <v>638</v>
      </c>
      <c r="C1085" s="331" t="s">
        <v>1199</v>
      </c>
      <c r="D1085" s="331" t="s">
        <v>331</v>
      </c>
      <c r="E1085" s="332">
        <v>58752</v>
      </c>
      <c r="F1085" s="332">
        <v>58752</v>
      </c>
    </row>
    <row r="1086" spans="1:6">
      <c r="A1086" s="330" t="s">
        <v>1323</v>
      </c>
      <c r="B1086" s="331" t="s">
        <v>638</v>
      </c>
      <c r="C1086" s="331" t="s">
        <v>1324</v>
      </c>
      <c r="D1086" s="331" t="s">
        <v>1175</v>
      </c>
      <c r="E1086" s="332">
        <v>322812</v>
      </c>
      <c r="F1086" s="332">
        <v>322812</v>
      </c>
    </row>
    <row r="1087" spans="1:6">
      <c r="A1087" s="330" t="s">
        <v>1203</v>
      </c>
      <c r="B1087" s="331" t="s">
        <v>638</v>
      </c>
      <c r="C1087" s="331" t="s">
        <v>1204</v>
      </c>
      <c r="D1087" s="331" t="s">
        <v>1175</v>
      </c>
      <c r="E1087" s="332">
        <v>322812</v>
      </c>
      <c r="F1087" s="332">
        <v>322812</v>
      </c>
    </row>
    <row r="1088" spans="1:6">
      <c r="A1088" s="330" t="s">
        <v>234</v>
      </c>
      <c r="B1088" s="331" t="s">
        <v>638</v>
      </c>
      <c r="C1088" s="331" t="s">
        <v>1204</v>
      </c>
      <c r="D1088" s="331" t="s">
        <v>1135</v>
      </c>
      <c r="E1088" s="332">
        <v>322812</v>
      </c>
      <c r="F1088" s="332">
        <v>322812</v>
      </c>
    </row>
    <row r="1089" spans="1:6" ht="76.5">
      <c r="A1089" s="330" t="s">
        <v>236</v>
      </c>
      <c r="B1089" s="331" t="s">
        <v>638</v>
      </c>
      <c r="C1089" s="331" t="s">
        <v>1204</v>
      </c>
      <c r="D1089" s="331" t="s">
        <v>333</v>
      </c>
      <c r="E1089" s="332">
        <v>322812</v>
      </c>
      <c r="F1089" s="332">
        <v>322812</v>
      </c>
    </row>
    <row r="1090" spans="1:6" ht="102">
      <c r="A1090" s="330" t="s">
        <v>560</v>
      </c>
      <c r="B1090" s="331" t="s">
        <v>648</v>
      </c>
      <c r="C1090" s="331" t="s">
        <v>1175</v>
      </c>
      <c r="D1090" s="331" t="s">
        <v>1175</v>
      </c>
      <c r="E1090" s="332">
        <v>1371860</v>
      </c>
      <c r="F1090" s="332">
        <v>1371860</v>
      </c>
    </row>
    <row r="1091" spans="1:6" ht="76.5">
      <c r="A1091" s="330" t="s">
        <v>1320</v>
      </c>
      <c r="B1091" s="331" t="s">
        <v>648</v>
      </c>
      <c r="C1091" s="331" t="s">
        <v>273</v>
      </c>
      <c r="D1091" s="331" t="s">
        <v>1175</v>
      </c>
      <c r="E1091" s="332">
        <v>1371860</v>
      </c>
      <c r="F1091" s="332">
        <v>1371860</v>
      </c>
    </row>
    <row r="1092" spans="1:6" ht="38.25">
      <c r="A1092" s="330" t="s">
        <v>1205</v>
      </c>
      <c r="B1092" s="331" t="s">
        <v>648</v>
      </c>
      <c r="C1092" s="331" t="s">
        <v>28</v>
      </c>
      <c r="D1092" s="331" t="s">
        <v>1175</v>
      </c>
      <c r="E1092" s="332">
        <v>1371860</v>
      </c>
      <c r="F1092" s="332">
        <v>1371860</v>
      </c>
    </row>
    <row r="1093" spans="1:6">
      <c r="A1093" s="330" t="s">
        <v>234</v>
      </c>
      <c r="B1093" s="331" t="s">
        <v>648</v>
      </c>
      <c r="C1093" s="331" t="s">
        <v>28</v>
      </c>
      <c r="D1093" s="331" t="s">
        <v>1135</v>
      </c>
      <c r="E1093" s="332">
        <v>1371860</v>
      </c>
      <c r="F1093" s="332">
        <v>1371860</v>
      </c>
    </row>
    <row r="1094" spans="1:6" ht="76.5">
      <c r="A1094" s="330" t="s">
        <v>236</v>
      </c>
      <c r="B1094" s="331" t="s">
        <v>648</v>
      </c>
      <c r="C1094" s="331" t="s">
        <v>28</v>
      </c>
      <c r="D1094" s="331" t="s">
        <v>333</v>
      </c>
      <c r="E1094" s="332">
        <v>1371860</v>
      </c>
      <c r="F1094" s="332">
        <v>1371860</v>
      </c>
    </row>
    <row r="1095" spans="1:6" ht="76.5">
      <c r="A1095" s="330" t="s">
        <v>558</v>
      </c>
      <c r="B1095" s="331" t="s">
        <v>639</v>
      </c>
      <c r="C1095" s="331" t="s">
        <v>1175</v>
      </c>
      <c r="D1095" s="331" t="s">
        <v>1175</v>
      </c>
      <c r="E1095" s="332">
        <v>472000</v>
      </c>
      <c r="F1095" s="332">
        <v>472000</v>
      </c>
    </row>
    <row r="1096" spans="1:6" ht="76.5">
      <c r="A1096" s="330" t="s">
        <v>1320</v>
      </c>
      <c r="B1096" s="331" t="s">
        <v>639</v>
      </c>
      <c r="C1096" s="331" t="s">
        <v>273</v>
      </c>
      <c r="D1096" s="331" t="s">
        <v>1175</v>
      </c>
      <c r="E1096" s="332">
        <v>472000</v>
      </c>
      <c r="F1096" s="332">
        <v>472000</v>
      </c>
    </row>
    <row r="1097" spans="1:6" ht="38.25">
      <c r="A1097" s="330" t="s">
        <v>1205</v>
      </c>
      <c r="B1097" s="331" t="s">
        <v>639</v>
      </c>
      <c r="C1097" s="331" t="s">
        <v>28</v>
      </c>
      <c r="D1097" s="331" t="s">
        <v>1175</v>
      </c>
      <c r="E1097" s="332">
        <v>472000</v>
      </c>
      <c r="F1097" s="332">
        <v>472000</v>
      </c>
    </row>
    <row r="1098" spans="1:6">
      <c r="A1098" s="330" t="s">
        <v>234</v>
      </c>
      <c r="B1098" s="331" t="s">
        <v>639</v>
      </c>
      <c r="C1098" s="331" t="s">
        <v>28</v>
      </c>
      <c r="D1098" s="331" t="s">
        <v>1135</v>
      </c>
      <c r="E1098" s="332">
        <v>472000</v>
      </c>
      <c r="F1098" s="332">
        <v>472000</v>
      </c>
    </row>
    <row r="1099" spans="1:6" ht="63.75">
      <c r="A1099" s="330" t="s">
        <v>67</v>
      </c>
      <c r="B1099" s="331" t="s">
        <v>639</v>
      </c>
      <c r="C1099" s="331" t="s">
        <v>28</v>
      </c>
      <c r="D1099" s="331" t="s">
        <v>327</v>
      </c>
      <c r="E1099" s="332">
        <v>100000</v>
      </c>
      <c r="F1099" s="332">
        <v>100000</v>
      </c>
    </row>
    <row r="1100" spans="1:6" ht="76.5">
      <c r="A1100" s="330" t="s">
        <v>236</v>
      </c>
      <c r="B1100" s="331" t="s">
        <v>639</v>
      </c>
      <c r="C1100" s="331" t="s">
        <v>28</v>
      </c>
      <c r="D1100" s="331" t="s">
        <v>333</v>
      </c>
      <c r="E1100" s="332">
        <v>332000</v>
      </c>
      <c r="F1100" s="332">
        <v>332000</v>
      </c>
    </row>
    <row r="1101" spans="1:6" ht="51">
      <c r="A1101" s="330" t="s">
        <v>216</v>
      </c>
      <c r="B1101" s="331" t="s">
        <v>639</v>
      </c>
      <c r="C1101" s="331" t="s">
        <v>28</v>
      </c>
      <c r="D1101" s="331" t="s">
        <v>331</v>
      </c>
      <c r="E1101" s="332">
        <v>40000</v>
      </c>
      <c r="F1101" s="332">
        <v>40000</v>
      </c>
    </row>
    <row r="1102" spans="1:6" ht="76.5">
      <c r="A1102" s="330" t="s">
        <v>561</v>
      </c>
      <c r="B1102" s="331" t="s">
        <v>649</v>
      </c>
      <c r="C1102" s="331" t="s">
        <v>1175</v>
      </c>
      <c r="D1102" s="331" t="s">
        <v>1175</v>
      </c>
      <c r="E1102" s="332">
        <v>8288772</v>
      </c>
      <c r="F1102" s="332">
        <v>8288772</v>
      </c>
    </row>
    <row r="1103" spans="1:6" ht="76.5">
      <c r="A1103" s="330" t="s">
        <v>1320</v>
      </c>
      <c r="B1103" s="331" t="s">
        <v>649</v>
      </c>
      <c r="C1103" s="331" t="s">
        <v>273</v>
      </c>
      <c r="D1103" s="331" t="s">
        <v>1175</v>
      </c>
      <c r="E1103" s="332">
        <v>8288772</v>
      </c>
      <c r="F1103" s="332">
        <v>8288772</v>
      </c>
    </row>
    <row r="1104" spans="1:6" ht="38.25">
      <c r="A1104" s="330" t="s">
        <v>1205</v>
      </c>
      <c r="B1104" s="331" t="s">
        <v>649</v>
      </c>
      <c r="C1104" s="331" t="s">
        <v>28</v>
      </c>
      <c r="D1104" s="331" t="s">
        <v>1175</v>
      </c>
      <c r="E1104" s="332">
        <v>8288772</v>
      </c>
      <c r="F1104" s="332">
        <v>8288772</v>
      </c>
    </row>
    <row r="1105" spans="1:6">
      <c r="A1105" s="330" t="s">
        <v>234</v>
      </c>
      <c r="B1105" s="331" t="s">
        <v>649</v>
      </c>
      <c r="C1105" s="331" t="s">
        <v>28</v>
      </c>
      <c r="D1105" s="331" t="s">
        <v>1135</v>
      </c>
      <c r="E1105" s="332">
        <v>8288772</v>
      </c>
      <c r="F1105" s="332">
        <v>8288772</v>
      </c>
    </row>
    <row r="1106" spans="1:6" ht="76.5">
      <c r="A1106" s="330" t="s">
        <v>236</v>
      </c>
      <c r="B1106" s="331" t="s">
        <v>649</v>
      </c>
      <c r="C1106" s="331" t="s">
        <v>28</v>
      </c>
      <c r="D1106" s="331" t="s">
        <v>333</v>
      </c>
      <c r="E1106" s="332">
        <v>8288772</v>
      </c>
      <c r="F1106" s="332">
        <v>8288772</v>
      </c>
    </row>
    <row r="1107" spans="1:6" ht="51">
      <c r="A1107" s="330" t="s">
        <v>954</v>
      </c>
      <c r="B1107" s="331" t="s">
        <v>955</v>
      </c>
      <c r="C1107" s="331" t="s">
        <v>1175</v>
      </c>
      <c r="D1107" s="331" t="s">
        <v>1175</v>
      </c>
      <c r="E1107" s="332">
        <v>4330205</v>
      </c>
      <c r="F1107" s="332">
        <v>4330205</v>
      </c>
    </row>
    <row r="1108" spans="1:6" ht="38.25">
      <c r="A1108" s="330" t="s">
        <v>1321</v>
      </c>
      <c r="B1108" s="331" t="s">
        <v>955</v>
      </c>
      <c r="C1108" s="331" t="s">
        <v>1322</v>
      </c>
      <c r="D1108" s="331" t="s">
        <v>1175</v>
      </c>
      <c r="E1108" s="332">
        <v>4330205</v>
      </c>
      <c r="F1108" s="332">
        <v>4330205</v>
      </c>
    </row>
    <row r="1109" spans="1:6" ht="38.25">
      <c r="A1109" s="330" t="s">
        <v>1198</v>
      </c>
      <c r="B1109" s="331" t="s">
        <v>955</v>
      </c>
      <c r="C1109" s="331" t="s">
        <v>1199</v>
      </c>
      <c r="D1109" s="331" t="s">
        <v>1175</v>
      </c>
      <c r="E1109" s="332">
        <v>4330205</v>
      </c>
      <c r="F1109" s="332">
        <v>4330205</v>
      </c>
    </row>
    <row r="1110" spans="1:6">
      <c r="A1110" s="330" t="s">
        <v>234</v>
      </c>
      <c r="B1110" s="331" t="s">
        <v>955</v>
      </c>
      <c r="C1110" s="331" t="s">
        <v>1199</v>
      </c>
      <c r="D1110" s="331" t="s">
        <v>1135</v>
      </c>
      <c r="E1110" s="332">
        <v>4330205</v>
      </c>
      <c r="F1110" s="332">
        <v>4330205</v>
      </c>
    </row>
    <row r="1111" spans="1:6" ht="76.5">
      <c r="A1111" s="330" t="s">
        <v>236</v>
      </c>
      <c r="B1111" s="331" t="s">
        <v>955</v>
      </c>
      <c r="C1111" s="331" t="s">
        <v>1199</v>
      </c>
      <c r="D1111" s="331" t="s">
        <v>333</v>
      </c>
      <c r="E1111" s="332">
        <v>4330205</v>
      </c>
      <c r="F1111" s="332">
        <v>4330205</v>
      </c>
    </row>
    <row r="1112" spans="1:6" ht="63.75">
      <c r="A1112" s="330" t="s">
        <v>1517</v>
      </c>
      <c r="B1112" s="331" t="s">
        <v>1518</v>
      </c>
      <c r="C1112" s="331" t="s">
        <v>1175</v>
      </c>
      <c r="D1112" s="331" t="s">
        <v>1175</v>
      </c>
      <c r="E1112" s="332">
        <v>265731</v>
      </c>
      <c r="F1112" s="332">
        <v>265731</v>
      </c>
    </row>
    <row r="1113" spans="1:6" ht="38.25">
      <c r="A1113" s="330" t="s">
        <v>1321</v>
      </c>
      <c r="B1113" s="331" t="s">
        <v>1518</v>
      </c>
      <c r="C1113" s="331" t="s">
        <v>1322</v>
      </c>
      <c r="D1113" s="331" t="s">
        <v>1175</v>
      </c>
      <c r="E1113" s="332">
        <v>265731</v>
      </c>
      <c r="F1113" s="332">
        <v>265731</v>
      </c>
    </row>
    <row r="1114" spans="1:6" ht="38.25">
      <c r="A1114" s="330" t="s">
        <v>1198</v>
      </c>
      <c r="B1114" s="331" t="s">
        <v>1518</v>
      </c>
      <c r="C1114" s="331" t="s">
        <v>1199</v>
      </c>
      <c r="D1114" s="331" t="s">
        <v>1175</v>
      </c>
      <c r="E1114" s="332">
        <v>265731</v>
      </c>
      <c r="F1114" s="332">
        <v>265731</v>
      </c>
    </row>
    <row r="1115" spans="1:6">
      <c r="A1115" s="330" t="s">
        <v>234</v>
      </c>
      <c r="B1115" s="331" t="s">
        <v>1518</v>
      </c>
      <c r="C1115" s="331" t="s">
        <v>1199</v>
      </c>
      <c r="D1115" s="331" t="s">
        <v>1135</v>
      </c>
      <c r="E1115" s="332">
        <v>265731</v>
      </c>
      <c r="F1115" s="332">
        <v>265731</v>
      </c>
    </row>
    <row r="1116" spans="1:6" ht="76.5">
      <c r="A1116" s="330" t="s">
        <v>236</v>
      </c>
      <c r="B1116" s="331" t="s">
        <v>1518</v>
      </c>
      <c r="C1116" s="331" t="s">
        <v>1199</v>
      </c>
      <c r="D1116" s="331" t="s">
        <v>333</v>
      </c>
      <c r="E1116" s="332">
        <v>265731</v>
      </c>
      <c r="F1116" s="332">
        <v>265731</v>
      </c>
    </row>
    <row r="1117" spans="1:6" ht="38.25">
      <c r="A1117" s="330" t="s">
        <v>1073</v>
      </c>
      <c r="B1117" s="331" t="s">
        <v>1074</v>
      </c>
      <c r="C1117" s="331" t="s">
        <v>1175</v>
      </c>
      <c r="D1117" s="331" t="s">
        <v>1175</v>
      </c>
      <c r="E1117" s="332">
        <v>1029064</v>
      </c>
      <c r="F1117" s="332">
        <v>1029064</v>
      </c>
    </row>
    <row r="1118" spans="1:6" ht="38.25">
      <c r="A1118" s="330" t="s">
        <v>1321</v>
      </c>
      <c r="B1118" s="331" t="s">
        <v>1074</v>
      </c>
      <c r="C1118" s="331" t="s">
        <v>1322</v>
      </c>
      <c r="D1118" s="331" t="s">
        <v>1175</v>
      </c>
      <c r="E1118" s="332">
        <v>1029064</v>
      </c>
      <c r="F1118" s="332">
        <v>1029064</v>
      </c>
    </row>
    <row r="1119" spans="1:6" ht="38.25">
      <c r="A1119" s="330" t="s">
        <v>1198</v>
      </c>
      <c r="B1119" s="331" t="s">
        <v>1074</v>
      </c>
      <c r="C1119" s="331" t="s">
        <v>1199</v>
      </c>
      <c r="D1119" s="331" t="s">
        <v>1175</v>
      </c>
      <c r="E1119" s="332">
        <v>1029064</v>
      </c>
      <c r="F1119" s="332">
        <v>1029064</v>
      </c>
    </row>
    <row r="1120" spans="1:6">
      <c r="A1120" s="330" t="s">
        <v>234</v>
      </c>
      <c r="B1120" s="331" t="s">
        <v>1074</v>
      </c>
      <c r="C1120" s="331" t="s">
        <v>1199</v>
      </c>
      <c r="D1120" s="331" t="s">
        <v>1135</v>
      </c>
      <c r="E1120" s="332">
        <v>1029064</v>
      </c>
      <c r="F1120" s="332">
        <v>1029064</v>
      </c>
    </row>
    <row r="1121" spans="1:6" ht="76.5">
      <c r="A1121" s="330" t="s">
        <v>236</v>
      </c>
      <c r="B1121" s="331" t="s">
        <v>1074</v>
      </c>
      <c r="C1121" s="331" t="s">
        <v>1199</v>
      </c>
      <c r="D1121" s="331" t="s">
        <v>333</v>
      </c>
      <c r="E1121" s="332">
        <v>1029064</v>
      </c>
      <c r="F1121" s="332">
        <v>1029064</v>
      </c>
    </row>
    <row r="1122" spans="1:6" ht="102">
      <c r="A1122" s="330" t="s">
        <v>542</v>
      </c>
      <c r="B1122" s="331" t="s">
        <v>653</v>
      </c>
      <c r="C1122" s="331" t="s">
        <v>1175</v>
      </c>
      <c r="D1122" s="331" t="s">
        <v>1175</v>
      </c>
      <c r="E1122" s="332">
        <v>81000</v>
      </c>
      <c r="F1122" s="332">
        <v>81000</v>
      </c>
    </row>
    <row r="1123" spans="1:6" ht="76.5">
      <c r="A1123" s="330" t="s">
        <v>1320</v>
      </c>
      <c r="B1123" s="331" t="s">
        <v>653</v>
      </c>
      <c r="C1123" s="331" t="s">
        <v>273</v>
      </c>
      <c r="D1123" s="331" t="s">
        <v>1175</v>
      </c>
      <c r="E1123" s="332">
        <v>77700</v>
      </c>
      <c r="F1123" s="332">
        <v>77700</v>
      </c>
    </row>
    <row r="1124" spans="1:6" ht="38.25">
      <c r="A1124" s="330" t="s">
        <v>1205</v>
      </c>
      <c r="B1124" s="331" t="s">
        <v>653</v>
      </c>
      <c r="C1124" s="331" t="s">
        <v>28</v>
      </c>
      <c r="D1124" s="331" t="s">
        <v>1175</v>
      </c>
      <c r="E1124" s="332">
        <v>77700</v>
      </c>
      <c r="F1124" s="332">
        <v>77700</v>
      </c>
    </row>
    <row r="1125" spans="1:6">
      <c r="A1125" s="330" t="s">
        <v>234</v>
      </c>
      <c r="B1125" s="331" t="s">
        <v>653</v>
      </c>
      <c r="C1125" s="331" t="s">
        <v>28</v>
      </c>
      <c r="D1125" s="331" t="s">
        <v>1135</v>
      </c>
      <c r="E1125" s="332">
        <v>77700</v>
      </c>
      <c r="F1125" s="332">
        <v>77700</v>
      </c>
    </row>
    <row r="1126" spans="1:6">
      <c r="A1126" s="330" t="s">
        <v>217</v>
      </c>
      <c r="B1126" s="331" t="s">
        <v>653</v>
      </c>
      <c r="C1126" s="331" t="s">
        <v>28</v>
      </c>
      <c r="D1126" s="331" t="s">
        <v>337</v>
      </c>
      <c r="E1126" s="332">
        <v>77700</v>
      </c>
      <c r="F1126" s="332">
        <v>77700</v>
      </c>
    </row>
    <row r="1127" spans="1:6" ht="38.25">
      <c r="A1127" s="330" t="s">
        <v>1321</v>
      </c>
      <c r="B1127" s="331" t="s">
        <v>653</v>
      </c>
      <c r="C1127" s="331" t="s">
        <v>1322</v>
      </c>
      <c r="D1127" s="331" t="s">
        <v>1175</v>
      </c>
      <c r="E1127" s="332">
        <v>3300</v>
      </c>
      <c r="F1127" s="332">
        <v>3300</v>
      </c>
    </row>
    <row r="1128" spans="1:6" ht="38.25">
      <c r="A1128" s="330" t="s">
        <v>1198</v>
      </c>
      <c r="B1128" s="331" t="s">
        <v>653</v>
      </c>
      <c r="C1128" s="331" t="s">
        <v>1199</v>
      </c>
      <c r="D1128" s="331" t="s">
        <v>1175</v>
      </c>
      <c r="E1128" s="332">
        <v>3300</v>
      </c>
      <c r="F1128" s="332">
        <v>3300</v>
      </c>
    </row>
    <row r="1129" spans="1:6">
      <c r="A1129" s="330" t="s">
        <v>234</v>
      </c>
      <c r="B1129" s="331" t="s">
        <v>653</v>
      </c>
      <c r="C1129" s="331" t="s">
        <v>1199</v>
      </c>
      <c r="D1129" s="331" t="s">
        <v>1135</v>
      </c>
      <c r="E1129" s="332">
        <v>3300</v>
      </c>
      <c r="F1129" s="332">
        <v>3300</v>
      </c>
    </row>
    <row r="1130" spans="1:6">
      <c r="A1130" s="330" t="s">
        <v>217</v>
      </c>
      <c r="B1130" s="331" t="s">
        <v>653</v>
      </c>
      <c r="C1130" s="331" t="s">
        <v>1199</v>
      </c>
      <c r="D1130" s="331" t="s">
        <v>337</v>
      </c>
      <c r="E1130" s="332">
        <v>3300</v>
      </c>
      <c r="F1130" s="332">
        <v>3300</v>
      </c>
    </row>
    <row r="1131" spans="1:6" ht="76.5">
      <c r="A1131" s="330" t="s">
        <v>1673</v>
      </c>
      <c r="B1131" s="331" t="s">
        <v>1674</v>
      </c>
      <c r="C1131" s="331" t="s">
        <v>1175</v>
      </c>
      <c r="D1131" s="331" t="s">
        <v>1175</v>
      </c>
      <c r="E1131" s="332">
        <v>1887000</v>
      </c>
      <c r="F1131" s="332">
        <v>1887000</v>
      </c>
    </row>
    <row r="1132" spans="1:6" ht="76.5">
      <c r="A1132" s="330" t="s">
        <v>1320</v>
      </c>
      <c r="B1132" s="331" t="s">
        <v>1674</v>
      </c>
      <c r="C1132" s="331" t="s">
        <v>273</v>
      </c>
      <c r="D1132" s="331" t="s">
        <v>1175</v>
      </c>
      <c r="E1132" s="332">
        <v>1847000</v>
      </c>
      <c r="F1132" s="332">
        <v>1847000</v>
      </c>
    </row>
    <row r="1133" spans="1:6" ht="38.25">
      <c r="A1133" s="330" t="s">
        <v>1205</v>
      </c>
      <c r="B1133" s="331" t="s">
        <v>1674</v>
      </c>
      <c r="C1133" s="331" t="s">
        <v>28</v>
      </c>
      <c r="D1133" s="331" t="s">
        <v>1175</v>
      </c>
      <c r="E1133" s="332">
        <v>1847000</v>
      </c>
      <c r="F1133" s="332">
        <v>1847000</v>
      </c>
    </row>
    <row r="1134" spans="1:6">
      <c r="A1134" s="330" t="s">
        <v>183</v>
      </c>
      <c r="B1134" s="331" t="s">
        <v>1674</v>
      </c>
      <c r="C1134" s="331" t="s">
        <v>28</v>
      </c>
      <c r="D1134" s="331" t="s">
        <v>1140</v>
      </c>
      <c r="E1134" s="332">
        <v>1847000</v>
      </c>
      <c r="F1134" s="332">
        <v>1847000</v>
      </c>
    </row>
    <row r="1135" spans="1:6">
      <c r="A1135" s="330" t="s">
        <v>1671</v>
      </c>
      <c r="B1135" s="331" t="s">
        <v>1674</v>
      </c>
      <c r="C1135" s="331" t="s">
        <v>28</v>
      </c>
      <c r="D1135" s="331" t="s">
        <v>1672</v>
      </c>
      <c r="E1135" s="332">
        <v>1847000</v>
      </c>
      <c r="F1135" s="332">
        <v>1847000</v>
      </c>
    </row>
    <row r="1136" spans="1:6" ht="38.25">
      <c r="A1136" s="330" t="s">
        <v>1321</v>
      </c>
      <c r="B1136" s="331" t="s">
        <v>1674</v>
      </c>
      <c r="C1136" s="331" t="s">
        <v>1322</v>
      </c>
      <c r="D1136" s="331" t="s">
        <v>1175</v>
      </c>
      <c r="E1136" s="332">
        <v>40000</v>
      </c>
      <c r="F1136" s="332">
        <v>40000</v>
      </c>
    </row>
    <row r="1137" spans="1:6" ht="38.25">
      <c r="A1137" s="330" t="s">
        <v>1198</v>
      </c>
      <c r="B1137" s="331" t="s">
        <v>1674</v>
      </c>
      <c r="C1137" s="331" t="s">
        <v>1199</v>
      </c>
      <c r="D1137" s="331" t="s">
        <v>1175</v>
      </c>
      <c r="E1137" s="332">
        <v>40000</v>
      </c>
      <c r="F1137" s="332">
        <v>40000</v>
      </c>
    </row>
    <row r="1138" spans="1:6">
      <c r="A1138" s="330" t="s">
        <v>183</v>
      </c>
      <c r="B1138" s="331" t="s">
        <v>1674</v>
      </c>
      <c r="C1138" s="331" t="s">
        <v>1199</v>
      </c>
      <c r="D1138" s="331" t="s">
        <v>1140</v>
      </c>
      <c r="E1138" s="332">
        <v>40000</v>
      </c>
      <c r="F1138" s="332">
        <v>40000</v>
      </c>
    </row>
    <row r="1139" spans="1:6">
      <c r="A1139" s="330" t="s">
        <v>1671</v>
      </c>
      <c r="B1139" s="331" t="s">
        <v>1674</v>
      </c>
      <c r="C1139" s="331" t="s">
        <v>1199</v>
      </c>
      <c r="D1139" s="331" t="s">
        <v>1672</v>
      </c>
      <c r="E1139" s="332">
        <v>40000</v>
      </c>
      <c r="F1139" s="332">
        <v>40000</v>
      </c>
    </row>
    <row r="1140" spans="1:6" ht="102">
      <c r="A1140" s="330" t="s">
        <v>335</v>
      </c>
      <c r="B1140" s="331" t="s">
        <v>646</v>
      </c>
      <c r="C1140" s="331" t="s">
        <v>1175</v>
      </c>
      <c r="D1140" s="331" t="s">
        <v>1175</v>
      </c>
      <c r="E1140" s="332">
        <v>828000</v>
      </c>
      <c r="F1140" s="332">
        <v>828000</v>
      </c>
    </row>
    <row r="1141" spans="1:6" ht="76.5">
      <c r="A1141" s="330" t="s">
        <v>1320</v>
      </c>
      <c r="B1141" s="331" t="s">
        <v>646</v>
      </c>
      <c r="C1141" s="331" t="s">
        <v>273</v>
      </c>
      <c r="D1141" s="331" t="s">
        <v>1175</v>
      </c>
      <c r="E1141" s="332">
        <v>796200</v>
      </c>
      <c r="F1141" s="332">
        <v>796200</v>
      </c>
    </row>
    <row r="1142" spans="1:6" ht="38.25">
      <c r="A1142" s="330" t="s">
        <v>1205</v>
      </c>
      <c r="B1142" s="331" t="s">
        <v>646</v>
      </c>
      <c r="C1142" s="331" t="s">
        <v>28</v>
      </c>
      <c r="D1142" s="331" t="s">
        <v>1175</v>
      </c>
      <c r="E1142" s="332">
        <v>796200</v>
      </c>
      <c r="F1142" s="332">
        <v>796200</v>
      </c>
    </row>
    <row r="1143" spans="1:6">
      <c r="A1143" s="330" t="s">
        <v>234</v>
      </c>
      <c r="B1143" s="331" t="s">
        <v>646</v>
      </c>
      <c r="C1143" s="331" t="s">
        <v>28</v>
      </c>
      <c r="D1143" s="331" t="s">
        <v>1135</v>
      </c>
      <c r="E1143" s="332">
        <v>796200</v>
      </c>
      <c r="F1143" s="332">
        <v>796200</v>
      </c>
    </row>
    <row r="1144" spans="1:6" ht="76.5">
      <c r="A1144" s="330" t="s">
        <v>236</v>
      </c>
      <c r="B1144" s="331" t="s">
        <v>646</v>
      </c>
      <c r="C1144" s="331" t="s">
        <v>28</v>
      </c>
      <c r="D1144" s="331" t="s">
        <v>333</v>
      </c>
      <c r="E1144" s="332">
        <v>796200</v>
      </c>
      <c r="F1144" s="332">
        <v>796200</v>
      </c>
    </row>
    <row r="1145" spans="1:6" ht="38.25">
      <c r="A1145" s="330" t="s">
        <v>1321</v>
      </c>
      <c r="B1145" s="331" t="s">
        <v>646</v>
      </c>
      <c r="C1145" s="331" t="s">
        <v>1322</v>
      </c>
      <c r="D1145" s="331" t="s">
        <v>1175</v>
      </c>
      <c r="E1145" s="332">
        <v>31800</v>
      </c>
      <c r="F1145" s="332">
        <v>31800</v>
      </c>
    </row>
    <row r="1146" spans="1:6" ht="38.25">
      <c r="A1146" s="330" t="s">
        <v>1198</v>
      </c>
      <c r="B1146" s="331" t="s">
        <v>646</v>
      </c>
      <c r="C1146" s="331" t="s">
        <v>1199</v>
      </c>
      <c r="D1146" s="331" t="s">
        <v>1175</v>
      </c>
      <c r="E1146" s="332">
        <v>31800</v>
      </c>
      <c r="F1146" s="332">
        <v>31800</v>
      </c>
    </row>
    <row r="1147" spans="1:6">
      <c r="A1147" s="330" t="s">
        <v>234</v>
      </c>
      <c r="B1147" s="331" t="s">
        <v>646</v>
      </c>
      <c r="C1147" s="331" t="s">
        <v>1199</v>
      </c>
      <c r="D1147" s="331" t="s">
        <v>1135</v>
      </c>
      <c r="E1147" s="332">
        <v>31800</v>
      </c>
      <c r="F1147" s="332">
        <v>31800</v>
      </c>
    </row>
    <row r="1148" spans="1:6" ht="76.5">
      <c r="A1148" s="330" t="s">
        <v>236</v>
      </c>
      <c r="B1148" s="331" t="s">
        <v>646</v>
      </c>
      <c r="C1148" s="331" t="s">
        <v>1199</v>
      </c>
      <c r="D1148" s="331" t="s">
        <v>333</v>
      </c>
      <c r="E1148" s="332">
        <v>31800</v>
      </c>
      <c r="F1148" s="332">
        <v>31800</v>
      </c>
    </row>
    <row r="1149" spans="1:6" ht="51">
      <c r="A1149" s="330" t="s">
        <v>338</v>
      </c>
      <c r="B1149" s="331" t="s">
        <v>654</v>
      </c>
      <c r="C1149" s="331" t="s">
        <v>1175</v>
      </c>
      <c r="D1149" s="331" t="s">
        <v>1175</v>
      </c>
      <c r="E1149" s="332">
        <v>131900</v>
      </c>
      <c r="F1149" s="332">
        <v>131900</v>
      </c>
    </row>
    <row r="1150" spans="1:6" ht="76.5">
      <c r="A1150" s="330" t="s">
        <v>1320</v>
      </c>
      <c r="B1150" s="331" t="s">
        <v>654</v>
      </c>
      <c r="C1150" s="331" t="s">
        <v>273</v>
      </c>
      <c r="D1150" s="331" t="s">
        <v>1175</v>
      </c>
      <c r="E1150" s="332">
        <v>109547</v>
      </c>
      <c r="F1150" s="332">
        <v>109547</v>
      </c>
    </row>
    <row r="1151" spans="1:6" ht="38.25">
      <c r="A1151" s="330" t="s">
        <v>1205</v>
      </c>
      <c r="B1151" s="331" t="s">
        <v>654</v>
      </c>
      <c r="C1151" s="331" t="s">
        <v>28</v>
      </c>
      <c r="D1151" s="331" t="s">
        <v>1175</v>
      </c>
      <c r="E1151" s="332">
        <v>109547</v>
      </c>
      <c r="F1151" s="332">
        <v>109547</v>
      </c>
    </row>
    <row r="1152" spans="1:6">
      <c r="A1152" s="330" t="s">
        <v>234</v>
      </c>
      <c r="B1152" s="331" t="s">
        <v>654</v>
      </c>
      <c r="C1152" s="331" t="s">
        <v>28</v>
      </c>
      <c r="D1152" s="331" t="s">
        <v>1135</v>
      </c>
      <c r="E1152" s="332">
        <v>109547</v>
      </c>
      <c r="F1152" s="332">
        <v>109547</v>
      </c>
    </row>
    <row r="1153" spans="1:6">
      <c r="A1153" s="330" t="s">
        <v>217</v>
      </c>
      <c r="B1153" s="331" t="s">
        <v>654</v>
      </c>
      <c r="C1153" s="331" t="s">
        <v>28</v>
      </c>
      <c r="D1153" s="331" t="s">
        <v>337</v>
      </c>
      <c r="E1153" s="332">
        <v>109547</v>
      </c>
      <c r="F1153" s="332">
        <v>109547</v>
      </c>
    </row>
    <row r="1154" spans="1:6" ht="38.25">
      <c r="A1154" s="330" t="s">
        <v>1321</v>
      </c>
      <c r="B1154" s="331" t="s">
        <v>654</v>
      </c>
      <c r="C1154" s="331" t="s">
        <v>1322</v>
      </c>
      <c r="D1154" s="331" t="s">
        <v>1175</v>
      </c>
      <c r="E1154" s="332">
        <v>22353</v>
      </c>
      <c r="F1154" s="332">
        <v>22353</v>
      </c>
    </row>
    <row r="1155" spans="1:6" ht="38.25">
      <c r="A1155" s="330" t="s">
        <v>1198</v>
      </c>
      <c r="B1155" s="331" t="s">
        <v>654</v>
      </c>
      <c r="C1155" s="331" t="s">
        <v>1199</v>
      </c>
      <c r="D1155" s="331" t="s">
        <v>1175</v>
      </c>
      <c r="E1155" s="332">
        <v>22353</v>
      </c>
      <c r="F1155" s="332">
        <v>22353</v>
      </c>
    </row>
    <row r="1156" spans="1:6">
      <c r="A1156" s="330" t="s">
        <v>234</v>
      </c>
      <c r="B1156" s="331" t="s">
        <v>654</v>
      </c>
      <c r="C1156" s="331" t="s">
        <v>1199</v>
      </c>
      <c r="D1156" s="331" t="s">
        <v>1135</v>
      </c>
      <c r="E1156" s="332">
        <v>22353</v>
      </c>
      <c r="F1156" s="332">
        <v>22353</v>
      </c>
    </row>
    <row r="1157" spans="1:6">
      <c r="A1157" s="330" t="s">
        <v>217</v>
      </c>
      <c r="B1157" s="331" t="s">
        <v>654</v>
      </c>
      <c r="C1157" s="331" t="s">
        <v>1199</v>
      </c>
      <c r="D1157" s="331" t="s">
        <v>337</v>
      </c>
      <c r="E1157" s="332">
        <v>22353</v>
      </c>
      <c r="F1157" s="332">
        <v>22353</v>
      </c>
    </row>
    <row r="1158" spans="1:6" ht="76.5">
      <c r="A1158" s="330" t="s">
        <v>336</v>
      </c>
      <c r="B1158" s="331" t="s">
        <v>647</v>
      </c>
      <c r="C1158" s="331" t="s">
        <v>1175</v>
      </c>
      <c r="D1158" s="331" t="s">
        <v>1175</v>
      </c>
      <c r="E1158" s="332">
        <v>1624300</v>
      </c>
      <c r="F1158" s="332">
        <v>1624300</v>
      </c>
    </row>
    <row r="1159" spans="1:6" ht="76.5">
      <c r="A1159" s="330" t="s">
        <v>1320</v>
      </c>
      <c r="B1159" s="331" t="s">
        <v>647</v>
      </c>
      <c r="C1159" s="331" t="s">
        <v>273</v>
      </c>
      <c r="D1159" s="331" t="s">
        <v>1175</v>
      </c>
      <c r="E1159" s="332">
        <v>1579300</v>
      </c>
      <c r="F1159" s="332">
        <v>1579300</v>
      </c>
    </row>
    <row r="1160" spans="1:6" ht="38.25">
      <c r="A1160" s="330" t="s">
        <v>1205</v>
      </c>
      <c r="B1160" s="331" t="s">
        <v>647</v>
      </c>
      <c r="C1160" s="331" t="s">
        <v>28</v>
      </c>
      <c r="D1160" s="331" t="s">
        <v>1175</v>
      </c>
      <c r="E1160" s="332">
        <v>1579300</v>
      </c>
      <c r="F1160" s="332">
        <v>1579300</v>
      </c>
    </row>
    <row r="1161" spans="1:6">
      <c r="A1161" s="330" t="s">
        <v>234</v>
      </c>
      <c r="B1161" s="331" t="s">
        <v>647</v>
      </c>
      <c r="C1161" s="331" t="s">
        <v>28</v>
      </c>
      <c r="D1161" s="331" t="s">
        <v>1135</v>
      </c>
      <c r="E1161" s="332">
        <v>1579300</v>
      </c>
      <c r="F1161" s="332">
        <v>1579300</v>
      </c>
    </row>
    <row r="1162" spans="1:6" ht="76.5">
      <c r="A1162" s="330" t="s">
        <v>236</v>
      </c>
      <c r="B1162" s="331" t="s">
        <v>647</v>
      </c>
      <c r="C1162" s="331" t="s">
        <v>28</v>
      </c>
      <c r="D1162" s="331" t="s">
        <v>333</v>
      </c>
      <c r="E1162" s="332">
        <v>1579300</v>
      </c>
      <c r="F1162" s="332">
        <v>1579300</v>
      </c>
    </row>
    <row r="1163" spans="1:6" ht="38.25">
      <c r="A1163" s="330" t="s">
        <v>1321</v>
      </c>
      <c r="B1163" s="331" t="s">
        <v>647</v>
      </c>
      <c r="C1163" s="331" t="s">
        <v>1322</v>
      </c>
      <c r="D1163" s="331" t="s">
        <v>1175</v>
      </c>
      <c r="E1163" s="332">
        <v>45000</v>
      </c>
      <c r="F1163" s="332">
        <v>45000</v>
      </c>
    </row>
    <row r="1164" spans="1:6" ht="38.25">
      <c r="A1164" s="330" t="s">
        <v>1198</v>
      </c>
      <c r="B1164" s="331" t="s">
        <v>647</v>
      </c>
      <c r="C1164" s="331" t="s">
        <v>1199</v>
      </c>
      <c r="D1164" s="331" t="s">
        <v>1175</v>
      </c>
      <c r="E1164" s="332">
        <v>45000</v>
      </c>
      <c r="F1164" s="332">
        <v>45000</v>
      </c>
    </row>
    <row r="1165" spans="1:6">
      <c r="A1165" s="330" t="s">
        <v>234</v>
      </c>
      <c r="B1165" s="331" t="s">
        <v>647</v>
      </c>
      <c r="C1165" s="331" t="s">
        <v>1199</v>
      </c>
      <c r="D1165" s="331" t="s">
        <v>1135</v>
      </c>
      <c r="E1165" s="332">
        <v>45000</v>
      </c>
      <c r="F1165" s="332">
        <v>45000</v>
      </c>
    </row>
    <row r="1166" spans="1:6" ht="76.5">
      <c r="A1166" s="330" t="s">
        <v>236</v>
      </c>
      <c r="B1166" s="331" t="s">
        <v>647</v>
      </c>
      <c r="C1166" s="331" t="s">
        <v>1199</v>
      </c>
      <c r="D1166" s="331" t="s">
        <v>333</v>
      </c>
      <c r="E1166" s="332">
        <v>45000</v>
      </c>
      <c r="F1166" s="332">
        <v>45000</v>
      </c>
    </row>
    <row r="1167" spans="1:6" ht="178.5">
      <c r="A1167" s="330" t="s">
        <v>1868</v>
      </c>
      <c r="B1167" s="331" t="s">
        <v>1869</v>
      </c>
      <c r="C1167" s="331" t="s">
        <v>1175</v>
      </c>
      <c r="D1167" s="331" t="s">
        <v>1175</v>
      </c>
      <c r="E1167" s="332">
        <v>105500</v>
      </c>
      <c r="F1167" s="332">
        <v>105500</v>
      </c>
    </row>
    <row r="1168" spans="1:6" ht="76.5">
      <c r="A1168" s="330" t="s">
        <v>1320</v>
      </c>
      <c r="B1168" s="331" t="s">
        <v>1869</v>
      </c>
      <c r="C1168" s="331" t="s">
        <v>273</v>
      </c>
      <c r="D1168" s="331" t="s">
        <v>1175</v>
      </c>
      <c r="E1168" s="332">
        <v>102600</v>
      </c>
      <c r="F1168" s="332">
        <v>102600</v>
      </c>
    </row>
    <row r="1169" spans="1:6" ht="38.25">
      <c r="A1169" s="330" t="s">
        <v>1205</v>
      </c>
      <c r="B1169" s="331" t="s">
        <v>1869</v>
      </c>
      <c r="C1169" s="331" t="s">
        <v>28</v>
      </c>
      <c r="D1169" s="331" t="s">
        <v>1175</v>
      </c>
      <c r="E1169" s="332">
        <v>102600</v>
      </c>
      <c r="F1169" s="332">
        <v>102600</v>
      </c>
    </row>
    <row r="1170" spans="1:6">
      <c r="A1170" s="330" t="s">
        <v>234</v>
      </c>
      <c r="B1170" s="331" t="s">
        <v>1869</v>
      </c>
      <c r="C1170" s="331" t="s">
        <v>28</v>
      </c>
      <c r="D1170" s="331" t="s">
        <v>1135</v>
      </c>
      <c r="E1170" s="332">
        <v>102600</v>
      </c>
      <c r="F1170" s="332">
        <v>102600</v>
      </c>
    </row>
    <row r="1171" spans="1:6">
      <c r="A1171" s="330" t="s">
        <v>217</v>
      </c>
      <c r="B1171" s="331" t="s">
        <v>1869</v>
      </c>
      <c r="C1171" s="331" t="s">
        <v>28</v>
      </c>
      <c r="D1171" s="331" t="s">
        <v>337</v>
      </c>
      <c r="E1171" s="332">
        <v>102600</v>
      </c>
      <c r="F1171" s="332">
        <v>102600</v>
      </c>
    </row>
    <row r="1172" spans="1:6" ht="38.25">
      <c r="A1172" s="330" t="s">
        <v>1321</v>
      </c>
      <c r="B1172" s="331" t="s">
        <v>1869</v>
      </c>
      <c r="C1172" s="331" t="s">
        <v>1322</v>
      </c>
      <c r="D1172" s="331" t="s">
        <v>1175</v>
      </c>
      <c r="E1172" s="332">
        <v>2900</v>
      </c>
      <c r="F1172" s="332">
        <v>2900</v>
      </c>
    </row>
    <row r="1173" spans="1:6" ht="38.25">
      <c r="A1173" s="330" t="s">
        <v>1198</v>
      </c>
      <c r="B1173" s="331" t="s">
        <v>1869</v>
      </c>
      <c r="C1173" s="331" t="s">
        <v>1199</v>
      </c>
      <c r="D1173" s="331" t="s">
        <v>1175</v>
      </c>
      <c r="E1173" s="332">
        <v>2900</v>
      </c>
      <c r="F1173" s="332">
        <v>2900</v>
      </c>
    </row>
    <row r="1174" spans="1:6">
      <c r="A1174" s="330" t="s">
        <v>234</v>
      </c>
      <c r="B1174" s="331" t="s">
        <v>1869</v>
      </c>
      <c r="C1174" s="331" t="s">
        <v>1199</v>
      </c>
      <c r="D1174" s="331" t="s">
        <v>1135</v>
      </c>
      <c r="E1174" s="332">
        <v>2900</v>
      </c>
      <c r="F1174" s="332">
        <v>2900</v>
      </c>
    </row>
    <row r="1175" spans="1:6">
      <c r="A1175" s="330" t="s">
        <v>217</v>
      </c>
      <c r="B1175" s="331" t="s">
        <v>1869</v>
      </c>
      <c r="C1175" s="331" t="s">
        <v>1199</v>
      </c>
      <c r="D1175" s="331" t="s">
        <v>337</v>
      </c>
      <c r="E1175" s="332">
        <v>2900</v>
      </c>
      <c r="F1175" s="332">
        <v>2900</v>
      </c>
    </row>
    <row r="1176" spans="1:6" ht="267.75">
      <c r="A1176" s="330" t="s">
        <v>498</v>
      </c>
      <c r="B1176" s="331" t="s">
        <v>650</v>
      </c>
      <c r="C1176" s="331" t="s">
        <v>1175</v>
      </c>
      <c r="D1176" s="331" t="s">
        <v>1175</v>
      </c>
      <c r="E1176" s="332">
        <v>854870</v>
      </c>
      <c r="F1176" s="332">
        <v>854870</v>
      </c>
    </row>
    <row r="1177" spans="1:6" ht="76.5">
      <c r="A1177" s="330" t="s">
        <v>1320</v>
      </c>
      <c r="B1177" s="331" t="s">
        <v>650</v>
      </c>
      <c r="C1177" s="331" t="s">
        <v>273</v>
      </c>
      <c r="D1177" s="331" t="s">
        <v>1175</v>
      </c>
      <c r="E1177" s="332">
        <v>854870</v>
      </c>
      <c r="F1177" s="332">
        <v>854870</v>
      </c>
    </row>
    <row r="1178" spans="1:6" ht="38.25">
      <c r="A1178" s="330" t="s">
        <v>1205</v>
      </c>
      <c r="B1178" s="331" t="s">
        <v>650</v>
      </c>
      <c r="C1178" s="331" t="s">
        <v>28</v>
      </c>
      <c r="D1178" s="331" t="s">
        <v>1175</v>
      </c>
      <c r="E1178" s="332">
        <v>854870</v>
      </c>
      <c r="F1178" s="332">
        <v>854870</v>
      </c>
    </row>
    <row r="1179" spans="1:6">
      <c r="A1179" s="330" t="s">
        <v>234</v>
      </c>
      <c r="B1179" s="331" t="s">
        <v>650</v>
      </c>
      <c r="C1179" s="331" t="s">
        <v>28</v>
      </c>
      <c r="D1179" s="331" t="s">
        <v>1135</v>
      </c>
      <c r="E1179" s="332">
        <v>854870</v>
      </c>
      <c r="F1179" s="332">
        <v>854870</v>
      </c>
    </row>
    <row r="1180" spans="1:6" ht="76.5">
      <c r="A1180" s="330" t="s">
        <v>236</v>
      </c>
      <c r="B1180" s="331" t="s">
        <v>650</v>
      </c>
      <c r="C1180" s="331" t="s">
        <v>28</v>
      </c>
      <c r="D1180" s="331" t="s">
        <v>333</v>
      </c>
      <c r="E1180" s="332">
        <v>854870</v>
      </c>
      <c r="F1180" s="332">
        <v>854870</v>
      </c>
    </row>
    <row r="1181" spans="1:6" ht="63.75">
      <c r="A1181" s="330" t="s">
        <v>330</v>
      </c>
      <c r="B1181" s="331" t="s">
        <v>1009</v>
      </c>
      <c r="C1181" s="331" t="s">
        <v>1175</v>
      </c>
      <c r="D1181" s="331" t="s">
        <v>1175</v>
      </c>
      <c r="E1181" s="332">
        <v>3860247</v>
      </c>
      <c r="F1181" s="332">
        <v>3860247</v>
      </c>
    </row>
    <row r="1182" spans="1:6" ht="63.75">
      <c r="A1182" s="330" t="s">
        <v>330</v>
      </c>
      <c r="B1182" s="331" t="s">
        <v>640</v>
      </c>
      <c r="C1182" s="331" t="s">
        <v>1175</v>
      </c>
      <c r="D1182" s="331" t="s">
        <v>1175</v>
      </c>
      <c r="E1182" s="332">
        <v>3810247</v>
      </c>
      <c r="F1182" s="332">
        <v>3810247</v>
      </c>
    </row>
    <row r="1183" spans="1:6" ht="76.5">
      <c r="A1183" s="330" t="s">
        <v>1320</v>
      </c>
      <c r="B1183" s="331" t="s">
        <v>640</v>
      </c>
      <c r="C1183" s="331" t="s">
        <v>273</v>
      </c>
      <c r="D1183" s="331" t="s">
        <v>1175</v>
      </c>
      <c r="E1183" s="332">
        <v>3810247</v>
      </c>
      <c r="F1183" s="332">
        <v>3810247</v>
      </c>
    </row>
    <row r="1184" spans="1:6" ht="38.25">
      <c r="A1184" s="330" t="s">
        <v>1205</v>
      </c>
      <c r="B1184" s="331" t="s">
        <v>640</v>
      </c>
      <c r="C1184" s="331" t="s">
        <v>28</v>
      </c>
      <c r="D1184" s="331" t="s">
        <v>1175</v>
      </c>
      <c r="E1184" s="332">
        <v>3810247</v>
      </c>
      <c r="F1184" s="332">
        <v>3810247</v>
      </c>
    </row>
    <row r="1185" spans="1:6">
      <c r="A1185" s="330" t="s">
        <v>234</v>
      </c>
      <c r="B1185" s="331" t="s">
        <v>640</v>
      </c>
      <c r="C1185" s="331" t="s">
        <v>28</v>
      </c>
      <c r="D1185" s="331" t="s">
        <v>1135</v>
      </c>
      <c r="E1185" s="332">
        <v>3810247</v>
      </c>
      <c r="F1185" s="332">
        <v>3810247</v>
      </c>
    </row>
    <row r="1186" spans="1:6" ht="63.75">
      <c r="A1186" s="330" t="s">
        <v>67</v>
      </c>
      <c r="B1186" s="331" t="s">
        <v>640</v>
      </c>
      <c r="C1186" s="331" t="s">
        <v>28</v>
      </c>
      <c r="D1186" s="331" t="s">
        <v>327</v>
      </c>
      <c r="E1186" s="332">
        <v>3810247</v>
      </c>
      <c r="F1186" s="332">
        <v>3810247</v>
      </c>
    </row>
    <row r="1187" spans="1:6" ht="76.5">
      <c r="A1187" s="330" t="s">
        <v>1136</v>
      </c>
      <c r="B1187" s="331" t="s">
        <v>641</v>
      </c>
      <c r="C1187" s="331" t="s">
        <v>1175</v>
      </c>
      <c r="D1187" s="331" t="s">
        <v>1175</v>
      </c>
      <c r="E1187" s="332">
        <v>50000</v>
      </c>
      <c r="F1187" s="332">
        <v>50000</v>
      </c>
    </row>
    <row r="1188" spans="1:6" ht="76.5">
      <c r="A1188" s="330" t="s">
        <v>1320</v>
      </c>
      <c r="B1188" s="331" t="s">
        <v>641</v>
      </c>
      <c r="C1188" s="331" t="s">
        <v>273</v>
      </c>
      <c r="D1188" s="331" t="s">
        <v>1175</v>
      </c>
      <c r="E1188" s="332">
        <v>50000</v>
      </c>
      <c r="F1188" s="332">
        <v>50000</v>
      </c>
    </row>
    <row r="1189" spans="1:6" ht="38.25">
      <c r="A1189" s="330" t="s">
        <v>1205</v>
      </c>
      <c r="B1189" s="331" t="s">
        <v>641</v>
      </c>
      <c r="C1189" s="331" t="s">
        <v>28</v>
      </c>
      <c r="D1189" s="331" t="s">
        <v>1175</v>
      </c>
      <c r="E1189" s="332">
        <v>50000</v>
      </c>
      <c r="F1189" s="332">
        <v>50000</v>
      </c>
    </row>
    <row r="1190" spans="1:6">
      <c r="A1190" s="330" t="s">
        <v>234</v>
      </c>
      <c r="B1190" s="331" t="s">
        <v>641</v>
      </c>
      <c r="C1190" s="331" t="s">
        <v>28</v>
      </c>
      <c r="D1190" s="331" t="s">
        <v>1135</v>
      </c>
      <c r="E1190" s="332">
        <v>50000</v>
      </c>
      <c r="F1190" s="332">
        <v>50000</v>
      </c>
    </row>
    <row r="1191" spans="1:6" ht="63.75">
      <c r="A1191" s="330" t="s">
        <v>67</v>
      </c>
      <c r="B1191" s="331" t="s">
        <v>641</v>
      </c>
      <c r="C1191" s="331" t="s">
        <v>28</v>
      </c>
      <c r="D1191" s="331" t="s">
        <v>327</v>
      </c>
      <c r="E1191" s="332">
        <v>50000</v>
      </c>
      <c r="F1191" s="332">
        <v>50000</v>
      </c>
    </row>
    <row r="1192" spans="1:6" ht="76.5">
      <c r="A1192" s="330" t="s">
        <v>332</v>
      </c>
      <c r="B1192" s="331" t="s">
        <v>1010</v>
      </c>
      <c r="C1192" s="331" t="s">
        <v>1175</v>
      </c>
      <c r="D1192" s="331" t="s">
        <v>1175</v>
      </c>
      <c r="E1192" s="332">
        <v>1288446</v>
      </c>
      <c r="F1192" s="332">
        <v>1288446</v>
      </c>
    </row>
    <row r="1193" spans="1:6" ht="76.5">
      <c r="A1193" s="330" t="s">
        <v>332</v>
      </c>
      <c r="B1193" s="331" t="s">
        <v>642</v>
      </c>
      <c r="C1193" s="331" t="s">
        <v>1175</v>
      </c>
      <c r="D1193" s="331" t="s">
        <v>1175</v>
      </c>
      <c r="E1193" s="332">
        <v>1248446</v>
      </c>
      <c r="F1193" s="332">
        <v>1248446</v>
      </c>
    </row>
    <row r="1194" spans="1:6" ht="76.5">
      <c r="A1194" s="330" t="s">
        <v>1320</v>
      </c>
      <c r="B1194" s="331" t="s">
        <v>642</v>
      </c>
      <c r="C1194" s="331" t="s">
        <v>273</v>
      </c>
      <c r="D1194" s="331" t="s">
        <v>1175</v>
      </c>
      <c r="E1194" s="332">
        <v>1248446</v>
      </c>
      <c r="F1194" s="332">
        <v>1248446</v>
      </c>
    </row>
    <row r="1195" spans="1:6" ht="38.25">
      <c r="A1195" s="330" t="s">
        <v>1205</v>
      </c>
      <c r="B1195" s="331" t="s">
        <v>642</v>
      </c>
      <c r="C1195" s="331" t="s">
        <v>28</v>
      </c>
      <c r="D1195" s="331" t="s">
        <v>1175</v>
      </c>
      <c r="E1195" s="332">
        <v>1248446</v>
      </c>
      <c r="F1195" s="332">
        <v>1248446</v>
      </c>
    </row>
    <row r="1196" spans="1:6">
      <c r="A1196" s="330" t="s">
        <v>234</v>
      </c>
      <c r="B1196" s="331" t="s">
        <v>642</v>
      </c>
      <c r="C1196" s="331" t="s">
        <v>28</v>
      </c>
      <c r="D1196" s="331" t="s">
        <v>1135</v>
      </c>
      <c r="E1196" s="332">
        <v>1248446</v>
      </c>
      <c r="F1196" s="332">
        <v>1248446</v>
      </c>
    </row>
    <row r="1197" spans="1:6" ht="51">
      <c r="A1197" s="330" t="s">
        <v>216</v>
      </c>
      <c r="B1197" s="331" t="s">
        <v>642</v>
      </c>
      <c r="C1197" s="331" t="s">
        <v>28</v>
      </c>
      <c r="D1197" s="331" t="s">
        <v>331</v>
      </c>
      <c r="E1197" s="332">
        <v>1248446</v>
      </c>
      <c r="F1197" s="332">
        <v>1248446</v>
      </c>
    </row>
    <row r="1198" spans="1:6" ht="89.25">
      <c r="A1198" s="330" t="s">
        <v>559</v>
      </c>
      <c r="B1198" s="331" t="s">
        <v>643</v>
      </c>
      <c r="C1198" s="331" t="s">
        <v>1175</v>
      </c>
      <c r="D1198" s="331" t="s">
        <v>1175</v>
      </c>
      <c r="E1198" s="332">
        <v>40000</v>
      </c>
      <c r="F1198" s="332">
        <v>40000</v>
      </c>
    </row>
    <row r="1199" spans="1:6" ht="76.5">
      <c r="A1199" s="330" t="s">
        <v>1320</v>
      </c>
      <c r="B1199" s="331" t="s">
        <v>643</v>
      </c>
      <c r="C1199" s="331" t="s">
        <v>273</v>
      </c>
      <c r="D1199" s="331" t="s">
        <v>1175</v>
      </c>
      <c r="E1199" s="332">
        <v>40000</v>
      </c>
      <c r="F1199" s="332">
        <v>40000</v>
      </c>
    </row>
    <row r="1200" spans="1:6" ht="38.25">
      <c r="A1200" s="330" t="s">
        <v>1205</v>
      </c>
      <c r="B1200" s="331" t="s">
        <v>643</v>
      </c>
      <c r="C1200" s="331" t="s">
        <v>28</v>
      </c>
      <c r="D1200" s="331" t="s">
        <v>1175</v>
      </c>
      <c r="E1200" s="332">
        <v>40000</v>
      </c>
      <c r="F1200" s="332">
        <v>40000</v>
      </c>
    </row>
    <row r="1201" spans="1:6">
      <c r="A1201" s="330" t="s">
        <v>234</v>
      </c>
      <c r="B1201" s="331" t="s">
        <v>643</v>
      </c>
      <c r="C1201" s="331" t="s">
        <v>28</v>
      </c>
      <c r="D1201" s="331" t="s">
        <v>1135</v>
      </c>
      <c r="E1201" s="332">
        <v>40000</v>
      </c>
      <c r="F1201" s="332">
        <v>40000</v>
      </c>
    </row>
    <row r="1202" spans="1:6" ht="51">
      <c r="A1202" s="330" t="s">
        <v>216</v>
      </c>
      <c r="B1202" s="331" t="s">
        <v>643</v>
      </c>
      <c r="C1202" s="331" t="s">
        <v>28</v>
      </c>
      <c r="D1202" s="331" t="s">
        <v>331</v>
      </c>
      <c r="E1202" s="332">
        <v>40000</v>
      </c>
      <c r="F1202" s="332">
        <v>40000</v>
      </c>
    </row>
    <row r="1203" spans="1:6" ht="25.5">
      <c r="A1203" s="330" t="s">
        <v>601</v>
      </c>
      <c r="B1203" s="331" t="s">
        <v>1011</v>
      </c>
      <c r="C1203" s="331" t="s">
        <v>1175</v>
      </c>
      <c r="D1203" s="331" t="s">
        <v>1175</v>
      </c>
      <c r="E1203" s="332">
        <v>17999378</v>
      </c>
      <c r="F1203" s="332">
        <v>17986578</v>
      </c>
    </row>
    <row r="1204" spans="1:6" ht="51">
      <c r="A1204" s="330" t="s">
        <v>427</v>
      </c>
      <c r="B1204" s="331" t="s">
        <v>1012</v>
      </c>
      <c r="C1204" s="331" t="s">
        <v>1175</v>
      </c>
      <c r="D1204" s="331" t="s">
        <v>1175</v>
      </c>
      <c r="E1204" s="332">
        <v>2000000</v>
      </c>
      <c r="F1204" s="332">
        <v>2000000</v>
      </c>
    </row>
    <row r="1205" spans="1:6" ht="51">
      <c r="A1205" s="330" t="s">
        <v>427</v>
      </c>
      <c r="B1205" s="331" t="s">
        <v>793</v>
      </c>
      <c r="C1205" s="331" t="s">
        <v>1175</v>
      </c>
      <c r="D1205" s="331" t="s">
        <v>1175</v>
      </c>
      <c r="E1205" s="332">
        <v>2000000</v>
      </c>
      <c r="F1205" s="332">
        <v>2000000</v>
      </c>
    </row>
    <row r="1206" spans="1:6">
      <c r="A1206" s="330" t="s">
        <v>1323</v>
      </c>
      <c r="B1206" s="331" t="s">
        <v>793</v>
      </c>
      <c r="C1206" s="331" t="s">
        <v>1324</v>
      </c>
      <c r="D1206" s="331" t="s">
        <v>1175</v>
      </c>
      <c r="E1206" s="332">
        <v>2000000</v>
      </c>
      <c r="F1206" s="332">
        <v>2000000</v>
      </c>
    </row>
    <row r="1207" spans="1:6">
      <c r="A1207" s="330" t="s">
        <v>428</v>
      </c>
      <c r="B1207" s="331" t="s">
        <v>793</v>
      </c>
      <c r="C1207" s="331" t="s">
        <v>429</v>
      </c>
      <c r="D1207" s="331" t="s">
        <v>1175</v>
      </c>
      <c r="E1207" s="332">
        <v>2000000</v>
      </c>
      <c r="F1207" s="332">
        <v>2000000</v>
      </c>
    </row>
    <row r="1208" spans="1:6">
      <c r="A1208" s="330" t="s">
        <v>234</v>
      </c>
      <c r="B1208" s="331" t="s">
        <v>793</v>
      </c>
      <c r="C1208" s="331" t="s">
        <v>429</v>
      </c>
      <c r="D1208" s="331" t="s">
        <v>1135</v>
      </c>
      <c r="E1208" s="332">
        <v>2000000</v>
      </c>
      <c r="F1208" s="332">
        <v>2000000</v>
      </c>
    </row>
    <row r="1209" spans="1:6">
      <c r="A1209" s="330" t="s">
        <v>60</v>
      </c>
      <c r="B1209" s="331" t="s">
        <v>793</v>
      </c>
      <c r="C1209" s="331" t="s">
        <v>429</v>
      </c>
      <c r="D1209" s="331" t="s">
        <v>426</v>
      </c>
      <c r="E1209" s="332">
        <v>2000000</v>
      </c>
      <c r="F1209" s="332">
        <v>2000000</v>
      </c>
    </row>
    <row r="1210" spans="1:6" ht="89.25">
      <c r="A1210" s="330" t="s">
        <v>2082</v>
      </c>
      <c r="B1210" s="331" t="s">
        <v>1195</v>
      </c>
      <c r="C1210" s="331" t="s">
        <v>1175</v>
      </c>
      <c r="D1210" s="331" t="s">
        <v>1175</v>
      </c>
      <c r="E1210" s="332">
        <v>6500</v>
      </c>
      <c r="F1210" s="332">
        <v>5800</v>
      </c>
    </row>
    <row r="1211" spans="1:6" ht="89.25">
      <c r="A1211" s="330" t="s">
        <v>2082</v>
      </c>
      <c r="B1211" s="331" t="s">
        <v>651</v>
      </c>
      <c r="C1211" s="331" t="s">
        <v>1175</v>
      </c>
      <c r="D1211" s="331" t="s">
        <v>1175</v>
      </c>
      <c r="E1211" s="332">
        <v>6500</v>
      </c>
      <c r="F1211" s="332">
        <v>5800</v>
      </c>
    </row>
    <row r="1212" spans="1:6" ht="38.25">
      <c r="A1212" s="330" t="s">
        <v>1321</v>
      </c>
      <c r="B1212" s="331" t="s">
        <v>651</v>
      </c>
      <c r="C1212" s="331" t="s">
        <v>1322</v>
      </c>
      <c r="D1212" s="331" t="s">
        <v>1175</v>
      </c>
      <c r="E1212" s="332">
        <v>6500</v>
      </c>
      <c r="F1212" s="332">
        <v>5800</v>
      </c>
    </row>
    <row r="1213" spans="1:6" ht="38.25">
      <c r="A1213" s="330" t="s">
        <v>1198</v>
      </c>
      <c r="B1213" s="331" t="s">
        <v>651</v>
      </c>
      <c r="C1213" s="331" t="s">
        <v>1199</v>
      </c>
      <c r="D1213" s="331" t="s">
        <v>1175</v>
      </c>
      <c r="E1213" s="332">
        <v>6500</v>
      </c>
      <c r="F1213" s="332">
        <v>5800</v>
      </c>
    </row>
    <row r="1214" spans="1:6">
      <c r="A1214" s="330" t="s">
        <v>234</v>
      </c>
      <c r="B1214" s="331" t="s">
        <v>651</v>
      </c>
      <c r="C1214" s="331" t="s">
        <v>1199</v>
      </c>
      <c r="D1214" s="331" t="s">
        <v>1135</v>
      </c>
      <c r="E1214" s="332">
        <v>6500</v>
      </c>
      <c r="F1214" s="332">
        <v>5800</v>
      </c>
    </row>
    <row r="1215" spans="1:6">
      <c r="A1215" s="330" t="s">
        <v>1193</v>
      </c>
      <c r="B1215" s="331" t="s">
        <v>651</v>
      </c>
      <c r="C1215" s="331" t="s">
        <v>1199</v>
      </c>
      <c r="D1215" s="331" t="s">
        <v>1194</v>
      </c>
      <c r="E1215" s="332">
        <v>6500</v>
      </c>
      <c r="F1215" s="332">
        <v>5800</v>
      </c>
    </row>
    <row r="1216" spans="1:6" ht="51">
      <c r="A1216" s="330" t="s">
        <v>390</v>
      </c>
      <c r="B1216" s="331" t="s">
        <v>1013</v>
      </c>
      <c r="C1216" s="331" t="s">
        <v>1175</v>
      </c>
      <c r="D1216" s="331" t="s">
        <v>1175</v>
      </c>
      <c r="E1216" s="332">
        <v>5499200</v>
      </c>
      <c r="F1216" s="332">
        <v>5499200</v>
      </c>
    </row>
    <row r="1217" spans="1:6" ht="51">
      <c r="A1217" s="330" t="s">
        <v>390</v>
      </c>
      <c r="B1217" s="331" t="s">
        <v>694</v>
      </c>
      <c r="C1217" s="331" t="s">
        <v>1175</v>
      </c>
      <c r="D1217" s="331" t="s">
        <v>1175</v>
      </c>
      <c r="E1217" s="332">
        <v>5379200</v>
      </c>
      <c r="F1217" s="332">
        <v>5379200</v>
      </c>
    </row>
    <row r="1218" spans="1:6" ht="76.5">
      <c r="A1218" s="330" t="s">
        <v>1320</v>
      </c>
      <c r="B1218" s="331" t="s">
        <v>694</v>
      </c>
      <c r="C1218" s="331" t="s">
        <v>273</v>
      </c>
      <c r="D1218" s="331" t="s">
        <v>1175</v>
      </c>
      <c r="E1218" s="332">
        <v>5003677</v>
      </c>
      <c r="F1218" s="332">
        <v>5003677</v>
      </c>
    </row>
    <row r="1219" spans="1:6" ht="25.5">
      <c r="A1219" s="330" t="s">
        <v>1192</v>
      </c>
      <c r="B1219" s="331" t="s">
        <v>694</v>
      </c>
      <c r="C1219" s="331" t="s">
        <v>133</v>
      </c>
      <c r="D1219" s="331" t="s">
        <v>1175</v>
      </c>
      <c r="E1219" s="332">
        <v>5003677</v>
      </c>
      <c r="F1219" s="332">
        <v>5003677</v>
      </c>
    </row>
    <row r="1220" spans="1:6" ht="25.5">
      <c r="A1220" s="330" t="s">
        <v>239</v>
      </c>
      <c r="B1220" s="331" t="s">
        <v>694</v>
      </c>
      <c r="C1220" s="331" t="s">
        <v>133</v>
      </c>
      <c r="D1220" s="331" t="s">
        <v>1141</v>
      </c>
      <c r="E1220" s="332">
        <v>5003677</v>
      </c>
      <c r="F1220" s="332">
        <v>5003677</v>
      </c>
    </row>
    <row r="1221" spans="1:6" ht="25.5">
      <c r="A1221" s="330" t="s">
        <v>151</v>
      </c>
      <c r="B1221" s="331" t="s">
        <v>694</v>
      </c>
      <c r="C1221" s="331" t="s">
        <v>133</v>
      </c>
      <c r="D1221" s="331" t="s">
        <v>389</v>
      </c>
      <c r="E1221" s="332">
        <v>5003677</v>
      </c>
      <c r="F1221" s="332">
        <v>5003677</v>
      </c>
    </row>
    <row r="1222" spans="1:6" ht="38.25">
      <c r="A1222" s="330" t="s">
        <v>1321</v>
      </c>
      <c r="B1222" s="331" t="s">
        <v>694</v>
      </c>
      <c r="C1222" s="331" t="s">
        <v>1322</v>
      </c>
      <c r="D1222" s="331" t="s">
        <v>1175</v>
      </c>
      <c r="E1222" s="332">
        <v>375523</v>
      </c>
      <c r="F1222" s="332">
        <v>375523</v>
      </c>
    </row>
    <row r="1223" spans="1:6" ht="38.25">
      <c r="A1223" s="330" t="s">
        <v>1198</v>
      </c>
      <c r="B1223" s="331" t="s">
        <v>694</v>
      </c>
      <c r="C1223" s="331" t="s">
        <v>1199</v>
      </c>
      <c r="D1223" s="331" t="s">
        <v>1175</v>
      </c>
      <c r="E1223" s="332">
        <v>375523</v>
      </c>
      <c r="F1223" s="332">
        <v>375523</v>
      </c>
    </row>
    <row r="1224" spans="1:6" ht="25.5">
      <c r="A1224" s="330" t="s">
        <v>239</v>
      </c>
      <c r="B1224" s="331" t="s">
        <v>694</v>
      </c>
      <c r="C1224" s="331" t="s">
        <v>1199</v>
      </c>
      <c r="D1224" s="331" t="s">
        <v>1141</v>
      </c>
      <c r="E1224" s="332">
        <v>375523</v>
      </c>
      <c r="F1224" s="332">
        <v>375523</v>
      </c>
    </row>
    <row r="1225" spans="1:6" ht="25.5">
      <c r="A1225" s="330" t="s">
        <v>151</v>
      </c>
      <c r="B1225" s="331" t="s">
        <v>694</v>
      </c>
      <c r="C1225" s="331" t="s">
        <v>1199</v>
      </c>
      <c r="D1225" s="331" t="s">
        <v>389</v>
      </c>
      <c r="E1225" s="332">
        <v>375523</v>
      </c>
      <c r="F1225" s="332">
        <v>375523</v>
      </c>
    </row>
    <row r="1226" spans="1:6" ht="76.5">
      <c r="A1226" s="330" t="s">
        <v>563</v>
      </c>
      <c r="B1226" s="331" t="s">
        <v>695</v>
      </c>
      <c r="C1226" s="331" t="s">
        <v>1175</v>
      </c>
      <c r="D1226" s="331" t="s">
        <v>1175</v>
      </c>
      <c r="E1226" s="332">
        <v>120000</v>
      </c>
      <c r="F1226" s="332">
        <v>120000</v>
      </c>
    </row>
    <row r="1227" spans="1:6" ht="76.5">
      <c r="A1227" s="330" t="s">
        <v>1320</v>
      </c>
      <c r="B1227" s="331" t="s">
        <v>695</v>
      </c>
      <c r="C1227" s="331" t="s">
        <v>273</v>
      </c>
      <c r="D1227" s="331" t="s">
        <v>1175</v>
      </c>
      <c r="E1227" s="332">
        <v>120000</v>
      </c>
      <c r="F1227" s="332">
        <v>120000</v>
      </c>
    </row>
    <row r="1228" spans="1:6" ht="25.5">
      <c r="A1228" s="330" t="s">
        <v>1192</v>
      </c>
      <c r="B1228" s="331" t="s">
        <v>695</v>
      </c>
      <c r="C1228" s="331" t="s">
        <v>133</v>
      </c>
      <c r="D1228" s="331" t="s">
        <v>1175</v>
      </c>
      <c r="E1228" s="332">
        <v>120000</v>
      </c>
      <c r="F1228" s="332">
        <v>120000</v>
      </c>
    </row>
    <row r="1229" spans="1:6" ht="25.5">
      <c r="A1229" s="330" t="s">
        <v>239</v>
      </c>
      <c r="B1229" s="331" t="s">
        <v>695</v>
      </c>
      <c r="C1229" s="331" t="s">
        <v>133</v>
      </c>
      <c r="D1229" s="331" t="s">
        <v>1141</v>
      </c>
      <c r="E1229" s="332">
        <v>120000</v>
      </c>
      <c r="F1229" s="332">
        <v>120000</v>
      </c>
    </row>
    <row r="1230" spans="1:6" ht="25.5">
      <c r="A1230" s="330" t="s">
        <v>151</v>
      </c>
      <c r="B1230" s="331" t="s">
        <v>695</v>
      </c>
      <c r="C1230" s="331" t="s">
        <v>133</v>
      </c>
      <c r="D1230" s="331" t="s">
        <v>389</v>
      </c>
      <c r="E1230" s="332">
        <v>120000</v>
      </c>
      <c r="F1230" s="332">
        <v>120000</v>
      </c>
    </row>
    <row r="1231" spans="1:6" ht="76.5">
      <c r="A1231" s="330" t="s">
        <v>2083</v>
      </c>
      <c r="B1231" s="331" t="s">
        <v>1014</v>
      </c>
      <c r="C1231" s="331" t="s">
        <v>1175</v>
      </c>
      <c r="D1231" s="331" t="s">
        <v>1175</v>
      </c>
      <c r="E1231" s="332">
        <v>60000</v>
      </c>
      <c r="F1231" s="332">
        <v>60000</v>
      </c>
    </row>
    <row r="1232" spans="1:6" ht="76.5">
      <c r="A1232" s="330" t="s">
        <v>2083</v>
      </c>
      <c r="B1232" s="331" t="s">
        <v>655</v>
      </c>
      <c r="C1232" s="331" t="s">
        <v>1175</v>
      </c>
      <c r="D1232" s="331" t="s">
        <v>1175</v>
      </c>
      <c r="E1232" s="332">
        <v>60000</v>
      </c>
      <c r="F1232" s="332">
        <v>60000</v>
      </c>
    </row>
    <row r="1233" spans="1:6" ht="25.5">
      <c r="A1233" s="330" t="s">
        <v>1325</v>
      </c>
      <c r="B1233" s="331" t="s">
        <v>655</v>
      </c>
      <c r="C1233" s="331" t="s">
        <v>1326</v>
      </c>
      <c r="D1233" s="331" t="s">
        <v>1175</v>
      </c>
      <c r="E1233" s="332">
        <v>60000</v>
      </c>
      <c r="F1233" s="332">
        <v>60000</v>
      </c>
    </row>
    <row r="1234" spans="1:6" ht="25.5">
      <c r="A1234" s="330" t="s">
        <v>339</v>
      </c>
      <c r="B1234" s="331" t="s">
        <v>655</v>
      </c>
      <c r="C1234" s="331" t="s">
        <v>340</v>
      </c>
      <c r="D1234" s="331" t="s">
        <v>1175</v>
      </c>
      <c r="E1234" s="332">
        <v>60000</v>
      </c>
      <c r="F1234" s="332">
        <v>60000</v>
      </c>
    </row>
    <row r="1235" spans="1:6">
      <c r="A1235" s="330" t="s">
        <v>234</v>
      </c>
      <c r="B1235" s="331" t="s">
        <v>655</v>
      </c>
      <c r="C1235" s="331" t="s">
        <v>340</v>
      </c>
      <c r="D1235" s="331" t="s">
        <v>1135</v>
      </c>
      <c r="E1235" s="332">
        <v>60000</v>
      </c>
      <c r="F1235" s="332">
        <v>60000</v>
      </c>
    </row>
    <row r="1236" spans="1:6">
      <c r="A1236" s="330" t="s">
        <v>217</v>
      </c>
      <c r="B1236" s="331" t="s">
        <v>655</v>
      </c>
      <c r="C1236" s="331" t="s">
        <v>340</v>
      </c>
      <c r="D1236" s="331" t="s">
        <v>337</v>
      </c>
      <c r="E1236" s="332">
        <v>60000</v>
      </c>
      <c r="F1236" s="332">
        <v>60000</v>
      </c>
    </row>
    <row r="1237" spans="1:6" ht="38.25">
      <c r="A1237" s="330" t="s">
        <v>1063</v>
      </c>
      <c r="B1237" s="331" t="s">
        <v>1064</v>
      </c>
      <c r="C1237" s="331" t="s">
        <v>1175</v>
      </c>
      <c r="D1237" s="331" t="s">
        <v>1175</v>
      </c>
      <c r="E1237" s="332">
        <v>8316621</v>
      </c>
      <c r="F1237" s="332">
        <v>8316621</v>
      </c>
    </row>
    <row r="1238" spans="1:6" ht="38.25">
      <c r="A1238" s="330" t="s">
        <v>1063</v>
      </c>
      <c r="B1238" s="331" t="s">
        <v>1076</v>
      </c>
      <c r="C1238" s="331" t="s">
        <v>1175</v>
      </c>
      <c r="D1238" s="331" t="s">
        <v>1175</v>
      </c>
      <c r="E1238" s="332">
        <v>8086621</v>
      </c>
      <c r="F1238" s="332">
        <v>8086621</v>
      </c>
    </row>
    <row r="1239" spans="1:6" ht="76.5">
      <c r="A1239" s="330" t="s">
        <v>1320</v>
      </c>
      <c r="B1239" s="331" t="s">
        <v>1076</v>
      </c>
      <c r="C1239" s="331" t="s">
        <v>273</v>
      </c>
      <c r="D1239" s="331" t="s">
        <v>1175</v>
      </c>
      <c r="E1239" s="332">
        <v>7676847</v>
      </c>
      <c r="F1239" s="332">
        <v>7676847</v>
      </c>
    </row>
    <row r="1240" spans="1:6" ht="38.25">
      <c r="A1240" s="330" t="s">
        <v>1205</v>
      </c>
      <c r="B1240" s="331" t="s">
        <v>1076</v>
      </c>
      <c r="C1240" s="331" t="s">
        <v>28</v>
      </c>
      <c r="D1240" s="331" t="s">
        <v>1175</v>
      </c>
      <c r="E1240" s="332">
        <v>7676847</v>
      </c>
      <c r="F1240" s="332">
        <v>7676847</v>
      </c>
    </row>
    <row r="1241" spans="1:6">
      <c r="A1241" s="330" t="s">
        <v>234</v>
      </c>
      <c r="B1241" s="331" t="s">
        <v>1076</v>
      </c>
      <c r="C1241" s="331" t="s">
        <v>28</v>
      </c>
      <c r="D1241" s="331" t="s">
        <v>1135</v>
      </c>
      <c r="E1241" s="332">
        <v>7676847</v>
      </c>
      <c r="F1241" s="332">
        <v>7676847</v>
      </c>
    </row>
    <row r="1242" spans="1:6">
      <c r="A1242" s="330" t="s">
        <v>217</v>
      </c>
      <c r="B1242" s="331" t="s">
        <v>1076</v>
      </c>
      <c r="C1242" s="331" t="s">
        <v>28</v>
      </c>
      <c r="D1242" s="331" t="s">
        <v>337</v>
      </c>
      <c r="E1242" s="332">
        <v>7676847</v>
      </c>
      <c r="F1242" s="332">
        <v>7676847</v>
      </c>
    </row>
    <row r="1243" spans="1:6" ht="38.25">
      <c r="A1243" s="330" t="s">
        <v>1321</v>
      </c>
      <c r="B1243" s="331" t="s">
        <v>1076</v>
      </c>
      <c r="C1243" s="331" t="s">
        <v>1322</v>
      </c>
      <c r="D1243" s="331" t="s">
        <v>1175</v>
      </c>
      <c r="E1243" s="332">
        <v>409774</v>
      </c>
      <c r="F1243" s="332">
        <v>409774</v>
      </c>
    </row>
    <row r="1244" spans="1:6" ht="38.25">
      <c r="A1244" s="330" t="s">
        <v>1198</v>
      </c>
      <c r="B1244" s="331" t="s">
        <v>1076</v>
      </c>
      <c r="C1244" s="331" t="s">
        <v>1199</v>
      </c>
      <c r="D1244" s="331" t="s">
        <v>1175</v>
      </c>
      <c r="E1244" s="332">
        <v>409774</v>
      </c>
      <c r="F1244" s="332">
        <v>409774</v>
      </c>
    </row>
    <row r="1245" spans="1:6">
      <c r="A1245" s="330" t="s">
        <v>234</v>
      </c>
      <c r="B1245" s="331" t="s">
        <v>1076</v>
      </c>
      <c r="C1245" s="331" t="s">
        <v>1199</v>
      </c>
      <c r="D1245" s="331" t="s">
        <v>1135</v>
      </c>
      <c r="E1245" s="332">
        <v>409774</v>
      </c>
      <c r="F1245" s="332">
        <v>409774</v>
      </c>
    </row>
    <row r="1246" spans="1:6">
      <c r="A1246" s="330" t="s">
        <v>217</v>
      </c>
      <c r="B1246" s="331" t="s">
        <v>1076</v>
      </c>
      <c r="C1246" s="331" t="s">
        <v>1199</v>
      </c>
      <c r="D1246" s="331" t="s">
        <v>337</v>
      </c>
      <c r="E1246" s="332">
        <v>409774</v>
      </c>
      <c r="F1246" s="332">
        <v>409774</v>
      </c>
    </row>
    <row r="1247" spans="1:6" ht="63.75">
      <c r="A1247" s="330" t="s">
        <v>1145</v>
      </c>
      <c r="B1247" s="331" t="s">
        <v>1146</v>
      </c>
      <c r="C1247" s="331" t="s">
        <v>1175</v>
      </c>
      <c r="D1247" s="331" t="s">
        <v>1175</v>
      </c>
      <c r="E1247" s="332">
        <v>230000</v>
      </c>
      <c r="F1247" s="332">
        <v>230000</v>
      </c>
    </row>
    <row r="1248" spans="1:6" ht="76.5">
      <c r="A1248" s="330" t="s">
        <v>1320</v>
      </c>
      <c r="B1248" s="331" t="s">
        <v>1146</v>
      </c>
      <c r="C1248" s="331" t="s">
        <v>273</v>
      </c>
      <c r="D1248" s="331" t="s">
        <v>1175</v>
      </c>
      <c r="E1248" s="332">
        <v>230000</v>
      </c>
      <c r="F1248" s="332">
        <v>230000</v>
      </c>
    </row>
    <row r="1249" spans="1:6" ht="38.25">
      <c r="A1249" s="330" t="s">
        <v>1205</v>
      </c>
      <c r="B1249" s="331" t="s">
        <v>1146</v>
      </c>
      <c r="C1249" s="331" t="s">
        <v>28</v>
      </c>
      <c r="D1249" s="331" t="s">
        <v>1175</v>
      </c>
      <c r="E1249" s="332">
        <v>230000</v>
      </c>
      <c r="F1249" s="332">
        <v>230000</v>
      </c>
    </row>
    <row r="1250" spans="1:6">
      <c r="A1250" s="330" t="s">
        <v>234</v>
      </c>
      <c r="B1250" s="331" t="s">
        <v>1146</v>
      </c>
      <c r="C1250" s="331" t="s">
        <v>28</v>
      </c>
      <c r="D1250" s="331" t="s">
        <v>1135</v>
      </c>
      <c r="E1250" s="332">
        <v>230000</v>
      </c>
      <c r="F1250" s="332">
        <v>230000</v>
      </c>
    </row>
    <row r="1251" spans="1:6">
      <c r="A1251" s="330" t="s">
        <v>217</v>
      </c>
      <c r="B1251" s="331" t="s">
        <v>1146</v>
      </c>
      <c r="C1251" s="331" t="s">
        <v>28</v>
      </c>
      <c r="D1251" s="331" t="s">
        <v>337</v>
      </c>
      <c r="E1251" s="332">
        <v>230000</v>
      </c>
      <c r="F1251" s="332">
        <v>230000</v>
      </c>
    </row>
    <row r="1252" spans="1:6" ht="38.25">
      <c r="A1252" s="330" t="s">
        <v>431</v>
      </c>
      <c r="B1252" s="331" t="s">
        <v>1015</v>
      </c>
      <c r="C1252" s="331" t="s">
        <v>1175</v>
      </c>
      <c r="D1252" s="331" t="s">
        <v>1175</v>
      </c>
      <c r="E1252" s="332">
        <v>2117057</v>
      </c>
      <c r="F1252" s="332">
        <v>2104957</v>
      </c>
    </row>
    <row r="1253" spans="1:6" ht="38.25">
      <c r="A1253" s="330" t="s">
        <v>431</v>
      </c>
      <c r="B1253" s="331" t="s">
        <v>795</v>
      </c>
      <c r="C1253" s="331" t="s">
        <v>1175</v>
      </c>
      <c r="D1253" s="331" t="s">
        <v>1175</v>
      </c>
      <c r="E1253" s="332">
        <v>112100</v>
      </c>
      <c r="F1253" s="332">
        <v>100000</v>
      </c>
    </row>
    <row r="1254" spans="1:6" ht="25.5">
      <c r="A1254" s="330" t="s">
        <v>2005</v>
      </c>
      <c r="B1254" s="331" t="s">
        <v>795</v>
      </c>
      <c r="C1254" s="331" t="s">
        <v>2006</v>
      </c>
      <c r="D1254" s="331" t="s">
        <v>1175</v>
      </c>
      <c r="E1254" s="332">
        <v>12100</v>
      </c>
      <c r="F1254" s="332">
        <v>0</v>
      </c>
    </row>
    <row r="1255" spans="1:6">
      <c r="A1255" s="330" t="s">
        <v>2007</v>
      </c>
      <c r="B1255" s="331" t="s">
        <v>795</v>
      </c>
      <c r="C1255" s="331" t="s">
        <v>2008</v>
      </c>
      <c r="D1255" s="331" t="s">
        <v>1175</v>
      </c>
      <c r="E1255" s="332">
        <v>12100</v>
      </c>
      <c r="F1255" s="332">
        <v>0</v>
      </c>
    </row>
    <row r="1256" spans="1:6" ht="25.5">
      <c r="A1256" s="330" t="s">
        <v>2001</v>
      </c>
      <c r="B1256" s="331" t="s">
        <v>795</v>
      </c>
      <c r="C1256" s="331" t="s">
        <v>2008</v>
      </c>
      <c r="D1256" s="331" t="s">
        <v>2002</v>
      </c>
      <c r="E1256" s="332">
        <v>12100</v>
      </c>
      <c r="F1256" s="332">
        <v>0</v>
      </c>
    </row>
    <row r="1257" spans="1:6" ht="25.5">
      <c r="A1257" s="330" t="s">
        <v>2003</v>
      </c>
      <c r="B1257" s="331" t="s">
        <v>795</v>
      </c>
      <c r="C1257" s="331" t="s">
        <v>2008</v>
      </c>
      <c r="D1257" s="331" t="s">
        <v>2004</v>
      </c>
      <c r="E1257" s="332">
        <v>12100</v>
      </c>
      <c r="F1257" s="332">
        <v>0</v>
      </c>
    </row>
    <row r="1258" spans="1:6">
      <c r="A1258" s="330" t="s">
        <v>1323</v>
      </c>
      <c r="B1258" s="331" t="s">
        <v>795</v>
      </c>
      <c r="C1258" s="331" t="s">
        <v>1324</v>
      </c>
      <c r="D1258" s="331" t="s">
        <v>1175</v>
      </c>
      <c r="E1258" s="332">
        <v>100000</v>
      </c>
      <c r="F1258" s="332">
        <v>100000</v>
      </c>
    </row>
    <row r="1259" spans="1:6">
      <c r="A1259" s="330" t="s">
        <v>1212</v>
      </c>
      <c r="B1259" s="331" t="s">
        <v>795</v>
      </c>
      <c r="C1259" s="331" t="s">
        <v>201</v>
      </c>
      <c r="D1259" s="331" t="s">
        <v>1175</v>
      </c>
      <c r="E1259" s="332">
        <v>100000</v>
      </c>
      <c r="F1259" s="332">
        <v>100000</v>
      </c>
    </row>
    <row r="1260" spans="1:6">
      <c r="A1260" s="330" t="s">
        <v>234</v>
      </c>
      <c r="B1260" s="331" t="s">
        <v>795</v>
      </c>
      <c r="C1260" s="331" t="s">
        <v>201</v>
      </c>
      <c r="D1260" s="331" t="s">
        <v>1135</v>
      </c>
      <c r="E1260" s="332">
        <v>100000</v>
      </c>
      <c r="F1260" s="332">
        <v>100000</v>
      </c>
    </row>
    <row r="1261" spans="1:6">
      <c r="A1261" s="330" t="s">
        <v>217</v>
      </c>
      <c r="B1261" s="331" t="s">
        <v>795</v>
      </c>
      <c r="C1261" s="331" t="s">
        <v>201</v>
      </c>
      <c r="D1261" s="331" t="s">
        <v>337</v>
      </c>
      <c r="E1261" s="332">
        <v>100000</v>
      </c>
      <c r="F1261" s="332">
        <v>100000</v>
      </c>
    </row>
    <row r="1262" spans="1:6" ht="63.75">
      <c r="A1262" s="330" t="s">
        <v>527</v>
      </c>
      <c r="B1262" s="331" t="s">
        <v>734</v>
      </c>
      <c r="C1262" s="331" t="s">
        <v>1175</v>
      </c>
      <c r="D1262" s="331" t="s">
        <v>1175</v>
      </c>
      <c r="E1262" s="332">
        <v>1350000</v>
      </c>
      <c r="F1262" s="332">
        <v>1350000</v>
      </c>
    </row>
    <row r="1263" spans="1:6" ht="38.25">
      <c r="A1263" s="330" t="s">
        <v>1321</v>
      </c>
      <c r="B1263" s="331" t="s">
        <v>734</v>
      </c>
      <c r="C1263" s="331" t="s">
        <v>1322</v>
      </c>
      <c r="D1263" s="331" t="s">
        <v>1175</v>
      </c>
      <c r="E1263" s="332">
        <v>1350000</v>
      </c>
      <c r="F1263" s="332">
        <v>1350000</v>
      </c>
    </row>
    <row r="1264" spans="1:6" ht="38.25">
      <c r="A1264" s="330" t="s">
        <v>1198</v>
      </c>
      <c r="B1264" s="331" t="s">
        <v>734</v>
      </c>
      <c r="C1264" s="331" t="s">
        <v>1199</v>
      </c>
      <c r="D1264" s="331" t="s">
        <v>1175</v>
      </c>
      <c r="E1264" s="332">
        <v>1350000</v>
      </c>
      <c r="F1264" s="332">
        <v>1350000</v>
      </c>
    </row>
    <row r="1265" spans="1:6">
      <c r="A1265" s="330" t="s">
        <v>234</v>
      </c>
      <c r="B1265" s="331" t="s">
        <v>734</v>
      </c>
      <c r="C1265" s="331" t="s">
        <v>1199</v>
      </c>
      <c r="D1265" s="331" t="s">
        <v>1135</v>
      </c>
      <c r="E1265" s="332">
        <v>1350000</v>
      </c>
      <c r="F1265" s="332">
        <v>1350000</v>
      </c>
    </row>
    <row r="1266" spans="1:6">
      <c r="A1266" s="330" t="s">
        <v>217</v>
      </c>
      <c r="B1266" s="331" t="s">
        <v>734</v>
      </c>
      <c r="C1266" s="331" t="s">
        <v>1199</v>
      </c>
      <c r="D1266" s="331" t="s">
        <v>337</v>
      </c>
      <c r="E1266" s="332">
        <v>1350000</v>
      </c>
      <c r="F1266" s="332">
        <v>1350000</v>
      </c>
    </row>
    <row r="1267" spans="1:6" ht="63.75">
      <c r="A1267" s="330" t="s">
        <v>403</v>
      </c>
      <c r="B1267" s="331" t="s">
        <v>735</v>
      </c>
      <c r="C1267" s="331" t="s">
        <v>1175</v>
      </c>
      <c r="D1267" s="331" t="s">
        <v>1175</v>
      </c>
      <c r="E1267" s="332">
        <v>600000</v>
      </c>
      <c r="F1267" s="332">
        <v>600000</v>
      </c>
    </row>
    <row r="1268" spans="1:6" ht="38.25">
      <c r="A1268" s="330" t="s">
        <v>1321</v>
      </c>
      <c r="B1268" s="331" t="s">
        <v>735</v>
      </c>
      <c r="C1268" s="331" t="s">
        <v>1322</v>
      </c>
      <c r="D1268" s="331" t="s">
        <v>1175</v>
      </c>
      <c r="E1268" s="332">
        <v>600000</v>
      </c>
      <c r="F1268" s="332">
        <v>600000</v>
      </c>
    </row>
    <row r="1269" spans="1:6" ht="38.25">
      <c r="A1269" s="330" t="s">
        <v>1198</v>
      </c>
      <c r="B1269" s="331" t="s">
        <v>735</v>
      </c>
      <c r="C1269" s="331" t="s">
        <v>1199</v>
      </c>
      <c r="D1269" s="331" t="s">
        <v>1175</v>
      </c>
      <c r="E1269" s="332">
        <v>600000</v>
      </c>
      <c r="F1269" s="332">
        <v>600000</v>
      </c>
    </row>
    <row r="1270" spans="1:6">
      <c r="A1270" s="330" t="s">
        <v>183</v>
      </c>
      <c r="B1270" s="331" t="s">
        <v>735</v>
      </c>
      <c r="C1270" s="331" t="s">
        <v>1199</v>
      </c>
      <c r="D1270" s="331" t="s">
        <v>1140</v>
      </c>
      <c r="E1270" s="332">
        <v>600000</v>
      </c>
      <c r="F1270" s="332">
        <v>600000</v>
      </c>
    </row>
    <row r="1271" spans="1:6" ht="25.5">
      <c r="A1271" s="330" t="s">
        <v>145</v>
      </c>
      <c r="B1271" s="331" t="s">
        <v>735</v>
      </c>
      <c r="C1271" s="331" t="s">
        <v>1199</v>
      </c>
      <c r="D1271" s="331" t="s">
        <v>360</v>
      </c>
      <c r="E1271" s="332">
        <v>600000</v>
      </c>
      <c r="F1271" s="332">
        <v>600000</v>
      </c>
    </row>
    <row r="1272" spans="1:6" ht="63.75">
      <c r="A1272" s="330" t="s">
        <v>680</v>
      </c>
      <c r="B1272" s="331" t="s">
        <v>681</v>
      </c>
      <c r="C1272" s="331" t="s">
        <v>1175</v>
      </c>
      <c r="D1272" s="331" t="s">
        <v>1175</v>
      </c>
      <c r="E1272" s="332">
        <v>54957</v>
      </c>
      <c r="F1272" s="332">
        <v>54957</v>
      </c>
    </row>
    <row r="1273" spans="1:6" ht="38.25">
      <c r="A1273" s="330" t="s">
        <v>1321</v>
      </c>
      <c r="B1273" s="331" t="s">
        <v>681</v>
      </c>
      <c r="C1273" s="331" t="s">
        <v>1322</v>
      </c>
      <c r="D1273" s="331" t="s">
        <v>1175</v>
      </c>
      <c r="E1273" s="332">
        <v>54957</v>
      </c>
      <c r="F1273" s="332">
        <v>54957</v>
      </c>
    </row>
    <row r="1274" spans="1:6" ht="38.25">
      <c r="A1274" s="330" t="s">
        <v>1198</v>
      </c>
      <c r="B1274" s="331" t="s">
        <v>681</v>
      </c>
      <c r="C1274" s="331" t="s">
        <v>1199</v>
      </c>
      <c r="D1274" s="331" t="s">
        <v>1175</v>
      </c>
      <c r="E1274" s="332">
        <v>54957</v>
      </c>
      <c r="F1274" s="332">
        <v>54957</v>
      </c>
    </row>
    <row r="1275" spans="1:6" ht="25.5">
      <c r="A1275" s="330" t="s">
        <v>239</v>
      </c>
      <c r="B1275" s="331" t="s">
        <v>681</v>
      </c>
      <c r="C1275" s="331" t="s">
        <v>1199</v>
      </c>
      <c r="D1275" s="331" t="s">
        <v>1141</v>
      </c>
      <c r="E1275" s="332">
        <v>54957</v>
      </c>
      <c r="F1275" s="332">
        <v>54957</v>
      </c>
    </row>
    <row r="1276" spans="1:6">
      <c r="A1276" s="330" t="s">
        <v>146</v>
      </c>
      <c r="B1276" s="331" t="s">
        <v>681</v>
      </c>
      <c r="C1276" s="331" t="s">
        <v>1199</v>
      </c>
      <c r="D1276" s="331" t="s">
        <v>364</v>
      </c>
      <c r="E1276" s="332">
        <v>54957</v>
      </c>
      <c r="F1276" s="332">
        <v>54957</v>
      </c>
    </row>
    <row r="1277" spans="1:6">
      <c r="A1277" s="417" t="s">
        <v>1766</v>
      </c>
      <c r="B1277" s="229"/>
      <c r="C1277" s="5"/>
      <c r="D1277" s="5"/>
      <c r="E1277" s="166">
        <v>30000000</v>
      </c>
      <c r="F1277" s="167">
        <v>63000000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sheetPr codeName="Лист19"/>
  <dimension ref="A1:M10"/>
  <sheetViews>
    <sheetView topLeftCell="A2" workbookViewId="0">
      <selection activeCell="S8" sqref="S8"/>
    </sheetView>
  </sheetViews>
  <sheetFormatPr defaultRowHeight="14.25"/>
  <cols>
    <col min="1" max="1" width="4.140625" style="26" customWidth="1"/>
    <col min="2" max="2" width="47.42578125" style="30" customWidth="1"/>
    <col min="3" max="3" width="16.28515625" style="30" hidden="1" customWidth="1"/>
    <col min="4" max="6" width="13.42578125" style="31" customWidth="1"/>
    <col min="7" max="7" width="13.42578125" style="31" hidden="1" customWidth="1"/>
    <col min="8" max="8" width="16" style="31" hidden="1" customWidth="1"/>
    <col min="9" max="9" width="14.5703125" style="26" hidden="1" customWidth="1"/>
    <col min="10" max="10" width="13" style="26" hidden="1" customWidth="1"/>
    <col min="11" max="11" width="14" style="26" hidden="1" customWidth="1"/>
    <col min="12" max="12" width="12.42578125" style="26" hidden="1" customWidth="1"/>
    <col min="13" max="13" width="12.5703125" style="26" hidden="1" customWidth="1"/>
    <col min="14" max="14" width="0" style="26" hidden="1" customWidth="1"/>
    <col min="15" max="16384" width="9.140625" style="26"/>
  </cols>
  <sheetData>
    <row r="1" spans="1:13" ht="44.25" hidden="1" customHeight="1">
      <c r="A1" s="449" t="str">
        <f>"Приложение №"&amp;Н2публ&amp;"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c r="E1" s="449"/>
      <c r="F1" s="449"/>
    </row>
    <row r="2" spans="1:13" s="83" customFormat="1" ht="47.25" customHeight="1">
      <c r="A2" s="449" t="str">
        <f>"Приложение "&amp;Н1Публ&amp;" к решению
Богучанского районного Совета депутатов
от "&amp;Р1дата&amp;" года №"&amp;Р1номер</f>
        <v>Приложение 9 к решению
Богучанского районного Совета депутатов
от 22.12.2021 года №18/1-133</v>
      </c>
      <c r="B2" s="449"/>
      <c r="C2" s="449"/>
      <c r="D2" s="449"/>
      <c r="E2" s="449"/>
      <c r="F2" s="449"/>
      <c r="G2" s="90"/>
      <c r="H2" s="90"/>
    </row>
    <row r="3" spans="1:13" s="21" customFormat="1" ht="67.5" customHeight="1">
      <c r="A3" s="448" t="str">
        <f>"Перечень публичных нормативных обязательств Богучанского районна на "&amp;год&amp;" год и плановый период "&amp;ПлПер&amp;" годов"</f>
        <v>Перечень публичных нормативных обязательств Богучанского районна на 2022 год и плановый период 2023-2024 годов</v>
      </c>
      <c r="B3" s="448"/>
      <c r="C3" s="448"/>
      <c r="D3" s="448"/>
      <c r="E3" s="448"/>
      <c r="F3" s="448"/>
      <c r="G3" s="89"/>
      <c r="H3" s="89"/>
    </row>
    <row r="4" spans="1:13" s="21" customFormat="1" ht="13.5" customHeight="1">
      <c r="B4" s="20"/>
      <c r="C4" s="20"/>
      <c r="E4" s="8"/>
      <c r="F4" s="8" t="s">
        <v>69</v>
      </c>
      <c r="G4" s="8"/>
      <c r="H4" s="8"/>
    </row>
    <row r="5" spans="1:13" s="23" customFormat="1" ht="36" customHeight="1">
      <c r="A5" s="22"/>
      <c r="B5" s="22" t="s">
        <v>21</v>
      </c>
      <c r="C5" s="22" t="s">
        <v>16</v>
      </c>
      <c r="D5" s="22" t="s">
        <v>1342</v>
      </c>
      <c r="E5" s="22" t="s">
        <v>1864</v>
      </c>
      <c r="F5" s="22" t="s">
        <v>1865</v>
      </c>
      <c r="G5" s="93"/>
      <c r="H5" s="96" t="s">
        <v>259</v>
      </c>
      <c r="I5" s="94" t="s">
        <v>556</v>
      </c>
      <c r="J5" s="94" t="s">
        <v>377</v>
      </c>
      <c r="K5" s="94" t="s">
        <v>602</v>
      </c>
      <c r="L5" s="94" t="s">
        <v>557</v>
      </c>
      <c r="M5" s="94" t="s">
        <v>340</v>
      </c>
    </row>
    <row r="6" spans="1:13" s="23" customFormat="1" ht="57">
      <c r="A6" s="45">
        <v>1</v>
      </c>
      <c r="B6" s="46" t="s">
        <v>1079</v>
      </c>
      <c r="C6" s="47"/>
      <c r="D6" s="48">
        <f>D7</f>
        <v>60000</v>
      </c>
      <c r="E6" s="48">
        <f>E7</f>
        <v>60000</v>
      </c>
      <c r="F6" s="48">
        <f>F7</f>
        <v>60000</v>
      </c>
      <c r="G6" s="95">
        <v>2016</v>
      </c>
      <c r="H6" s="97">
        <f>I6+J6+L6+K6+M6-D10</f>
        <v>10769356</v>
      </c>
      <c r="I6" s="9">
        <f>SUMIF(квр13,I$5,СумВед)</f>
        <v>0</v>
      </c>
      <c r="J6" s="9">
        <f>SUMIF(квр13,J$5,СумВед)</f>
        <v>2405107</v>
      </c>
      <c r="K6" s="9">
        <f>SUMIF(квр13,K$5,СумВед)</f>
        <v>3498120</v>
      </c>
      <c r="L6" s="9">
        <f>SUMIF(квр13,L$5,СумВед)</f>
        <v>7271236</v>
      </c>
      <c r="M6" s="9">
        <f>SUMIF(квр13,M$5,СумВед)</f>
        <v>60000</v>
      </c>
    </row>
    <row r="7" spans="1:13" s="23" customFormat="1" ht="42.75">
      <c r="A7" s="153" t="s">
        <v>623</v>
      </c>
      <c r="B7" s="46" t="s">
        <v>12</v>
      </c>
      <c r="C7" s="47" t="s">
        <v>166</v>
      </c>
      <c r="D7" s="48">
        <v>60000</v>
      </c>
      <c r="E7" s="48">
        <v>60000</v>
      </c>
      <c r="F7" s="48">
        <v>60000</v>
      </c>
      <c r="G7" s="95">
        <v>2017</v>
      </c>
      <c r="H7" s="97">
        <f>I7+J7+L7+K7+M7-E10</f>
        <v>-2405107</v>
      </c>
      <c r="I7" s="9">
        <f>SUMIF(кврПлПер,I$5,СумВед14)</f>
        <v>0</v>
      </c>
      <c r="J7" s="9">
        <f>SUMIF(кврПлПер,J$5,СумВед14)</f>
        <v>0</v>
      </c>
      <c r="K7" s="9">
        <f>SUMIF(кврПлПер,K$5,СумВед14)</f>
        <v>0</v>
      </c>
      <c r="L7" s="9">
        <f>SUMIF(кврПлПер,L$5,СумВед14)</f>
        <v>0</v>
      </c>
      <c r="M7" s="9">
        <f>SUMIF(кврПлПер,M$5,СумВед14)</f>
        <v>60000</v>
      </c>
    </row>
    <row r="8" spans="1:13" s="23" customFormat="1" ht="171">
      <c r="A8" s="45" t="s">
        <v>13</v>
      </c>
      <c r="B8" s="121" t="s">
        <v>1217</v>
      </c>
      <c r="C8" s="49"/>
      <c r="D8" s="48">
        <f>D9</f>
        <v>2405107</v>
      </c>
      <c r="E8" s="48">
        <f>E9</f>
        <v>2405107</v>
      </c>
      <c r="F8" s="48">
        <f>F9</f>
        <v>2405107</v>
      </c>
      <c r="G8" s="95">
        <v>2018</v>
      </c>
      <c r="H8" s="97">
        <f>I8+J8+L8+K8+M8-F10</f>
        <v>-2405107</v>
      </c>
      <c r="I8" s="9">
        <f>SUMIF(кврПлПер,I$5,СумВед15)</f>
        <v>0</v>
      </c>
      <c r="J8" s="9">
        <f>SUMIF(кврПлПер,J$5,СумВед15)</f>
        <v>0</v>
      </c>
      <c r="K8" s="9">
        <f>SUMIF(кврПлПер,K$5,СумВед15)</f>
        <v>0</v>
      </c>
      <c r="L8" s="9">
        <f>SUMIF(кврПлПер,L$5,СумВед15)</f>
        <v>0</v>
      </c>
      <c r="M8" s="9">
        <f>SUMIF(кврПлПер,M$5,СумВед15)</f>
        <v>60000</v>
      </c>
    </row>
    <row r="9" spans="1:13" s="23" customFormat="1" ht="57">
      <c r="A9" s="45" t="s">
        <v>14</v>
      </c>
      <c r="B9" s="46" t="s">
        <v>15</v>
      </c>
      <c r="C9" s="47" t="s">
        <v>17</v>
      </c>
      <c r="D9" s="48">
        <v>2405107</v>
      </c>
      <c r="E9" s="48">
        <v>2405107</v>
      </c>
      <c r="F9" s="48">
        <v>2405107</v>
      </c>
      <c r="G9" s="91"/>
      <c r="H9" s="91"/>
    </row>
    <row r="10" spans="1:13" s="29" customFormat="1" ht="15">
      <c r="A10" s="50"/>
      <c r="B10" s="27" t="s">
        <v>167</v>
      </c>
      <c r="C10" s="27"/>
      <c r="D10" s="28">
        <f>SUM(D6,D8)</f>
        <v>2465107</v>
      </c>
      <c r="E10" s="28">
        <f>SUM(E6,E8)</f>
        <v>2465107</v>
      </c>
      <c r="F10" s="28">
        <f>SUM(F6,F8)</f>
        <v>2465107</v>
      </c>
      <c r="G10" s="92"/>
      <c r="H10" s="92"/>
    </row>
  </sheetData>
  <mergeCells count="3">
    <mergeCell ref="A3:F3"/>
    <mergeCell ref="A2:F2"/>
    <mergeCell ref="A1:F1"/>
  </mergeCells>
  <phoneticPr fontId="3" type="noConversion"/>
  <pageMargins left="0.78740157480314965" right="0.19685039370078741" top="0.39370078740157483" bottom="0.39370078740157483" header="0" footer="0"/>
  <pageSetup paperSize="9" fitToHeight="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sheetPr codeName="Лист14">
    <pageSetUpPr fitToPage="1"/>
  </sheetPr>
  <dimension ref="A1:M63"/>
  <sheetViews>
    <sheetView workbookViewId="0">
      <pane xSplit="1" ySplit="6" topLeftCell="B7" activePane="bottomRight" state="frozen"/>
      <selection sqref="A1:XFD1"/>
      <selection pane="topRight" sqref="A1:XFD1"/>
      <selection pane="bottomLeft" sqref="A1:XFD1"/>
      <selection pane="bottomRight" activeCell="C25" sqref="C25"/>
    </sheetView>
  </sheetViews>
  <sheetFormatPr defaultColWidth="57.28515625" defaultRowHeight="15"/>
  <cols>
    <col min="1" max="1" width="48.140625" style="18" customWidth="1"/>
    <col min="2" max="2" width="17.28515625" style="18" customWidth="1"/>
    <col min="3" max="3" width="59.28515625" style="18" customWidth="1"/>
    <col min="4" max="4" width="15.28515625" style="18" customWidth="1"/>
    <col min="5" max="5" width="22.7109375" style="18" customWidth="1"/>
    <col min="6" max="6" width="28.7109375" style="18" customWidth="1"/>
    <col min="7" max="7" width="17.28515625" style="4" customWidth="1"/>
    <col min="8" max="10" width="17.28515625" style="18" hidden="1" customWidth="1"/>
    <col min="11" max="11" width="16.140625" style="18" hidden="1" customWidth="1"/>
    <col min="12" max="12" width="16.28515625" style="18" customWidth="1"/>
    <col min="13" max="13" width="19.42578125" style="18" customWidth="1"/>
    <col min="14" max="16384" width="57.28515625" style="18"/>
  </cols>
  <sheetData>
    <row r="1" spans="1:13" ht="38.25" hidden="1" customHeight="1">
      <c r="A1" s="449" t="str">
        <f>"Приложение №"&amp;Н2пол&amp;"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c r="E1" s="449"/>
      <c r="F1" s="449"/>
    </row>
    <row r="2" spans="1:13" ht="43.5" customHeight="1">
      <c r="A2" s="449" t="str">
        <f>"Приложение "&amp;Н1пол&amp;" к решению
Богучанского районного Совета депутатов
от "&amp;Р1дата&amp;" года №"&amp;Р1номер</f>
        <v>Приложение 10 к решению
Богучанского районного Совета депутатов
от 22.12.2021 года №18/1-133</v>
      </c>
      <c r="B2" s="449"/>
      <c r="C2" s="449"/>
      <c r="D2" s="449"/>
      <c r="E2" s="449"/>
      <c r="F2" s="449"/>
      <c r="G2" s="168"/>
      <c r="H2" s="53"/>
      <c r="I2" s="53"/>
      <c r="J2" s="53"/>
    </row>
    <row r="3" spans="1:13" s="85" customFormat="1" ht="38.25" customHeight="1">
      <c r="A3" s="491" t="str">
        <f>"Межбюджетные трансферты, перечисляемые в районный бюджет из бюджетов  поселений в "&amp;год&amp;" году и плановом периоде "&amp;ПлПер&amp;" годов"</f>
        <v>Межбюджетные трансферты, перечисляемые в районный бюджет из бюджетов  поселений в 2022 году и плановом периоде 2023-2024 годов</v>
      </c>
      <c r="B3" s="491"/>
      <c r="C3" s="491"/>
      <c r="D3" s="491"/>
      <c r="E3" s="491"/>
      <c r="F3" s="491"/>
      <c r="G3" s="168"/>
      <c r="H3" s="84"/>
      <c r="I3" s="84"/>
      <c r="J3" s="84"/>
    </row>
    <row r="4" spans="1:13">
      <c r="F4" s="8" t="s">
        <v>69</v>
      </c>
    </row>
    <row r="5" spans="1:13" s="86" customFormat="1" ht="12.75" customHeight="1">
      <c r="A5" s="489" t="s">
        <v>77</v>
      </c>
      <c r="B5" s="490" t="s">
        <v>78</v>
      </c>
      <c r="C5" s="492"/>
      <c r="D5" s="492"/>
      <c r="E5" s="492"/>
      <c r="F5" s="492"/>
      <c r="G5" s="4"/>
    </row>
    <row r="6" spans="1:13" s="86" customFormat="1" ht="197.25" customHeight="1">
      <c r="A6" s="489"/>
      <c r="B6" s="490"/>
      <c r="C6" s="323" t="s">
        <v>1768</v>
      </c>
      <c r="D6" s="120" t="s">
        <v>1071</v>
      </c>
      <c r="E6" s="120" t="s">
        <v>1340</v>
      </c>
      <c r="F6" s="119" t="s">
        <v>1196</v>
      </c>
      <c r="G6" s="4"/>
    </row>
    <row r="7" spans="1:13" s="86" customFormat="1" ht="15" customHeight="1">
      <c r="A7" s="88" t="s">
        <v>1343</v>
      </c>
      <c r="B7" s="219">
        <f>SUM(B8:B25)</f>
        <v>2458193</v>
      </c>
      <c r="C7" s="219">
        <f>SUM(C8:C25)</f>
        <v>854870</v>
      </c>
      <c r="D7" s="219">
        <f>SUM(D8:D25)</f>
        <v>680323</v>
      </c>
      <c r="E7" s="219">
        <f>SUM(E8:E25)</f>
        <v>23000</v>
      </c>
      <c r="F7" s="220">
        <f>SUM(F8:F25)</f>
        <v>900000</v>
      </c>
      <c r="G7" s="169"/>
      <c r="L7" s="86">
        <f>SUM(L8:L25)</f>
        <v>707779</v>
      </c>
      <c r="M7" s="314">
        <f>C7-L7</f>
        <v>147091</v>
      </c>
    </row>
    <row r="8" spans="1:13">
      <c r="A8" s="41" t="s">
        <v>57</v>
      </c>
      <c r="B8" s="221">
        <f t="shared" ref="B8:B39" si="0">SUM(C8+E8+F8+D8)</f>
        <v>17905</v>
      </c>
      <c r="C8" s="222">
        <v>16992</v>
      </c>
      <c r="D8" s="222"/>
      <c r="E8" s="222">
        <f>913</f>
        <v>913</v>
      </c>
      <c r="F8" s="223"/>
      <c r="L8" s="18">
        <v>14109</v>
      </c>
      <c r="M8" s="314">
        <f t="shared" ref="M8:M25" si="1">C8-L8</f>
        <v>2883</v>
      </c>
    </row>
    <row r="9" spans="1:13">
      <c r="A9" s="41" t="s">
        <v>79</v>
      </c>
      <c r="B9" s="221">
        <f t="shared" si="0"/>
        <v>11770</v>
      </c>
      <c r="C9" s="222">
        <v>10958</v>
      </c>
      <c r="D9" s="222"/>
      <c r="E9" s="222">
        <f>812</f>
        <v>812</v>
      </c>
      <c r="F9" s="223"/>
      <c r="L9" s="18">
        <v>8877</v>
      </c>
      <c r="M9" s="314">
        <f t="shared" si="1"/>
        <v>2081</v>
      </c>
    </row>
    <row r="10" spans="1:13">
      <c r="A10" s="41" t="s">
        <v>164</v>
      </c>
      <c r="B10" s="221">
        <f t="shared" si="0"/>
        <v>685903</v>
      </c>
      <c r="C10" s="222">
        <v>4924</v>
      </c>
      <c r="D10" s="222">
        <v>680323</v>
      </c>
      <c r="E10" s="222">
        <f>656</f>
        <v>656</v>
      </c>
      <c r="F10" s="223"/>
      <c r="L10" s="18">
        <v>4135</v>
      </c>
      <c r="M10" s="314">
        <f t="shared" si="1"/>
        <v>789</v>
      </c>
    </row>
    <row r="11" spans="1:13">
      <c r="A11" s="42" t="s">
        <v>58</v>
      </c>
      <c r="B11" s="221">
        <f t="shared" si="0"/>
        <v>1146300</v>
      </c>
      <c r="C11" s="222">
        <v>242090</v>
      </c>
      <c r="D11" s="222"/>
      <c r="E11" s="222">
        <f>4210</f>
        <v>4210</v>
      </c>
      <c r="F11" s="223">
        <f>900000</f>
        <v>900000</v>
      </c>
      <c r="L11" s="18">
        <v>195865</v>
      </c>
      <c r="M11" s="314">
        <f t="shared" si="1"/>
        <v>46225</v>
      </c>
    </row>
    <row r="12" spans="1:13">
      <c r="A12" s="41" t="s">
        <v>59</v>
      </c>
      <c r="B12" s="221">
        <f t="shared" si="0"/>
        <v>3061</v>
      </c>
      <c r="C12" s="222">
        <v>2293</v>
      </c>
      <c r="D12" s="222"/>
      <c r="E12" s="222">
        <f>768</f>
        <v>768</v>
      </c>
      <c r="F12" s="223"/>
      <c r="L12" s="18">
        <v>2606</v>
      </c>
      <c r="M12" s="314">
        <f t="shared" si="1"/>
        <v>-313</v>
      </c>
    </row>
    <row r="13" spans="1:13" ht="17.25" customHeight="1">
      <c r="A13" s="43" t="s">
        <v>231</v>
      </c>
      <c r="B13" s="221">
        <f t="shared" si="0"/>
        <v>71458</v>
      </c>
      <c r="C13" s="222">
        <v>69827</v>
      </c>
      <c r="D13" s="222"/>
      <c r="E13" s="222">
        <f>1631</f>
        <v>1631</v>
      </c>
      <c r="F13" s="223"/>
      <c r="L13" s="18">
        <v>63080</v>
      </c>
      <c r="M13" s="314">
        <f t="shared" si="1"/>
        <v>6747</v>
      </c>
    </row>
    <row r="14" spans="1:13">
      <c r="A14" s="41" t="s">
        <v>80</v>
      </c>
      <c r="B14" s="221">
        <f t="shared" si="0"/>
        <v>45162</v>
      </c>
      <c r="C14" s="222">
        <v>43953</v>
      </c>
      <c r="D14" s="222"/>
      <c r="E14" s="222">
        <f>1209</f>
        <v>1209</v>
      </c>
      <c r="F14" s="223"/>
      <c r="L14" s="18">
        <v>36880</v>
      </c>
      <c r="M14" s="314">
        <f t="shared" si="1"/>
        <v>7073</v>
      </c>
    </row>
    <row r="15" spans="1:13">
      <c r="A15" s="41" t="s">
        <v>135</v>
      </c>
      <c r="B15" s="221">
        <f t="shared" si="0"/>
        <v>34191</v>
      </c>
      <c r="C15" s="222">
        <v>32922</v>
      </c>
      <c r="D15" s="222"/>
      <c r="E15" s="222">
        <f>1269</f>
        <v>1269</v>
      </c>
      <c r="F15" s="223"/>
      <c r="L15" s="18">
        <v>26612</v>
      </c>
      <c r="M15" s="314">
        <f t="shared" si="1"/>
        <v>6310</v>
      </c>
    </row>
    <row r="16" spans="1:13">
      <c r="A16" s="41" t="s">
        <v>136</v>
      </c>
      <c r="B16" s="221">
        <f t="shared" si="0"/>
        <v>17330</v>
      </c>
      <c r="C16" s="222">
        <v>16727</v>
      </c>
      <c r="D16" s="222"/>
      <c r="E16" s="222">
        <f>603</f>
        <v>603</v>
      </c>
      <c r="F16" s="223"/>
      <c r="L16" s="18">
        <v>13894</v>
      </c>
      <c r="M16" s="314">
        <f t="shared" si="1"/>
        <v>2833</v>
      </c>
    </row>
    <row r="17" spans="1:13">
      <c r="A17" s="41" t="s">
        <v>81</v>
      </c>
      <c r="B17" s="221">
        <f t="shared" si="0"/>
        <v>7063</v>
      </c>
      <c r="C17" s="222">
        <v>6155</v>
      </c>
      <c r="D17" s="222"/>
      <c r="E17" s="222">
        <f>908</f>
        <v>908</v>
      </c>
      <c r="F17" s="223"/>
      <c r="L17" s="18">
        <v>4488</v>
      </c>
      <c r="M17" s="314">
        <f t="shared" si="1"/>
        <v>1667</v>
      </c>
    </row>
    <row r="18" spans="1:13">
      <c r="A18" s="42" t="s">
        <v>83</v>
      </c>
      <c r="B18" s="221">
        <f t="shared" si="0"/>
        <v>26108</v>
      </c>
      <c r="C18" s="222">
        <v>24474</v>
      </c>
      <c r="D18" s="222"/>
      <c r="E18" s="222">
        <f>1634</f>
        <v>1634</v>
      </c>
      <c r="F18" s="223"/>
      <c r="L18" s="18">
        <v>20125</v>
      </c>
      <c r="M18" s="314">
        <f t="shared" si="1"/>
        <v>4349</v>
      </c>
    </row>
    <row r="19" spans="1:13">
      <c r="A19" s="41" t="s">
        <v>165</v>
      </c>
      <c r="B19" s="221">
        <f t="shared" si="0"/>
        <v>32069</v>
      </c>
      <c r="C19" s="222">
        <v>31064</v>
      </c>
      <c r="D19" s="222"/>
      <c r="E19" s="222">
        <f>1005</f>
        <v>1005</v>
      </c>
      <c r="F19" s="223"/>
      <c r="L19" s="18">
        <v>25240</v>
      </c>
      <c r="M19" s="314">
        <f t="shared" si="1"/>
        <v>5824</v>
      </c>
    </row>
    <row r="20" spans="1:13">
      <c r="A20" s="41" t="s">
        <v>82</v>
      </c>
      <c r="B20" s="221">
        <f t="shared" si="0"/>
        <v>53755</v>
      </c>
      <c r="C20" s="222">
        <v>52714</v>
      </c>
      <c r="D20" s="222"/>
      <c r="E20" s="222">
        <f>1041</f>
        <v>1041</v>
      </c>
      <c r="F20" s="223"/>
      <c r="L20" s="18">
        <v>47306</v>
      </c>
      <c r="M20" s="314">
        <f t="shared" si="1"/>
        <v>5408</v>
      </c>
    </row>
    <row r="21" spans="1:13">
      <c r="A21" s="41" t="s">
        <v>84</v>
      </c>
      <c r="B21" s="221">
        <f t="shared" si="0"/>
        <v>169462</v>
      </c>
      <c r="C21" s="222">
        <v>166856</v>
      </c>
      <c r="D21" s="222"/>
      <c r="E21" s="222">
        <f>2606</f>
        <v>2606</v>
      </c>
      <c r="F21" s="223"/>
      <c r="H21" s="18">
        <v>1991756</v>
      </c>
      <c r="I21" s="188">
        <f>E21-H21</f>
        <v>-1989150</v>
      </c>
      <c r="J21" s="18">
        <v>1448000</v>
      </c>
      <c r="K21" s="188">
        <f>E21+F21-J21</f>
        <v>-1445394</v>
      </c>
      <c r="L21" s="18">
        <v>132726</v>
      </c>
      <c r="M21" s="314">
        <f t="shared" si="1"/>
        <v>34130</v>
      </c>
    </row>
    <row r="22" spans="1:13">
      <c r="A22" s="41" t="s">
        <v>85</v>
      </c>
      <c r="B22" s="221">
        <f t="shared" si="0"/>
        <v>14700</v>
      </c>
      <c r="C22" s="222">
        <v>13975</v>
      </c>
      <c r="D22" s="222"/>
      <c r="E22" s="222">
        <f>725</f>
        <v>725</v>
      </c>
      <c r="F22" s="223"/>
      <c r="I22" s="188">
        <f>F21-G21</f>
        <v>0</v>
      </c>
      <c r="J22" s="18">
        <v>14872580</v>
      </c>
      <c r="L22" s="18">
        <v>12071</v>
      </c>
      <c r="M22" s="314">
        <f t="shared" si="1"/>
        <v>1904</v>
      </c>
    </row>
    <row r="23" spans="1:13">
      <c r="A23" s="41" t="s">
        <v>138</v>
      </c>
      <c r="B23" s="221">
        <f t="shared" si="0"/>
        <v>26009</v>
      </c>
      <c r="C23" s="222">
        <v>24837</v>
      </c>
      <c r="D23" s="222"/>
      <c r="E23" s="222">
        <f>1172</f>
        <v>1172</v>
      </c>
      <c r="F23" s="223"/>
      <c r="J23" s="18">
        <f>J22-J21</f>
        <v>13424580</v>
      </c>
      <c r="L23" s="18">
        <v>21870</v>
      </c>
      <c r="M23" s="314">
        <f t="shared" si="1"/>
        <v>2967</v>
      </c>
    </row>
    <row r="24" spans="1:13">
      <c r="A24" s="41" t="s">
        <v>139</v>
      </c>
      <c r="B24" s="221">
        <f t="shared" si="0"/>
        <v>58410</v>
      </c>
      <c r="C24" s="222">
        <v>57445</v>
      </c>
      <c r="D24" s="222"/>
      <c r="E24" s="222">
        <f>965</f>
        <v>965</v>
      </c>
      <c r="F24" s="223"/>
      <c r="L24" s="18">
        <v>47031</v>
      </c>
      <c r="M24" s="314">
        <f t="shared" si="1"/>
        <v>10414</v>
      </c>
    </row>
    <row r="25" spans="1:13">
      <c r="A25" s="41" t="s">
        <v>86</v>
      </c>
      <c r="B25" s="221">
        <f t="shared" si="0"/>
        <v>37537</v>
      </c>
      <c r="C25" s="222">
        <v>36664</v>
      </c>
      <c r="D25" s="222"/>
      <c r="E25" s="222">
        <f>873</f>
        <v>873</v>
      </c>
      <c r="F25" s="223"/>
      <c r="L25" s="18">
        <v>30864</v>
      </c>
      <c r="M25" s="314">
        <f t="shared" si="1"/>
        <v>5800</v>
      </c>
    </row>
    <row r="26" spans="1:13" s="87" customFormat="1" ht="15.75">
      <c r="A26" s="88" t="s">
        <v>1756</v>
      </c>
      <c r="B26" s="224">
        <f t="shared" si="0"/>
        <v>2458193</v>
      </c>
      <c r="C26" s="219">
        <f>SUM(C27:C44)</f>
        <v>854870</v>
      </c>
      <c r="D26" s="219">
        <f>SUM(D27:D44)</f>
        <v>680323</v>
      </c>
      <c r="E26" s="219">
        <f>SUM(E27:E44)</f>
        <v>23000</v>
      </c>
      <c r="F26" s="220">
        <f>SUM(F27:F44)</f>
        <v>900000</v>
      </c>
      <c r="G26" s="169"/>
    </row>
    <row r="27" spans="1:13">
      <c r="A27" s="41" t="s">
        <v>57</v>
      </c>
      <c r="B27" s="221">
        <f t="shared" si="0"/>
        <v>17905</v>
      </c>
      <c r="C27" s="222">
        <v>16992</v>
      </c>
      <c r="D27" s="222"/>
      <c r="E27" s="222">
        <f>913</f>
        <v>913</v>
      </c>
      <c r="F27" s="223"/>
    </row>
    <row r="28" spans="1:13">
      <c r="A28" s="41" t="s">
        <v>79</v>
      </c>
      <c r="B28" s="221">
        <f t="shared" si="0"/>
        <v>11770</v>
      </c>
      <c r="C28" s="222">
        <v>10958</v>
      </c>
      <c r="D28" s="222"/>
      <c r="E28" s="222">
        <f>812</f>
        <v>812</v>
      </c>
      <c r="F28" s="223"/>
    </row>
    <row r="29" spans="1:13">
      <c r="A29" s="41" t="s">
        <v>164</v>
      </c>
      <c r="B29" s="221">
        <f t="shared" si="0"/>
        <v>685903</v>
      </c>
      <c r="C29" s="222">
        <v>4924</v>
      </c>
      <c r="D29" s="222">
        <v>680323</v>
      </c>
      <c r="E29" s="222">
        <f>656</f>
        <v>656</v>
      </c>
      <c r="F29" s="223"/>
    </row>
    <row r="30" spans="1:13">
      <c r="A30" s="42" t="s">
        <v>58</v>
      </c>
      <c r="B30" s="221">
        <f t="shared" si="0"/>
        <v>1146300</v>
      </c>
      <c r="C30" s="222">
        <v>242090</v>
      </c>
      <c r="D30" s="222"/>
      <c r="E30" s="222">
        <f>4210</f>
        <v>4210</v>
      </c>
      <c r="F30" s="223">
        <f>900000</f>
        <v>900000</v>
      </c>
    </row>
    <row r="31" spans="1:13">
      <c r="A31" s="41" t="s">
        <v>59</v>
      </c>
      <c r="B31" s="221">
        <f t="shared" si="0"/>
        <v>3061</v>
      </c>
      <c r="C31" s="222">
        <v>2293</v>
      </c>
      <c r="D31" s="222"/>
      <c r="E31" s="222">
        <f>768</f>
        <v>768</v>
      </c>
      <c r="F31" s="223"/>
    </row>
    <row r="32" spans="1:13" ht="15" customHeight="1">
      <c r="A32" s="43" t="s">
        <v>231</v>
      </c>
      <c r="B32" s="221">
        <f t="shared" si="0"/>
        <v>71458</v>
      </c>
      <c r="C32" s="222">
        <v>69827</v>
      </c>
      <c r="D32" s="222"/>
      <c r="E32" s="222">
        <f>1631</f>
        <v>1631</v>
      </c>
      <c r="F32" s="223"/>
    </row>
    <row r="33" spans="1:7">
      <c r="A33" s="41" t="s">
        <v>80</v>
      </c>
      <c r="B33" s="221">
        <f t="shared" si="0"/>
        <v>45162</v>
      </c>
      <c r="C33" s="222">
        <v>43953</v>
      </c>
      <c r="D33" s="222"/>
      <c r="E33" s="222">
        <f>1209</f>
        <v>1209</v>
      </c>
      <c r="F33" s="223"/>
    </row>
    <row r="34" spans="1:7">
      <c r="A34" s="41" t="s">
        <v>135</v>
      </c>
      <c r="B34" s="221">
        <f t="shared" si="0"/>
        <v>34191</v>
      </c>
      <c r="C34" s="222">
        <v>32922</v>
      </c>
      <c r="D34" s="222"/>
      <c r="E34" s="222">
        <f>1269</f>
        <v>1269</v>
      </c>
      <c r="F34" s="223"/>
    </row>
    <row r="35" spans="1:7">
      <c r="A35" s="41" t="s">
        <v>136</v>
      </c>
      <c r="B35" s="221">
        <f t="shared" si="0"/>
        <v>17330</v>
      </c>
      <c r="C35" s="222">
        <v>16727</v>
      </c>
      <c r="D35" s="222"/>
      <c r="E35" s="222">
        <f>603</f>
        <v>603</v>
      </c>
      <c r="F35" s="223"/>
    </row>
    <row r="36" spans="1:7">
      <c r="A36" s="41" t="s">
        <v>81</v>
      </c>
      <c r="B36" s="221">
        <f t="shared" si="0"/>
        <v>7063</v>
      </c>
      <c r="C36" s="222">
        <v>6155</v>
      </c>
      <c r="D36" s="222"/>
      <c r="E36" s="222">
        <f>908</f>
        <v>908</v>
      </c>
      <c r="F36" s="223"/>
    </row>
    <row r="37" spans="1:7">
      <c r="A37" s="42" t="s">
        <v>83</v>
      </c>
      <c r="B37" s="221">
        <f t="shared" si="0"/>
        <v>26108</v>
      </c>
      <c r="C37" s="222">
        <v>24474</v>
      </c>
      <c r="D37" s="222"/>
      <c r="E37" s="222">
        <f>1634</f>
        <v>1634</v>
      </c>
      <c r="F37" s="223"/>
    </row>
    <row r="38" spans="1:7">
      <c r="A38" s="41" t="s">
        <v>165</v>
      </c>
      <c r="B38" s="221">
        <f t="shared" si="0"/>
        <v>32069</v>
      </c>
      <c r="C38" s="222">
        <v>31064</v>
      </c>
      <c r="D38" s="222"/>
      <c r="E38" s="222">
        <f>1005</f>
        <v>1005</v>
      </c>
      <c r="F38" s="223"/>
    </row>
    <row r="39" spans="1:7">
      <c r="A39" s="41" t="s">
        <v>82</v>
      </c>
      <c r="B39" s="221">
        <f t="shared" si="0"/>
        <v>53755</v>
      </c>
      <c r="C39" s="222">
        <v>52714</v>
      </c>
      <c r="D39" s="222"/>
      <c r="E39" s="222">
        <f>1041</f>
        <v>1041</v>
      </c>
      <c r="F39" s="223"/>
    </row>
    <row r="40" spans="1:7">
      <c r="A40" s="41" t="s">
        <v>84</v>
      </c>
      <c r="B40" s="221">
        <f t="shared" ref="B40:B63" si="2">SUM(C40+E40+F40+D40)</f>
        <v>169462</v>
      </c>
      <c r="C40" s="222">
        <v>166856</v>
      </c>
      <c r="D40" s="222"/>
      <c r="E40" s="222">
        <f>2606</f>
        <v>2606</v>
      </c>
      <c r="F40" s="223"/>
    </row>
    <row r="41" spans="1:7">
      <c r="A41" s="41" t="s">
        <v>85</v>
      </c>
      <c r="B41" s="221">
        <f t="shared" si="2"/>
        <v>14700</v>
      </c>
      <c r="C41" s="222">
        <v>13975</v>
      </c>
      <c r="D41" s="222"/>
      <c r="E41" s="222">
        <f>725</f>
        <v>725</v>
      </c>
      <c r="F41" s="223"/>
    </row>
    <row r="42" spans="1:7">
      <c r="A42" s="41" t="s">
        <v>138</v>
      </c>
      <c r="B42" s="221">
        <f t="shared" si="2"/>
        <v>26009</v>
      </c>
      <c r="C42" s="222">
        <v>24837</v>
      </c>
      <c r="D42" s="222"/>
      <c r="E42" s="222">
        <f>1172</f>
        <v>1172</v>
      </c>
      <c r="F42" s="223"/>
    </row>
    <row r="43" spans="1:7">
      <c r="A43" s="41" t="s">
        <v>139</v>
      </c>
      <c r="B43" s="221">
        <f t="shared" si="2"/>
        <v>58410</v>
      </c>
      <c r="C43" s="222">
        <v>57445</v>
      </c>
      <c r="D43" s="222"/>
      <c r="E43" s="222">
        <f>965</f>
        <v>965</v>
      </c>
      <c r="F43" s="223"/>
    </row>
    <row r="44" spans="1:7">
      <c r="A44" s="41" t="s">
        <v>86</v>
      </c>
      <c r="B44" s="221">
        <f t="shared" si="2"/>
        <v>37537</v>
      </c>
      <c r="C44" s="222">
        <v>36664</v>
      </c>
      <c r="D44" s="222"/>
      <c r="E44" s="222">
        <f>873</f>
        <v>873</v>
      </c>
      <c r="F44" s="223"/>
    </row>
    <row r="45" spans="1:7" ht="15.75">
      <c r="A45" s="88" t="s">
        <v>1866</v>
      </c>
      <c r="B45" s="224">
        <f t="shared" si="2"/>
        <v>2458193</v>
      </c>
      <c r="C45" s="219">
        <f>SUM(C46:C63)</f>
        <v>854870</v>
      </c>
      <c r="D45" s="219">
        <f>SUM(D46:D63)</f>
        <v>680323</v>
      </c>
      <c r="E45" s="219">
        <f>SUM(E46:E63)</f>
        <v>23000</v>
      </c>
      <c r="F45" s="220">
        <f>SUM(F46:F63)</f>
        <v>900000</v>
      </c>
      <c r="G45" s="169"/>
    </row>
    <row r="46" spans="1:7">
      <c r="A46" s="41" t="s">
        <v>57</v>
      </c>
      <c r="B46" s="221">
        <f t="shared" si="2"/>
        <v>17905</v>
      </c>
      <c r="C46" s="222">
        <v>16992</v>
      </c>
      <c r="D46" s="222"/>
      <c r="E46" s="222">
        <f>913</f>
        <v>913</v>
      </c>
      <c r="F46" s="223"/>
    </row>
    <row r="47" spans="1:7">
      <c r="A47" s="41" t="s">
        <v>79</v>
      </c>
      <c r="B47" s="221">
        <f t="shared" si="2"/>
        <v>11770</v>
      </c>
      <c r="C47" s="222">
        <v>10958</v>
      </c>
      <c r="D47" s="222"/>
      <c r="E47" s="222">
        <f>812</f>
        <v>812</v>
      </c>
      <c r="F47" s="223"/>
    </row>
    <row r="48" spans="1:7">
      <c r="A48" s="41" t="s">
        <v>164</v>
      </c>
      <c r="B48" s="221">
        <f t="shared" si="2"/>
        <v>685903</v>
      </c>
      <c r="C48" s="222">
        <v>4924</v>
      </c>
      <c r="D48" s="222">
        <v>680323</v>
      </c>
      <c r="E48" s="222">
        <f>656</f>
        <v>656</v>
      </c>
      <c r="F48" s="223"/>
    </row>
    <row r="49" spans="1:6">
      <c r="A49" s="42" t="s">
        <v>58</v>
      </c>
      <c r="B49" s="221">
        <f t="shared" si="2"/>
        <v>1146300</v>
      </c>
      <c r="C49" s="222">
        <v>242090</v>
      </c>
      <c r="D49" s="222"/>
      <c r="E49" s="222">
        <f>4210</f>
        <v>4210</v>
      </c>
      <c r="F49" s="223">
        <f>900000</f>
        <v>900000</v>
      </c>
    </row>
    <row r="50" spans="1:6">
      <c r="A50" s="41" t="s">
        <v>59</v>
      </c>
      <c r="B50" s="221">
        <f t="shared" si="2"/>
        <v>3061</v>
      </c>
      <c r="C50" s="222">
        <v>2293</v>
      </c>
      <c r="D50" s="222"/>
      <c r="E50" s="222">
        <f>768</f>
        <v>768</v>
      </c>
      <c r="F50" s="223"/>
    </row>
    <row r="51" spans="1:6" ht="15" customHeight="1">
      <c r="A51" s="43" t="s">
        <v>231</v>
      </c>
      <c r="B51" s="221">
        <f t="shared" si="2"/>
        <v>71458</v>
      </c>
      <c r="C51" s="222">
        <v>69827</v>
      </c>
      <c r="D51" s="222"/>
      <c r="E51" s="222">
        <f>1631</f>
        <v>1631</v>
      </c>
      <c r="F51" s="223"/>
    </row>
    <row r="52" spans="1:6">
      <c r="A52" s="41" t="s">
        <v>80</v>
      </c>
      <c r="B52" s="221">
        <f t="shared" si="2"/>
        <v>45162</v>
      </c>
      <c r="C52" s="222">
        <v>43953</v>
      </c>
      <c r="D52" s="222"/>
      <c r="E52" s="222">
        <f>1209</f>
        <v>1209</v>
      </c>
      <c r="F52" s="223"/>
    </row>
    <row r="53" spans="1:6">
      <c r="A53" s="41" t="s">
        <v>135</v>
      </c>
      <c r="B53" s="221">
        <f t="shared" si="2"/>
        <v>34191</v>
      </c>
      <c r="C53" s="222">
        <v>32922</v>
      </c>
      <c r="D53" s="222"/>
      <c r="E53" s="222">
        <f>1269</f>
        <v>1269</v>
      </c>
      <c r="F53" s="223"/>
    </row>
    <row r="54" spans="1:6">
      <c r="A54" s="41" t="s">
        <v>136</v>
      </c>
      <c r="B54" s="221">
        <f t="shared" si="2"/>
        <v>17330</v>
      </c>
      <c r="C54" s="222">
        <v>16727</v>
      </c>
      <c r="D54" s="222"/>
      <c r="E54" s="222">
        <f>603</f>
        <v>603</v>
      </c>
      <c r="F54" s="223"/>
    </row>
    <row r="55" spans="1:6">
      <c r="A55" s="41" t="s">
        <v>81</v>
      </c>
      <c r="B55" s="221">
        <f t="shared" si="2"/>
        <v>7063</v>
      </c>
      <c r="C55" s="222">
        <v>6155</v>
      </c>
      <c r="D55" s="222"/>
      <c r="E55" s="222">
        <f>908</f>
        <v>908</v>
      </c>
      <c r="F55" s="223"/>
    </row>
    <row r="56" spans="1:6">
      <c r="A56" s="42" t="s">
        <v>83</v>
      </c>
      <c r="B56" s="221">
        <f t="shared" si="2"/>
        <v>26108</v>
      </c>
      <c r="C56" s="222">
        <v>24474</v>
      </c>
      <c r="D56" s="222"/>
      <c r="E56" s="222">
        <f>1634</f>
        <v>1634</v>
      </c>
      <c r="F56" s="223"/>
    </row>
    <row r="57" spans="1:6">
      <c r="A57" s="41" t="s">
        <v>165</v>
      </c>
      <c r="B57" s="221">
        <f t="shared" si="2"/>
        <v>32069</v>
      </c>
      <c r="C57" s="222">
        <v>31064</v>
      </c>
      <c r="D57" s="222"/>
      <c r="E57" s="222">
        <f>1005</f>
        <v>1005</v>
      </c>
      <c r="F57" s="223"/>
    </row>
    <row r="58" spans="1:6">
      <c r="A58" s="41" t="s">
        <v>82</v>
      </c>
      <c r="B58" s="221">
        <f t="shared" si="2"/>
        <v>53755</v>
      </c>
      <c r="C58" s="222">
        <v>52714</v>
      </c>
      <c r="D58" s="222"/>
      <c r="E58" s="222">
        <f>1041</f>
        <v>1041</v>
      </c>
      <c r="F58" s="223"/>
    </row>
    <row r="59" spans="1:6">
      <c r="A59" s="41" t="s">
        <v>84</v>
      </c>
      <c r="B59" s="221">
        <f t="shared" si="2"/>
        <v>169462</v>
      </c>
      <c r="C59" s="222">
        <v>166856</v>
      </c>
      <c r="D59" s="222"/>
      <c r="E59" s="222">
        <f>2606</f>
        <v>2606</v>
      </c>
      <c r="F59" s="223"/>
    </row>
    <row r="60" spans="1:6">
      <c r="A60" s="41" t="s">
        <v>85</v>
      </c>
      <c r="B60" s="221">
        <f t="shared" si="2"/>
        <v>14700</v>
      </c>
      <c r="C60" s="222">
        <v>13975</v>
      </c>
      <c r="D60" s="222"/>
      <c r="E60" s="222">
        <f>725</f>
        <v>725</v>
      </c>
      <c r="F60" s="223"/>
    </row>
    <row r="61" spans="1:6">
      <c r="A61" s="41" t="s">
        <v>138</v>
      </c>
      <c r="B61" s="221">
        <f t="shared" si="2"/>
        <v>26009</v>
      </c>
      <c r="C61" s="222">
        <v>24837</v>
      </c>
      <c r="D61" s="222"/>
      <c r="E61" s="222">
        <f>1172</f>
        <v>1172</v>
      </c>
      <c r="F61" s="223"/>
    </row>
    <row r="62" spans="1:6">
      <c r="A62" s="41" t="s">
        <v>139</v>
      </c>
      <c r="B62" s="221">
        <f t="shared" si="2"/>
        <v>58410</v>
      </c>
      <c r="C62" s="222">
        <v>57445</v>
      </c>
      <c r="D62" s="222"/>
      <c r="E62" s="222">
        <f>965</f>
        <v>965</v>
      </c>
      <c r="F62" s="223"/>
    </row>
    <row r="63" spans="1:6">
      <c r="A63" s="41" t="s">
        <v>86</v>
      </c>
      <c r="B63" s="221">
        <f t="shared" si="2"/>
        <v>37537</v>
      </c>
      <c r="C63" s="222">
        <v>36664</v>
      </c>
      <c r="D63" s="222"/>
      <c r="E63" s="222">
        <f>873</f>
        <v>873</v>
      </c>
      <c r="F63" s="223"/>
    </row>
  </sheetData>
  <mergeCells count="6">
    <mergeCell ref="A1:F1"/>
    <mergeCell ref="A5:A6"/>
    <mergeCell ref="B5:B6"/>
    <mergeCell ref="A3:F3"/>
    <mergeCell ref="C5:F5"/>
    <mergeCell ref="A2:F2"/>
  </mergeCells>
  <phoneticPr fontId="3" type="noConversion"/>
  <pageMargins left="0.23622047244094491" right="0.23622047244094491" top="0.74803149606299213" bottom="0.74803149606299213" header="0.31496062992125984" footer="0.31496062992125984"/>
  <pageSetup paperSize="9" scale="76" fitToHeight="0" orientation="landscape" r:id="rId1"/>
  <headerFooter alignWithMargins="0"/>
</worksheet>
</file>

<file path=xl/worksheets/sheet14.xml><?xml version="1.0" encoding="utf-8"?>
<worksheet xmlns="http://schemas.openxmlformats.org/spreadsheetml/2006/main" xmlns:r="http://schemas.openxmlformats.org/officeDocument/2006/relationships">
  <dimension ref="A1:F24"/>
  <sheetViews>
    <sheetView zoomScaleNormal="100" workbookViewId="0">
      <selection activeCell="E1" sqref="E1:F1048576"/>
    </sheetView>
  </sheetViews>
  <sheetFormatPr defaultRowHeight="12.75"/>
  <cols>
    <col min="1" max="1" width="43" customWidth="1"/>
    <col min="2" max="2" width="15.7109375" customWidth="1"/>
    <col min="3" max="3" width="16.140625" customWidth="1"/>
    <col min="4" max="4" width="16.85546875" customWidth="1"/>
    <col min="5" max="5" width="13.140625" hidden="1" customWidth="1"/>
    <col min="6" max="6" width="0" hidden="1" customWidth="1"/>
  </cols>
  <sheetData>
    <row r="1" spans="1:6" ht="43.5" customHeight="1">
      <c r="A1" s="449" t="str">
        <f>"Приложение №"&amp;Н2сбал&amp;" к решению
Богучанского районного Совета депутатов
от "&amp;Р2дата&amp;" года №"&amp;Р2номер</f>
        <v>Приложение №9 к решению
Богучанского районного Совета депутатов
от 11.03.2022 года №21/1-158</v>
      </c>
      <c r="B1" s="449"/>
      <c r="C1" s="449"/>
      <c r="D1" s="449"/>
      <c r="E1" s="19"/>
    </row>
    <row r="2" spans="1:6" ht="46.5" customHeight="1">
      <c r="A2" s="449" t="str">
        <f>"Приложение "&amp;Н1сбал&amp;" к решению
Богучанского районного Совета депутатов
от "&amp;Р1дата&amp;" года №"&amp;Р1номер</f>
        <v>Приложение 16 к решению
Богучанского районного Совета депутатов
от 22.12.2021 года №18/1-133</v>
      </c>
      <c r="B2" s="449"/>
      <c r="C2" s="449"/>
      <c r="D2" s="449"/>
      <c r="E2" s="19"/>
      <c r="F2" s="3"/>
    </row>
    <row r="3" spans="1:6" ht="88.5" customHeight="1">
      <c r="A3" s="448" t="str">
        <f>"Иные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"&amp;год&amp;" год и плановый период "&amp;ПлПер&amp;" годов"</f>
        <v>Иные межбюджетные трансферты бюджетам поселений  Богучанского района из районного бюджета на поддержку мер по обеспечению сбалансированности бюджетов поселений Богучанского района на  2022 год и плановый период 2023-2024 годов</v>
      </c>
      <c r="B3" s="448"/>
      <c r="C3" s="448"/>
      <c r="D3" s="448"/>
      <c r="E3" s="19"/>
      <c r="F3" s="3"/>
    </row>
    <row r="4" spans="1:6">
      <c r="A4" s="155"/>
      <c r="B4" s="8"/>
      <c r="C4" s="8"/>
      <c r="D4" s="156" t="s">
        <v>69</v>
      </c>
      <c r="E4" s="19"/>
      <c r="F4" s="3"/>
    </row>
    <row r="5" spans="1:6" ht="14.25">
      <c r="A5" s="22" t="s">
        <v>21</v>
      </c>
      <c r="B5" s="22" t="s">
        <v>1342</v>
      </c>
      <c r="C5" s="22" t="s">
        <v>1753</v>
      </c>
      <c r="D5" s="22" t="s">
        <v>1865</v>
      </c>
      <c r="E5" s="33">
        <v>1110080120</v>
      </c>
      <c r="F5" s="3" t="s">
        <v>259</v>
      </c>
    </row>
    <row r="6" spans="1:6" ht="14.25">
      <c r="A6" s="281" t="s">
        <v>70</v>
      </c>
      <c r="B6" s="437">
        <f>SUM(B7:B24)</f>
        <v>38780300</v>
      </c>
      <c r="C6" s="437">
        <f>SUM(C7:C24)</f>
        <v>18140000</v>
      </c>
      <c r="D6" s="437">
        <f>SUM(D7:D24)</f>
        <v>18140000</v>
      </c>
      <c r="E6" s="100">
        <f ca="1">SUMIF(РзПз,"????"&amp;E$5,СумВед)-B6</f>
        <v>0</v>
      </c>
      <c r="F6" s="3">
        <v>2016</v>
      </c>
    </row>
    <row r="7" spans="1:6" ht="14.25">
      <c r="A7" s="287" t="s">
        <v>624</v>
      </c>
      <c r="B7" s="228">
        <f>3484600+50000</f>
        <v>3534600</v>
      </c>
      <c r="C7" s="320">
        <v>1742300</v>
      </c>
      <c r="D7" s="320">
        <v>1742300</v>
      </c>
      <c r="E7" s="100">
        <f ca="1">SUMIF(РзПзПлПер,"????"&amp;E$5,СумВед14)-C6</f>
        <v>0</v>
      </c>
      <c r="F7" s="3">
        <v>2017</v>
      </c>
    </row>
    <row r="8" spans="1:6" ht="28.5">
      <c r="A8" s="287" t="s">
        <v>79</v>
      </c>
      <c r="B8" s="228">
        <v>3388400</v>
      </c>
      <c r="C8" s="320">
        <v>1694200</v>
      </c>
      <c r="D8" s="320">
        <v>1694200</v>
      </c>
      <c r="E8" s="100">
        <f ca="1">SUMIF(РзПзПлПер,"????"&amp;E$5,СумВед15)-D6</f>
        <v>0</v>
      </c>
      <c r="F8" s="3">
        <v>2018</v>
      </c>
    </row>
    <row r="9" spans="1:6" ht="28.5" hidden="1">
      <c r="A9" s="321" t="s">
        <v>164</v>
      </c>
      <c r="B9" s="228"/>
      <c r="C9" s="320"/>
      <c r="D9" s="320"/>
      <c r="E9" s="19"/>
      <c r="F9" s="3"/>
    </row>
    <row r="10" spans="1:6" ht="14.25">
      <c r="A10" s="321" t="s">
        <v>58</v>
      </c>
      <c r="B10" s="228">
        <f>650000</f>
        <v>650000</v>
      </c>
      <c r="C10" s="320"/>
      <c r="D10" s="320"/>
      <c r="E10" s="19"/>
      <c r="F10" s="3"/>
    </row>
    <row r="11" spans="1:6" ht="28.5">
      <c r="A11" s="287" t="s">
        <v>59</v>
      </c>
      <c r="B11" s="228">
        <f>3547700+120000</f>
        <v>3667700</v>
      </c>
      <c r="C11" s="320">
        <v>1773900</v>
      </c>
      <c r="D11" s="320">
        <v>1773900</v>
      </c>
      <c r="E11" s="19"/>
      <c r="F11" s="3"/>
    </row>
    <row r="12" spans="1:6" ht="33.75" customHeight="1">
      <c r="A12" s="43" t="s">
        <v>231</v>
      </c>
      <c r="B12" s="228">
        <f>149500+200000</f>
        <v>349500</v>
      </c>
      <c r="C12" s="320">
        <v>74800</v>
      </c>
      <c r="D12" s="320">
        <v>74800</v>
      </c>
      <c r="E12" s="19"/>
      <c r="F12" s="3"/>
    </row>
    <row r="13" spans="1:6" ht="14.25">
      <c r="A13" s="287" t="s">
        <v>80</v>
      </c>
      <c r="B13" s="228">
        <v>3078900</v>
      </c>
      <c r="C13" s="320">
        <v>1539500</v>
      </c>
      <c r="D13" s="320">
        <v>1539500</v>
      </c>
      <c r="E13" s="37"/>
      <c r="F13" s="3"/>
    </row>
    <row r="14" spans="1:6" ht="14.25">
      <c r="A14" s="287" t="s">
        <v>135</v>
      </c>
      <c r="B14" s="228">
        <f>5676300+100000</f>
        <v>5776300</v>
      </c>
      <c r="C14" s="320">
        <v>2838200</v>
      </c>
      <c r="D14" s="320">
        <v>2838200</v>
      </c>
      <c r="E14" s="19"/>
      <c r="F14" s="3"/>
    </row>
    <row r="15" spans="1:6" ht="28.5" hidden="1">
      <c r="A15" s="287" t="s">
        <v>136</v>
      </c>
      <c r="B15" s="228"/>
      <c r="C15" s="320"/>
      <c r="D15" s="320"/>
      <c r="E15" s="19"/>
      <c r="F15" s="3"/>
    </row>
    <row r="16" spans="1:6" ht="28.5">
      <c r="A16" s="287" t="s">
        <v>81</v>
      </c>
      <c r="B16" s="228">
        <f>3187900+100000</f>
        <v>3287900</v>
      </c>
      <c r="C16" s="320">
        <v>1594000</v>
      </c>
      <c r="D16" s="320">
        <v>1594000</v>
      </c>
      <c r="E16" s="19"/>
      <c r="F16" s="3"/>
    </row>
    <row r="17" spans="1:6" ht="28.5">
      <c r="A17" s="287" t="s">
        <v>83</v>
      </c>
      <c r="B17" s="228">
        <v>595900</v>
      </c>
      <c r="C17" s="320">
        <v>298000</v>
      </c>
      <c r="D17" s="320">
        <v>298000</v>
      </c>
      <c r="E17" s="19"/>
      <c r="F17" s="3"/>
    </row>
    <row r="18" spans="1:6" ht="25.5" customHeight="1">
      <c r="A18" s="287" t="s">
        <v>165</v>
      </c>
      <c r="B18" s="228"/>
      <c r="C18" s="320"/>
      <c r="D18" s="320"/>
      <c r="E18" s="19"/>
      <c r="F18" s="3"/>
    </row>
    <row r="19" spans="1:6" ht="14.25">
      <c r="A19" s="287" t="s">
        <v>82</v>
      </c>
      <c r="B19" s="228">
        <f>4417600+200000</f>
        <v>4617600</v>
      </c>
      <c r="C19" s="320">
        <v>2208800</v>
      </c>
      <c r="D19" s="320">
        <v>2208800</v>
      </c>
      <c r="E19" s="19"/>
      <c r="F19" s="3"/>
    </row>
    <row r="20" spans="1:6" ht="28.5">
      <c r="A20" s="287" t="s">
        <v>84</v>
      </c>
      <c r="B20" s="228">
        <f>740100</f>
        <v>740100</v>
      </c>
      <c r="C20" s="320"/>
      <c r="D20" s="320"/>
      <c r="E20" s="19"/>
      <c r="F20" s="3"/>
    </row>
    <row r="21" spans="1:6" ht="28.5" hidden="1">
      <c r="A21" s="287" t="s">
        <v>85</v>
      </c>
      <c r="B21" s="228"/>
      <c r="C21" s="320"/>
      <c r="D21" s="320"/>
      <c r="E21" s="19"/>
      <c r="F21" s="3"/>
    </row>
    <row r="22" spans="1:6" ht="28.5">
      <c r="A22" s="287" t="s">
        <v>138</v>
      </c>
      <c r="B22" s="228">
        <v>2956200</v>
      </c>
      <c r="C22" s="320">
        <v>1478100</v>
      </c>
      <c r="D22" s="320">
        <v>1478100</v>
      </c>
      <c r="E22" s="19"/>
      <c r="F22" s="3"/>
    </row>
    <row r="23" spans="1:6" ht="14.25">
      <c r="A23" s="287" t="s">
        <v>139</v>
      </c>
      <c r="B23" s="228">
        <f>1535000+200000</f>
        <v>1735000</v>
      </c>
      <c r="C23" s="320">
        <v>767500</v>
      </c>
      <c r="D23" s="320">
        <v>767500</v>
      </c>
      <c r="E23" s="19"/>
      <c r="F23" s="3"/>
    </row>
    <row r="24" spans="1:6" ht="14.25">
      <c r="A24" s="287" t="s">
        <v>86</v>
      </c>
      <c r="B24" s="228">
        <f>4252200+150000</f>
        <v>4402200</v>
      </c>
      <c r="C24" s="320">
        <v>2130700</v>
      </c>
      <c r="D24" s="320">
        <v>2130700</v>
      </c>
      <c r="E24" s="19"/>
      <c r="F24" s="3"/>
    </row>
  </sheetData>
  <mergeCells count="3">
    <mergeCell ref="A2:D2"/>
    <mergeCell ref="A3:D3"/>
    <mergeCell ref="A1:D1"/>
  </mergeCells>
  <pageMargins left="0.70866141732283472" right="0.11811023622047245"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dimension ref="A1:F39"/>
  <sheetViews>
    <sheetView workbookViewId="0">
      <selection activeCell="B2" sqref="B2:F2"/>
    </sheetView>
  </sheetViews>
  <sheetFormatPr defaultRowHeight="12.75"/>
  <cols>
    <col min="1" max="1" width="5.5703125" customWidth="1"/>
    <col min="2" max="2" width="58.85546875" customWidth="1"/>
    <col min="3" max="3" width="15" style="276" customWidth="1"/>
    <col min="4" max="4" width="17.42578125" style="276" customWidth="1"/>
    <col min="5" max="5" width="17" style="276" customWidth="1"/>
    <col min="6" max="6" width="18" style="276" customWidth="1"/>
  </cols>
  <sheetData>
    <row r="1" spans="1:6" ht="48" customHeight="1">
      <c r="B1" s="449" t="str">
        <f>"Приложение №"&amp;Н2софин&amp;" к решению
Богучанского районного Совета депутатов
от "&amp;Р2дата&amp;" года №"&amp;Р2номер</f>
        <v>Приложение №10 к решению
Богучанского районного Совета депутатов
от 11.03.2022 года №21/1-158</v>
      </c>
      <c r="C1" s="449"/>
      <c r="D1" s="449"/>
      <c r="E1" s="449"/>
      <c r="F1" s="449"/>
    </row>
    <row r="2" spans="1:6" ht="45.75" customHeight="1">
      <c r="B2" s="449" t="str">
        <f>"Приложение "&amp;Н1софин&amp;" к решению
Богучанского районного Совета депутатов
от "&amp;Р1дата&amp;" года №"&amp;Р1номер</f>
        <v>Приложение 19 к решению
Богучанского районного Совета депутатов
от 22.12.2021 года №18/1-133</v>
      </c>
      <c r="C2" s="449"/>
      <c r="D2" s="449"/>
      <c r="E2" s="449"/>
      <c r="F2" s="449"/>
    </row>
    <row r="3" spans="1:6" ht="35.25" customHeight="1">
      <c r="B3" s="448" t="str">
        <f>"Долевое финансирование мероприятий выделенных из
 краевого бюджета на  "&amp;год&amp;" год и плановый период "&amp;ПлПер&amp;" годов"</f>
        <v>Долевое финансирование мероприятий выделенных из
 краевого бюджета на  2022 год и плановый период 2023-2024 годов</v>
      </c>
      <c r="C3" s="448"/>
      <c r="D3" s="448"/>
      <c r="E3" s="448"/>
      <c r="F3" s="448"/>
    </row>
    <row r="4" spans="1:6" ht="20.25">
      <c r="B4" s="215"/>
      <c r="C4" s="311"/>
      <c r="D4" s="311"/>
      <c r="E4" s="493" t="s">
        <v>69</v>
      </c>
      <c r="F4" s="493"/>
    </row>
    <row r="5" spans="1:6" ht="22.5" customHeight="1">
      <c r="A5" s="42"/>
      <c r="B5" s="22" t="s">
        <v>21</v>
      </c>
      <c r="C5" s="147" t="s">
        <v>1335</v>
      </c>
      <c r="D5" s="312" t="s">
        <v>1754</v>
      </c>
      <c r="E5" s="312" t="s">
        <v>1753</v>
      </c>
      <c r="F5" s="312" t="s">
        <v>1865</v>
      </c>
    </row>
    <row r="6" spans="1:6" ht="27.75" customHeight="1">
      <c r="A6" s="42"/>
      <c r="B6" s="281" t="s">
        <v>70</v>
      </c>
      <c r="C6" s="340"/>
      <c r="D6" s="438">
        <f>SUM(D7:D39)</f>
        <v>9643226.1400000006</v>
      </c>
      <c r="E6" s="438">
        <f t="shared" ref="E6:F6" si="0">SUM(E7:E39)</f>
        <v>2043692.1400000001</v>
      </c>
      <c r="F6" s="438">
        <f t="shared" si="0"/>
        <v>1933192.1400000001</v>
      </c>
    </row>
    <row r="7" spans="1:6" s="276" customFormat="1" ht="142.5">
      <c r="A7" s="282">
        <v>1</v>
      </c>
      <c r="B7" s="352" t="s">
        <v>1522</v>
      </c>
      <c r="C7" s="341" t="s">
        <v>1346</v>
      </c>
      <c r="D7" s="405">
        <v>140.13999999999999</v>
      </c>
      <c r="E7" s="405">
        <v>140.13999999999999</v>
      </c>
      <c r="F7" s="405">
        <v>140.13999999999999</v>
      </c>
    </row>
    <row r="8" spans="1:6" s="276" customFormat="1" ht="85.5">
      <c r="A8" s="282">
        <v>2</v>
      </c>
      <c r="B8" s="299" t="s">
        <v>1477</v>
      </c>
      <c r="C8" s="341" t="s">
        <v>1478</v>
      </c>
      <c r="D8" s="405">
        <v>448</v>
      </c>
      <c r="E8" s="405">
        <v>448</v>
      </c>
      <c r="F8" s="405">
        <v>448</v>
      </c>
    </row>
    <row r="9" spans="1:6" s="276" customFormat="1" ht="71.25">
      <c r="A9" s="282">
        <v>3</v>
      </c>
      <c r="B9" s="401" t="s">
        <v>1874</v>
      </c>
      <c r="C9" s="341" t="s">
        <v>1381</v>
      </c>
      <c r="D9" s="405"/>
      <c r="E9" s="405">
        <v>26250</v>
      </c>
      <c r="F9" s="405">
        <v>26250</v>
      </c>
    </row>
    <row r="10" spans="1:6" s="276" customFormat="1" ht="128.25">
      <c r="A10" s="282">
        <v>4</v>
      </c>
      <c r="B10" s="352" t="s">
        <v>1523</v>
      </c>
      <c r="C10" s="341" t="s">
        <v>1349</v>
      </c>
      <c r="D10" s="405">
        <v>750000</v>
      </c>
      <c r="E10" s="405">
        <v>750000</v>
      </c>
      <c r="F10" s="405">
        <v>750000</v>
      </c>
    </row>
    <row r="11" spans="1:6" s="276" customFormat="1" ht="85.5">
      <c r="A11" s="282">
        <v>5</v>
      </c>
      <c r="B11" s="299" t="s">
        <v>1479</v>
      </c>
      <c r="C11" s="342" t="s">
        <v>1363</v>
      </c>
      <c r="D11" s="406">
        <v>764000</v>
      </c>
      <c r="E11" s="406">
        <v>764000</v>
      </c>
      <c r="F11" s="406">
        <v>764000</v>
      </c>
    </row>
    <row r="12" spans="1:6" s="276" customFormat="1" ht="185.25">
      <c r="A12" s="282">
        <v>6</v>
      </c>
      <c r="B12" s="299" t="s">
        <v>1485</v>
      </c>
      <c r="C12" s="342" t="s">
        <v>774</v>
      </c>
      <c r="D12" s="405">
        <v>360</v>
      </c>
      <c r="E12" s="405">
        <v>360</v>
      </c>
      <c r="F12" s="405">
        <v>360</v>
      </c>
    </row>
    <row r="13" spans="1:6" s="276" customFormat="1" ht="142.5" hidden="1">
      <c r="A13" s="282"/>
      <c r="B13" s="352" t="s">
        <v>1524</v>
      </c>
      <c r="C13" s="404" t="s">
        <v>1790</v>
      </c>
      <c r="D13" s="405"/>
      <c r="E13" s="405">
        <v>0</v>
      </c>
      <c r="F13" s="405">
        <v>0</v>
      </c>
    </row>
    <row r="14" spans="1:6" s="276" customFormat="1" ht="71.25">
      <c r="A14" s="282">
        <v>7</v>
      </c>
      <c r="B14" s="352" t="s">
        <v>1525</v>
      </c>
      <c r="C14" s="341" t="s">
        <v>682</v>
      </c>
      <c r="D14" s="405">
        <v>300900</v>
      </c>
      <c r="E14" s="405">
        <v>206320</v>
      </c>
      <c r="F14" s="405">
        <v>206320</v>
      </c>
    </row>
    <row r="15" spans="1:6" s="276" customFormat="1" ht="85.5" hidden="1">
      <c r="A15" s="282"/>
      <c r="B15" s="352" t="s">
        <v>1526</v>
      </c>
      <c r="C15" s="341" t="s">
        <v>1233</v>
      </c>
      <c r="D15" s="407"/>
      <c r="E15" s="407"/>
      <c r="F15" s="407"/>
    </row>
    <row r="16" spans="1:6" s="276" customFormat="1" ht="57">
      <c r="A16" s="282">
        <v>8</v>
      </c>
      <c r="B16" s="352" t="s">
        <v>1355</v>
      </c>
      <c r="C16" s="341" t="s">
        <v>712</v>
      </c>
      <c r="D16" s="405">
        <v>87850</v>
      </c>
      <c r="E16" s="405">
        <v>87850</v>
      </c>
      <c r="F16" s="405">
        <v>87850</v>
      </c>
    </row>
    <row r="17" spans="1:6" s="276" customFormat="1" ht="99.75">
      <c r="A17" s="282">
        <v>9</v>
      </c>
      <c r="B17" s="410" t="s">
        <v>1791</v>
      </c>
      <c r="C17" s="342" t="s">
        <v>1364</v>
      </c>
      <c r="D17" s="405">
        <v>30000</v>
      </c>
      <c r="E17" s="405">
        <v>0</v>
      </c>
      <c r="F17" s="405">
        <v>0</v>
      </c>
    </row>
    <row r="18" spans="1:6" s="276" customFormat="1" ht="99.75">
      <c r="A18" s="282">
        <v>10</v>
      </c>
      <c r="B18" s="410" t="s">
        <v>1791</v>
      </c>
      <c r="C18" s="342" t="s">
        <v>1480</v>
      </c>
      <c r="D18" s="406">
        <v>70200</v>
      </c>
      <c r="E18" s="406">
        <v>151900</v>
      </c>
      <c r="F18" s="406">
        <v>64900</v>
      </c>
    </row>
    <row r="19" spans="1:6" s="276" customFormat="1" ht="228" hidden="1">
      <c r="A19" s="282"/>
      <c r="B19" s="299" t="s">
        <v>1521</v>
      </c>
      <c r="C19" s="343" t="s">
        <v>1508</v>
      </c>
      <c r="D19" s="405"/>
      <c r="E19" s="405">
        <v>0</v>
      </c>
      <c r="F19" s="405">
        <v>0</v>
      </c>
    </row>
    <row r="20" spans="1:6" s="276" customFormat="1" ht="85.5" hidden="1">
      <c r="A20" s="282"/>
      <c r="B20" s="402" t="s">
        <v>1527</v>
      </c>
      <c r="C20" s="343" t="s">
        <v>1512</v>
      </c>
      <c r="D20" s="405"/>
      <c r="E20" s="405"/>
      <c r="F20" s="405"/>
    </row>
    <row r="21" spans="1:6" s="276" customFormat="1" ht="85.5">
      <c r="A21" s="282">
        <v>11</v>
      </c>
      <c r="B21" s="354" t="s">
        <v>1680</v>
      </c>
      <c r="C21" s="345" t="s">
        <v>1677</v>
      </c>
      <c r="D21" s="406">
        <v>34000</v>
      </c>
      <c r="E21" s="406">
        <v>33000</v>
      </c>
      <c r="F21" s="406">
        <v>9500</v>
      </c>
    </row>
    <row r="22" spans="1:6" s="276" customFormat="1" ht="85.5">
      <c r="A22" s="282">
        <v>12</v>
      </c>
      <c r="B22" s="401" t="s">
        <v>1827</v>
      </c>
      <c r="C22" s="341" t="s">
        <v>1826</v>
      </c>
      <c r="D22" s="405">
        <v>50000</v>
      </c>
      <c r="E22" s="405"/>
      <c r="F22" s="405"/>
    </row>
    <row r="23" spans="1:6" s="276" customFormat="1" ht="85.5" hidden="1">
      <c r="A23" s="282"/>
      <c r="B23" s="402" t="s">
        <v>1519</v>
      </c>
      <c r="C23" s="342" t="s">
        <v>1520</v>
      </c>
      <c r="D23" s="406"/>
      <c r="E23" s="406"/>
      <c r="F23" s="406"/>
    </row>
    <row r="24" spans="1:6" s="276" customFormat="1" ht="71.25" hidden="1">
      <c r="A24" s="282"/>
      <c r="B24" s="401" t="s">
        <v>1787</v>
      </c>
      <c r="C24" s="341" t="s">
        <v>1788</v>
      </c>
      <c r="D24" s="405"/>
      <c r="E24" s="405"/>
      <c r="F24" s="405"/>
    </row>
    <row r="25" spans="1:6" s="276" customFormat="1" ht="99.75" hidden="1">
      <c r="A25" s="282"/>
      <c r="B25" s="352" t="s">
        <v>1510</v>
      </c>
      <c r="C25" s="343" t="s">
        <v>1511</v>
      </c>
      <c r="D25" s="407"/>
      <c r="E25" s="405"/>
      <c r="F25" s="405"/>
    </row>
    <row r="26" spans="1:6" s="276" customFormat="1" ht="78.75" hidden="1" customHeight="1">
      <c r="A26" s="282"/>
      <c r="B26" s="353" t="s">
        <v>1645</v>
      </c>
      <c r="C26" s="344" t="s">
        <v>1646</v>
      </c>
      <c r="D26" s="406"/>
      <c r="E26" s="405"/>
      <c r="F26" s="405"/>
    </row>
    <row r="27" spans="1:6" s="276" customFormat="1" ht="102.75" hidden="1" customHeight="1">
      <c r="A27" s="282"/>
      <c r="B27" s="354" t="s">
        <v>1804</v>
      </c>
      <c r="C27" s="345" t="s">
        <v>1675</v>
      </c>
      <c r="D27" s="406"/>
      <c r="E27" s="405"/>
      <c r="F27" s="405"/>
    </row>
    <row r="28" spans="1:6" s="276" customFormat="1" ht="64.5" hidden="1" customHeight="1">
      <c r="A28" s="282"/>
      <c r="B28" s="402" t="s">
        <v>1831</v>
      </c>
      <c r="C28" s="403" t="s">
        <v>1815</v>
      </c>
      <c r="D28" s="408"/>
      <c r="E28" s="408"/>
      <c r="F28" s="408"/>
    </row>
    <row r="29" spans="1:6" s="276" customFormat="1" ht="114" hidden="1">
      <c r="A29" s="282"/>
      <c r="B29" s="402" t="s">
        <v>1832</v>
      </c>
      <c r="C29" s="403" t="s">
        <v>1828</v>
      </c>
      <c r="D29" s="408"/>
      <c r="E29" s="408"/>
      <c r="F29" s="408"/>
    </row>
    <row r="30" spans="1:6" s="276" customFormat="1" ht="85.5" hidden="1">
      <c r="A30" s="282"/>
      <c r="B30" s="402" t="s">
        <v>1830</v>
      </c>
      <c r="C30" s="403" t="s">
        <v>1829</v>
      </c>
      <c r="D30" s="408"/>
      <c r="E30" s="408"/>
      <c r="F30" s="408"/>
    </row>
    <row r="31" spans="1:6" s="276" customFormat="1" ht="85.5" hidden="1">
      <c r="A31" s="282"/>
      <c r="B31" s="401" t="s">
        <v>1855</v>
      </c>
      <c r="C31" s="403" t="s">
        <v>1852</v>
      </c>
      <c r="D31" s="408"/>
      <c r="E31" s="408"/>
      <c r="F31" s="408"/>
    </row>
    <row r="32" spans="1:6" s="276" customFormat="1" ht="71.25">
      <c r="A32" s="282">
        <v>13</v>
      </c>
      <c r="B32" s="401" t="s">
        <v>1738</v>
      </c>
      <c r="C32" s="282" t="s">
        <v>1739</v>
      </c>
      <c r="D32" s="405">
        <v>200000</v>
      </c>
      <c r="E32" s="408"/>
      <c r="F32" s="408"/>
    </row>
    <row r="33" spans="1:6" ht="71.25">
      <c r="A33" s="282">
        <v>14</v>
      </c>
      <c r="B33" s="420" t="s">
        <v>2027</v>
      </c>
      <c r="C33" s="444" t="s">
        <v>2028</v>
      </c>
      <c r="D33" s="405">
        <v>40500</v>
      </c>
      <c r="E33" s="445"/>
      <c r="F33" s="445"/>
    </row>
    <row r="34" spans="1:6" ht="85.5">
      <c r="A34" s="282">
        <v>15</v>
      </c>
      <c r="B34" s="410" t="s">
        <v>2095</v>
      </c>
      <c r="C34" s="446" t="s">
        <v>2096</v>
      </c>
      <c r="D34" s="405">
        <v>500000</v>
      </c>
      <c r="E34" s="445"/>
      <c r="F34" s="445"/>
    </row>
    <row r="35" spans="1:6" ht="85.5">
      <c r="A35" s="282">
        <v>16</v>
      </c>
      <c r="B35" s="410" t="s">
        <v>1645</v>
      </c>
      <c r="C35" s="446" t="s">
        <v>1646</v>
      </c>
      <c r="D35" s="405">
        <f>5236840+36700</f>
        <v>5273540</v>
      </c>
      <c r="E35" s="445"/>
      <c r="F35" s="445"/>
    </row>
    <row r="36" spans="1:6" ht="85.5">
      <c r="A36" s="282">
        <v>17</v>
      </c>
      <c r="B36" s="410" t="s">
        <v>1527</v>
      </c>
      <c r="C36" s="446" t="s">
        <v>1512</v>
      </c>
      <c r="D36" s="405">
        <v>20000</v>
      </c>
      <c r="E36" s="405">
        <v>20000</v>
      </c>
      <c r="F36" s="405">
        <v>20000</v>
      </c>
    </row>
    <row r="37" spans="1:6" ht="71.25">
      <c r="A37" s="282">
        <v>18</v>
      </c>
      <c r="B37" s="410" t="s">
        <v>2111</v>
      </c>
      <c r="C37" s="446" t="s">
        <v>2112</v>
      </c>
      <c r="D37" s="405">
        <v>3424</v>
      </c>
      <c r="E37" s="405">
        <v>3424</v>
      </c>
      <c r="F37" s="405">
        <v>3424</v>
      </c>
    </row>
    <row r="38" spans="1:6" ht="85.5">
      <c r="A38" s="282">
        <v>19</v>
      </c>
      <c r="B38" s="410" t="s">
        <v>2118</v>
      </c>
      <c r="C38" s="446" t="s">
        <v>1511</v>
      </c>
      <c r="D38" s="405">
        <v>17864</v>
      </c>
      <c r="E38" s="447"/>
      <c r="F38" s="447"/>
    </row>
    <row r="39" spans="1:6" ht="85.5">
      <c r="A39" s="282">
        <v>20</v>
      </c>
      <c r="B39" s="410" t="s">
        <v>1526</v>
      </c>
      <c r="C39" s="446" t="s">
        <v>1233</v>
      </c>
      <c r="D39" s="405">
        <v>1500000</v>
      </c>
      <c r="E39" s="445"/>
      <c r="F39" s="445"/>
    </row>
  </sheetData>
  <autoFilter ref="A6:F32"/>
  <mergeCells count="4">
    <mergeCell ref="B3:F3"/>
    <mergeCell ref="B2:F2"/>
    <mergeCell ref="E4:F4"/>
    <mergeCell ref="B1:F1"/>
  </mergeCells>
  <pageMargins left="0.31496062992125984" right="0.31496062992125984" top="0.15748031496062992" bottom="0.35433070866141736" header="0.31496062992125984" footer="0.31496062992125984"/>
  <pageSetup paperSize="9" scale="75" orientation="portrait" r:id="rId1"/>
</worksheet>
</file>

<file path=xl/worksheets/sheet16.xml><?xml version="1.0" encoding="utf-8"?>
<worksheet xmlns="http://schemas.openxmlformats.org/spreadsheetml/2006/main" xmlns:r="http://schemas.openxmlformats.org/officeDocument/2006/relationships">
  <dimension ref="A1:E24"/>
  <sheetViews>
    <sheetView workbookViewId="0">
      <selection activeCell="H23" sqref="H23"/>
    </sheetView>
  </sheetViews>
  <sheetFormatPr defaultRowHeight="12.75"/>
  <cols>
    <col min="1" max="1" width="48.42578125" customWidth="1"/>
    <col min="2" max="2" width="17.5703125" hidden="1" customWidth="1"/>
    <col min="3" max="3" width="14.5703125" customWidth="1"/>
    <col min="4" max="4" width="16.140625" customWidth="1"/>
    <col min="5" max="5" width="15.28515625" customWidth="1"/>
  </cols>
  <sheetData>
    <row r="1" spans="1:5" ht="39" customHeight="1">
      <c r="A1" s="449" t="str">
        <f>"Приложение №"&amp;Н2доркап&amp;"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c r="E1" s="449"/>
    </row>
    <row r="2" spans="1:5" ht="54.75" customHeight="1">
      <c r="A2" s="449" t="str">
        <f>"Приложение №"&amp;Н1доркап&amp;"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c r="E2" s="449"/>
    </row>
    <row r="3" spans="1:5" ht="96" customHeight="1">
      <c r="A3" s="494" t="s">
        <v>1761</v>
      </c>
      <c r="B3" s="494"/>
      <c r="C3" s="494"/>
      <c r="D3" s="494"/>
      <c r="E3" s="494"/>
    </row>
    <row r="4" spans="1:5">
      <c r="A4" s="155"/>
      <c r="B4" s="155"/>
      <c r="C4" s="155"/>
      <c r="D4" s="155"/>
      <c r="E4" s="155"/>
    </row>
    <row r="5" spans="1:5" ht="22.5" customHeight="1">
      <c r="A5" s="238" t="s">
        <v>21</v>
      </c>
      <c r="B5" s="211" t="s">
        <v>38</v>
      </c>
      <c r="C5" s="22" t="s">
        <v>1246</v>
      </c>
      <c r="D5" s="22" t="s">
        <v>1754</v>
      </c>
      <c r="E5" s="22" t="s">
        <v>1753</v>
      </c>
    </row>
    <row r="6" spans="1:5" ht="15">
      <c r="A6" s="213" t="s">
        <v>1061</v>
      </c>
      <c r="B6" s="212"/>
      <c r="C6" s="265">
        <f>SUM(C7:C24)</f>
        <v>0</v>
      </c>
      <c r="D6" s="265">
        <f>SUM(D7:D24)</f>
        <v>0</v>
      </c>
      <c r="E6" s="265">
        <f>SUM(E7:E24)</f>
        <v>0</v>
      </c>
    </row>
    <row r="7" spans="1:5" ht="14.25">
      <c r="A7" s="36" t="s">
        <v>624</v>
      </c>
      <c r="B7" s="264">
        <v>1000000</v>
      </c>
      <c r="C7" s="240"/>
      <c r="D7" s="240"/>
      <c r="E7" s="240"/>
    </row>
    <row r="8" spans="1:5" ht="14.25">
      <c r="A8" s="36" t="s">
        <v>79</v>
      </c>
      <c r="B8" s="264">
        <v>1000000</v>
      </c>
      <c r="C8" s="240"/>
      <c r="D8" s="240"/>
      <c r="E8" s="240"/>
    </row>
    <row r="9" spans="1:5" ht="14.25">
      <c r="A9" s="36" t="s">
        <v>164</v>
      </c>
      <c r="B9" s="264">
        <v>12000000</v>
      </c>
      <c r="C9" s="240"/>
      <c r="D9" s="240"/>
      <c r="E9" s="240"/>
    </row>
    <row r="10" spans="1:5" ht="14.25">
      <c r="A10" s="36" t="s">
        <v>58</v>
      </c>
      <c r="B10" s="264">
        <v>2000000</v>
      </c>
      <c r="C10" s="240"/>
      <c r="D10" s="240"/>
      <c r="E10" s="240"/>
    </row>
    <row r="11" spans="1:5" ht="14.25">
      <c r="A11" s="36" t="s">
        <v>59</v>
      </c>
      <c r="B11" s="264">
        <v>1500000</v>
      </c>
      <c r="C11" s="240"/>
      <c r="D11" s="240"/>
      <c r="E11" s="240"/>
    </row>
    <row r="12" spans="1:5" ht="28.5">
      <c r="A12" s="12" t="s">
        <v>231</v>
      </c>
      <c r="B12" s="264"/>
      <c r="C12" s="240"/>
      <c r="D12" s="240"/>
      <c r="E12" s="240"/>
    </row>
    <row r="13" spans="1:5" ht="14.25">
      <c r="A13" s="36" t="s">
        <v>80</v>
      </c>
      <c r="B13" s="264">
        <v>1000000</v>
      </c>
      <c r="C13" s="240"/>
      <c r="D13" s="240"/>
      <c r="E13" s="240"/>
    </row>
    <row r="14" spans="1:5" ht="14.25">
      <c r="A14" s="36" t="s">
        <v>135</v>
      </c>
      <c r="B14" s="264">
        <v>1000000</v>
      </c>
      <c r="C14" s="240"/>
      <c r="D14" s="240"/>
      <c r="E14" s="240"/>
    </row>
    <row r="15" spans="1:5" ht="14.25">
      <c r="A15" s="36" t="s">
        <v>136</v>
      </c>
      <c r="B15" s="264">
        <v>4000000</v>
      </c>
      <c r="C15" s="240"/>
      <c r="D15" s="240"/>
      <c r="E15" s="240"/>
    </row>
    <row r="16" spans="1:5" ht="14.25">
      <c r="A16" s="36" t="s">
        <v>81</v>
      </c>
      <c r="B16" s="264">
        <v>1400000</v>
      </c>
      <c r="C16" s="240"/>
      <c r="D16" s="240"/>
      <c r="E16" s="240"/>
    </row>
    <row r="17" spans="1:5" ht="14.25">
      <c r="A17" s="36" t="s">
        <v>83</v>
      </c>
      <c r="C17" s="283"/>
      <c r="D17" s="325"/>
      <c r="E17" s="325"/>
    </row>
    <row r="18" spans="1:5" ht="14.25">
      <c r="A18" s="36" t="s">
        <v>165</v>
      </c>
      <c r="C18" s="283"/>
      <c r="D18" s="325"/>
      <c r="E18" s="325"/>
    </row>
    <row r="19" spans="1:5" ht="14.25">
      <c r="A19" s="24" t="s">
        <v>82</v>
      </c>
      <c r="C19" s="283"/>
      <c r="D19" s="325"/>
      <c r="E19" s="325"/>
    </row>
    <row r="20" spans="1:5" ht="14.25">
      <c r="A20" s="36" t="s">
        <v>84</v>
      </c>
      <c r="C20" s="283"/>
      <c r="D20" s="283"/>
      <c r="E20" s="283"/>
    </row>
    <row r="21" spans="1:5" ht="14.25">
      <c r="A21" s="36" t="s">
        <v>85</v>
      </c>
      <c r="C21" s="325"/>
      <c r="D21" s="283"/>
      <c r="E21" s="325"/>
    </row>
    <row r="22" spans="1:5" ht="14.25">
      <c r="A22" s="36" t="s">
        <v>138</v>
      </c>
      <c r="C22" s="325"/>
      <c r="D22" s="283"/>
      <c r="E22" s="325"/>
    </row>
    <row r="23" spans="1:5" ht="14.25">
      <c r="A23" s="36" t="s">
        <v>139</v>
      </c>
      <c r="C23" s="325"/>
      <c r="D23" s="283"/>
      <c r="E23" s="325"/>
    </row>
    <row r="24" spans="1:5" ht="14.25">
      <c r="A24" s="36" t="s">
        <v>86</v>
      </c>
      <c r="C24" s="325"/>
      <c r="D24" s="325"/>
      <c r="E24" s="283"/>
    </row>
  </sheetData>
  <mergeCells count="3">
    <mergeCell ref="A1:E1"/>
    <mergeCell ref="A2:E2"/>
    <mergeCell ref="A3:E3"/>
  </mergeCells>
  <pageMargins left="0.7" right="0.24"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62.42578125" customWidth="1"/>
    <col min="2" max="2" width="20" customWidth="1"/>
  </cols>
  <sheetData>
    <row r="1" spans="1:2" ht="53.25" customHeight="1">
      <c r="A1" s="465" t="str">
        <f>"Приложение №"&amp;H2гор_среда_10&amp;"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65"/>
    </row>
    <row r="2" spans="1:2" ht="67.5" customHeight="1">
      <c r="A2" s="465" t="str">
        <f>"Приложение №"&amp;H1гор_среда_10&amp;" к решению
Богучанского районного Совета депутатов
от "&amp;Р1дата&amp;" года №"&amp;е213</f>
        <v>Приложение № к решению
Богучанского районного Совета депутатов
от 22.12.2021 года №6/1-25</v>
      </c>
      <c r="B2" s="465"/>
    </row>
    <row r="3" spans="1:2" ht="180" customHeight="1">
      <c r="A3" s="495" t="s">
        <v>1846</v>
      </c>
      <c r="B3" s="495"/>
    </row>
    <row r="4" spans="1:2">
      <c r="A4" s="3"/>
      <c r="B4" s="8" t="s">
        <v>69</v>
      </c>
    </row>
    <row r="5" spans="1:2">
      <c r="A5" s="32" t="s">
        <v>21</v>
      </c>
      <c r="B5" s="32" t="s">
        <v>1344</v>
      </c>
    </row>
    <row r="6" spans="1:2" ht="15">
      <c r="A6" s="372" t="s">
        <v>70</v>
      </c>
      <c r="B6" s="373">
        <f>SUM(B7:B10)</f>
        <v>0</v>
      </c>
    </row>
    <row r="7" spans="1:2" ht="17.25" customHeight="1">
      <c r="A7" s="10" t="s">
        <v>1245</v>
      </c>
      <c r="B7" s="25"/>
    </row>
  </sheetData>
  <mergeCells count="3">
    <mergeCell ref="A1:B1"/>
    <mergeCell ref="A2:B2"/>
    <mergeCell ref="A3:B3"/>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sheetPr>
    <tabColor theme="9" tint="-0.249977111117893"/>
  </sheetPr>
  <dimension ref="A1:B23"/>
  <sheetViews>
    <sheetView workbookViewId="0">
      <selection activeCell="B7" sqref="B7:B23"/>
    </sheetView>
  </sheetViews>
  <sheetFormatPr defaultRowHeight="12.75"/>
  <cols>
    <col min="1" max="1" width="60.85546875" customWidth="1"/>
    <col min="2" max="2" width="24.5703125" customWidth="1"/>
  </cols>
  <sheetData>
    <row r="1" spans="1:2" ht="44.25" customHeight="1">
      <c r="A1" s="449" t="str">
        <f>"Приложение №"&amp;Н2рег_вып&amp;"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row>
    <row r="2" spans="1:2" ht="46.5" customHeight="1">
      <c r="A2" s="449" t="str">
        <f>"Приложение №"&amp;Н1рег_вып&amp;"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row>
    <row r="3" spans="1:2" ht="78.75" customHeight="1">
      <c r="A3" s="448" t="s">
        <v>1796</v>
      </c>
      <c r="B3" s="448"/>
    </row>
    <row r="4" spans="1:2">
      <c r="A4" s="3"/>
      <c r="B4" s="8"/>
    </row>
    <row r="5" spans="1:2" ht="14.25">
      <c r="A5" s="22" t="s">
        <v>21</v>
      </c>
      <c r="B5" s="22" t="s">
        <v>1246</v>
      </c>
    </row>
    <row r="6" spans="1:2" ht="15">
      <c r="A6" s="256" t="s">
        <v>70</v>
      </c>
      <c r="B6" s="255">
        <f>SUM(B7:B26)</f>
        <v>0</v>
      </c>
    </row>
    <row r="7" spans="1:2" ht="14.25">
      <c r="A7" s="257" t="s">
        <v>57</v>
      </c>
      <c r="B7" s="258"/>
    </row>
    <row r="8" spans="1:2" ht="14.25">
      <c r="A8" s="257" t="s">
        <v>79</v>
      </c>
      <c r="B8" s="258"/>
    </row>
    <row r="9" spans="1:2" ht="14.25">
      <c r="A9" s="257" t="s">
        <v>1243</v>
      </c>
      <c r="B9" s="258"/>
    </row>
    <row r="10" spans="1:2" ht="14.25">
      <c r="A10" s="257" t="s">
        <v>59</v>
      </c>
      <c r="B10" s="258"/>
    </row>
    <row r="11" spans="1:2" ht="14.25">
      <c r="A11" s="257" t="s">
        <v>231</v>
      </c>
      <c r="B11" s="258"/>
    </row>
    <row r="12" spans="1:2" ht="14.25">
      <c r="A12" s="257" t="s">
        <v>80</v>
      </c>
      <c r="B12" s="258"/>
    </row>
    <row r="13" spans="1:2" ht="14.25">
      <c r="A13" s="257" t="s">
        <v>135</v>
      </c>
      <c r="B13" s="258"/>
    </row>
    <row r="14" spans="1:2" ht="14.25">
      <c r="A14" s="257" t="s">
        <v>81</v>
      </c>
      <c r="B14" s="258"/>
    </row>
    <row r="15" spans="1:2" ht="14.25">
      <c r="A15" s="257" t="s">
        <v>136</v>
      </c>
      <c r="B15" s="258"/>
    </row>
    <row r="16" spans="1:2" ht="14.25">
      <c r="A16" s="257" t="s">
        <v>1244</v>
      </c>
      <c r="B16" s="258"/>
    </row>
    <row r="17" spans="1:2" ht="14.25">
      <c r="A17" s="257" t="s">
        <v>83</v>
      </c>
      <c r="B17" s="258"/>
    </row>
    <row r="18" spans="1:2" ht="14.25">
      <c r="A18" s="257" t="s">
        <v>82</v>
      </c>
      <c r="B18" s="258"/>
    </row>
    <row r="19" spans="1:2" ht="14.25">
      <c r="A19" s="257" t="s">
        <v>85</v>
      </c>
      <c r="B19" s="258"/>
    </row>
    <row r="20" spans="1:2" ht="14.25">
      <c r="A20" s="257" t="s">
        <v>1245</v>
      </c>
      <c r="B20" s="258"/>
    </row>
    <row r="21" spans="1:2" ht="14.25">
      <c r="A21" s="257" t="s">
        <v>138</v>
      </c>
      <c r="B21" s="258"/>
    </row>
    <row r="22" spans="1:2" ht="14.25">
      <c r="A22" s="257" t="s">
        <v>139</v>
      </c>
      <c r="B22" s="258"/>
    </row>
    <row r="23" spans="1:2" ht="14.25">
      <c r="A23" s="257" t="s">
        <v>86</v>
      </c>
      <c r="B23" s="258"/>
    </row>
  </sheetData>
  <mergeCells count="3">
    <mergeCell ref="A1:B1"/>
    <mergeCell ref="A2:B2"/>
    <mergeCell ref="A3:B3"/>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dimension ref="A1:D9"/>
  <sheetViews>
    <sheetView workbookViewId="0">
      <selection activeCell="B10" sqref="B10"/>
    </sheetView>
  </sheetViews>
  <sheetFormatPr defaultRowHeight="12.75"/>
  <cols>
    <col min="1" max="1" width="56.42578125" customWidth="1"/>
    <col min="2" max="2" width="23.85546875" customWidth="1"/>
    <col min="3" max="4" width="15" customWidth="1"/>
  </cols>
  <sheetData>
    <row r="1" spans="1:4" ht="45.75" customHeight="1">
      <c r="A1" s="449" t="str">
        <f>"Приложение №"&amp;Н2гор_среда&amp;"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53"/>
      <c r="D1" s="53"/>
    </row>
    <row r="2" spans="1:4" ht="45" customHeight="1">
      <c r="A2" s="449" t="str">
        <f>"Приложение №"&amp;Н1гор_среда&amp;"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53"/>
      <c r="D2" s="53"/>
    </row>
    <row r="3" spans="1:4" ht="180" customHeight="1">
      <c r="A3" s="495" t="s">
        <v>1816</v>
      </c>
      <c r="B3" s="495"/>
      <c r="C3" s="244"/>
      <c r="D3" s="244"/>
    </row>
    <row r="4" spans="1:4">
      <c r="A4" s="3"/>
      <c r="B4" s="8" t="s">
        <v>69</v>
      </c>
      <c r="C4" s="8"/>
    </row>
    <row r="5" spans="1:4">
      <c r="A5" s="32" t="s">
        <v>21</v>
      </c>
      <c r="B5" s="32" t="s">
        <v>1344</v>
      </c>
    </row>
    <row r="6" spans="1:4" ht="15">
      <c r="A6" s="242" t="s">
        <v>70</v>
      </c>
      <c r="B6" s="35">
        <f>SUM(B7:B10)</f>
        <v>0</v>
      </c>
    </row>
    <row r="7" spans="1:4" ht="15">
      <c r="A7" s="10" t="s">
        <v>1245</v>
      </c>
      <c r="B7" s="303"/>
    </row>
    <row r="8" spans="1:4" ht="14.25" hidden="1">
      <c r="A8" s="10" t="s">
        <v>1237</v>
      </c>
      <c r="B8" s="25"/>
    </row>
    <row r="9" spans="1:4" ht="14.25" hidden="1">
      <c r="A9" s="10" t="s">
        <v>138</v>
      </c>
      <c r="B9" s="25"/>
    </row>
  </sheetData>
  <mergeCells count="3">
    <mergeCell ref="A1:B1"/>
    <mergeCell ref="A2:B2"/>
    <mergeCell ref="A3:B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213"/>
  <sheetViews>
    <sheetView topLeftCell="A2" zoomScale="90" zoomScaleNormal="90" zoomScaleSheetLayoutView="75" workbookViewId="0">
      <selection sqref="A1:XFD1"/>
    </sheetView>
  </sheetViews>
  <sheetFormatPr defaultRowHeight="44.25" customHeight="1"/>
  <cols>
    <col min="1" max="1" width="5.28515625" style="117" bestFit="1" customWidth="1"/>
    <col min="2" max="2" width="9.5703125" style="117" customWidth="1"/>
    <col min="3" max="3" width="32.7109375" style="117" customWidth="1"/>
    <col min="4" max="4" width="94.140625" style="118" customWidth="1"/>
    <col min="5" max="5" width="26.85546875" style="113" customWidth="1"/>
    <col min="6" max="16384" width="9.140625" style="113"/>
  </cols>
  <sheetData>
    <row r="1" spans="1:9" ht="46.5" hidden="1" customHeight="1">
      <c r="A1" s="450" t="str">
        <f>"Приложение №"&amp;Н2адох&amp;"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50"/>
      <c r="C1" s="450"/>
      <c r="D1" s="450"/>
      <c r="E1" s="112"/>
    </row>
    <row r="2" spans="1:9" ht="44.25" customHeight="1">
      <c r="A2" s="450" t="str">
        <f>"Приложение "&amp;Н1адох&amp;"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50"/>
      <c r="C2" s="450"/>
      <c r="D2" s="450"/>
      <c r="E2" s="112"/>
      <c r="F2" s="112"/>
      <c r="G2" s="112"/>
      <c r="H2" s="112"/>
      <c r="I2" s="112"/>
    </row>
    <row r="3" spans="1:9" ht="44.25" customHeight="1">
      <c r="A3" s="457" t="str">
        <f>"Главные администраторы доходов районного бюджета на "&amp;год&amp;" год и плановый период "&amp;ПлПер&amp;" годов"</f>
        <v>Главные администраторы доходов районного бюджета на 2022 год и плановый период 2023-2024 годов</v>
      </c>
      <c r="B3" s="457"/>
      <c r="C3" s="457"/>
      <c r="D3" s="457"/>
      <c r="E3" s="114"/>
      <c r="F3" s="114"/>
      <c r="G3" s="114"/>
      <c r="H3" s="114"/>
      <c r="I3" s="114"/>
    </row>
    <row r="4" spans="1:9" ht="53.25" customHeight="1">
      <c r="A4" s="116" t="s">
        <v>280</v>
      </c>
      <c r="B4" s="116" t="s">
        <v>281</v>
      </c>
      <c r="C4" s="116" t="s">
        <v>282</v>
      </c>
      <c r="D4" s="116" t="s">
        <v>283</v>
      </c>
    </row>
    <row r="5" spans="1:9" ht="44.25" customHeight="1">
      <c r="A5" s="458" t="s">
        <v>284</v>
      </c>
      <c r="B5" s="458"/>
      <c r="C5" s="458"/>
      <c r="D5" s="458"/>
    </row>
    <row r="6" spans="1:9" ht="44.25" customHeight="1">
      <c r="A6" s="374"/>
      <c r="B6" s="459" t="s">
        <v>321</v>
      </c>
      <c r="C6" s="460"/>
      <c r="D6" s="461"/>
    </row>
    <row r="7" spans="1:9" ht="44.25" customHeight="1">
      <c r="A7" s="116">
        <v>1</v>
      </c>
      <c r="B7" s="131">
        <v>801</v>
      </c>
      <c r="C7" s="130" t="s">
        <v>1472</v>
      </c>
      <c r="D7" s="136" t="s">
        <v>1473</v>
      </c>
    </row>
    <row r="8" spans="1:9" ht="44.25" customHeight="1">
      <c r="A8" s="116">
        <v>2</v>
      </c>
      <c r="B8" s="130" t="s">
        <v>178</v>
      </c>
      <c r="C8" s="134" t="s">
        <v>299</v>
      </c>
      <c r="D8" s="132" t="s">
        <v>300</v>
      </c>
    </row>
    <row r="9" spans="1:9" ht="44.25" customHeight="1">
      <c r="A9" s="116">
        <v>3</v>
      </c>
      <c r="B9" s="130" t="s">
        <v>178</v>
      </c>
      <c r="C9" s="131" t="s">
        <v>301</v>
      </c>
      <c r="D9" s="132" t="s">
        <v>302</v>
      </c>
    </row>
    <row r="10" spans="1:9" ht="44.25" customHeight="1">
      <c r="A10" s="374"/>
      <c r="B10" s="459" t="s">
        <v>1534</v>
      </c>
      <c r="C10" s="460"/>
      <c r="D10" s="461"/>
    </row>
    <row r="11" spans="1:9" ht="44.25" customHeight="1">
      <c r="A11" s="116">
        <v>4</v>
      </c>
      <c r="B11" s="131">
        <v>802</v>
      </c>
      <c r="C11" s="130" t="s">
        <v>1472</v>
      </c>
      <c r="D11" s="136" t="s">
        <v>1473</v>
      </c>
    </row>
    <row r="12" spans="1:9" ht="44.25" customHeight="1">
      <c r="A12" s="116">
        <v>5</v>
      </c>
      <c r="B12" s="131">
        <v>802</v>
      </c>
      <c r="C12" s="134" t="s">
        <v>299</v>
      </c>
      <c r="D12" s="132" t="s">
        <v>300</v>
      </c>
    </row>
    <row r="13" spans="1:9" ht="44.25" customHeight="1">
      <c r="A13" s="116">
        <v>6</v>
      </c>
      <c r="B13" s="131">
        <v>802</v>
      </c>
      <c r="C13" s="131" t="s">
        <v>1416</v>
      </c>
      <c r="D13" s="132" t="s">
        <v>317</v>
      </c>
    </row>
    <row r="14" spans="1:9" ht="44.25" customHeight="1">
      <c r="A14" s="116"/>
      <c r="B14" s="454" t="s">
        <v>1240</v>
      </c>
      <c r="C14" s="455"/>
      <c r="D14" s="456"/>
    </row>
    <row r="15" spans="1:9" ht="44.25" customHeight="1">
      <c r="A15" s="116">
        <v>7</v>
      </c>
      <c r="B15" s="134">
        <v>806</v>
      </c>
      <c r="C15" s="134" t="s">
        <v>303</v>
      </c>
      <c r="D15" s="132" t="s">
        <v>1115</v>
      </c>
    </row>
    <row r="16" spans="1:9" ht="44.25" customHeight="1">
      <c r="A16" s="116">
        <v>8</v>
      </c>
      <c r="B16" s="130" t="s">
        <v>5</v>
      </c>
      <c r="C16" s="131" t="s">
        <v>310</v>
      </c>
      <c r="D16" s="135" t="s">
        <v>200</v>
      </c>
    </row>
    <row r="17" spans="1:4" ht="44.25" customHeight="1">
      <c r="A17" s="116">
        <v>9</v>
      </c>
      <c r="B17" s="130" t="s">
        <v>5</v>
      </c>
      <c r="C17" s="130" t="s">
        <v>1860</v>
      </c>
      <c r="D17" s="136" t="s">
        <v>1861</v>
      </c>
    </row>
    <row r="18" spans="1:4" ht="44.25" customHeight="1">
      <c r="A18" s="116">
        <v>10</v>
      </c>
      <c r="B18" s="130" t="s">
        <v>5</v>
      </c>
      <c r="C18" s="130" t="s">
        <v>315</v>
      </c>
      <c r="D18" s="136" t="s">
        <v>316</v>
      </c>
    </row>
    <row r="19" spans="1:4" ht="44.25" customHeight="1">
      <c r="A19" s="116">
        <v>11</v>
      </c>
      <c r="B19" s="131">
        <v>806</v>
      </c>
      <c r="C19" s="130" t="s">
        <v>1472</v>
      </c>
      <c r="D19" s="136" t="s">
        <v>1473</v>
      </c>
    </row>
    <row r="20" spans="1:4" ht="44.25" customHeight="1">
      <c r="A20" s="116">
        <v>12</v>
      </c>
      <c r="B20" s="130" t="s">
        <v>5</v>
      </c>
      <c r="C20" s="131" t="s">
        <v>1417</v>
      </c>
      <c r="D20" s="137" t="s">
        <v>1418</v>
      </c>
    </row>
    <row r="21" spans="1:4" ht="44.25" customHeight="1">
      <c r="A21" s="116">
        <v>13</v>
      </c>
      <c r="B21" s="130" t="s">
        <v>5</v>
      </c>
      <c r="C21" s="131" t="s">
        <v>1429</v>
      </c>
      <c r="D21" s="137" t="s">
        <v>1428</v>
      </c>
    </row>
    <row r="22" spans="1:4" ht="44.25" customHeight="1">
      <c r="A22" s="116">
        <v>14</v>
      </c>
      <c r="B22" s="130" t="s">
        <v>5</v>
      </c>
      <c r="C22" s="131" t="s">
        <v>1419</v>
      </c>
      <c r="D22" s="133" t="s">
        <v>1431</v>
      </c>
    </row>
    <row r="23" spans="1:4" ht="44.25" customHeight="1">
      <c r="A23" s="116">
        <v>15</v>
      </c>
      <c r="B23" s="130" t="s">
        <v>5</v>
      </c>
      <c r="C23" s="131" t="s">
        <v>1430</v>
      </c>
      <c r="D23" s="135" t="s">
        <v>1398</v>
      </c>
    </row>
    <row r="24" spans="1:4" ht="44.25" customHeight="1">
      <c r="A24" s="116">
        <v>16</v>
      </c>
      <c r="B24" s="130" t="s">
        <v>5</v>
      </c>
      <c r="C24" s="131" t="s">
        <v>1498</v>
      </c>
      <c r="D24" s="291" t="s">
        <v>1421</v>
      </c>
    </row>
    <row r="25" spans="1:4" ht="44.25" customHeight="1">
      <c r="A25" s="116">
        <v>17</v>
      </c>
      <c r="B25" s="130" t="s">
        <v>5</v>
      </c>
      <c r="C25" s="131" t="s">
        <v>1499</v>
      </c>
      <c r="D25" s="291" t="s">
        <v>1500</v>
      </c>
    </row>
    <row r="26" spans="1:4" ht="44.25" customHeight="1">
      <c r="A26" s="116">
        <v>18</v>
      </c>
      <c r="B26" s="130" t="s">
        <v>5</v>
      </c>
      <c r="C26" s="131" t="s">
        <v>1497</v>
      </c>
      <c r="D26" s="135" t="s">
        <v>1402</v>
      </c>
    </row>
    <row r="27" spans="1:4" ht="44.25" customHeight="1">
      <c r="A27" s="116">
        <v>19</v>
      </c>
      <c r="B27" s="130" t="s">
        <v>5</v>
      </c>
      <c r="C27" s="134" t="s">
        <v>299</v>
      </c>
      <c r="D27" s="132" t="s">
        <v>300</v>
      </c>
    </row>
    <row r="28" spans="1:4" ht="44.25" customHeight="1">
      <c r="A28" s="116">
        <v>20</v>
      </c>
      <c r="B28" s="130" t="s">
        <v>5</v>
      </c>
      <c r="C28" s="131" t="s">
        <v>307</v>
      </c>
      <c r="D28" s="135" t="s">
        <v>1116</v>
      </c>
    </row>
    <row r="29" spans="1:4" ht="44.25" customHeight="1">
      <c r="A29" s="116">
        <v>21</v>
      </c>
      <c r="B29" s="130" t="s">
        <v>5</v>
      </c>
      <c r="C29" s="131" t="s">
        <v>1422</v>
      </c>
      <c r="D29" s="135" t="s">
        <v>1536</v>
      </c>
    </row>
    <row r="30" spans="1:4" ht="44.25" customHeight="1">
      <c r="A30" s="116">
        <v>22</v>
      </c>
      <c r="B30" s="130" t="s">
        <v>5</v>
      </c>
      <c r="C30" s="134" t="s">
        <v>1424</v>
      </c>
      <c r="D30" s="135" t="s">
        <v>1537</v>
      </c>
    </row>
    <row r="31" spans="1:4" ht="44.25" customHeight="1">
      <c r="A31" s="116">
        <v>23</v>
      </c>
      <c r="B31" s="130" t="s">
        <v>5</v>
      </c>
      <c r="C31" s="134" t="s">
        <v>1425</v>
      </c>
      <c r="D31" s="132" t="s">
        <v>1538</v>
      </c>
    </row>
    <row r="32" spans="1:4" ht="44.25" customHeight="1">
      <c r="A32" s="116">
        <v>24</v>
      </c>
      <c r="B32" s="130" t="s">
        <v>5</v>
      </c>
      <c r="C32" s="134" t="s">
        <v>1426</v>
      </c>
      <c r="D32" s="132" t="s">
        <v>1539</v>
      </c>
    </row>
    <row r="33" spans="1:4" ht="44.25" customHeight="1">
      <c r="A33" s="116"/>
      <c r="B33" s="454" t="s">
        <v>1062</v>
      </c>
      <c r="C33" s="455"/>
      <c r="D33" s="455"/>
    </row>
    <row r="34" spans="1:4" ht="44.25" customHeight="1">
      <c r="A34" s="116">
        <v>25</v>
      </c>
      <c r="B34" s="131">
        <v>810</v>
      </c>
      <c r="C34" s="130" t="s">
        <v>1472</v>
      </c>
      <c r="D34" s="136" t="s">
        <v>1473</v>
      </c>
    </row>
    <row r="35" spans="1:4" ht="44.25" customHeight="1">
      <c r="A35" s="116">
        <v>26</v>
      </c>
      <c r="B35" s="130" t="s">
        <v>354</v>
      </c>
      <c r="C35" s="134" t="s">
        <v>299</v>
      </c>
      <c r="D35" s="132" t="s">
        <v>300</v>
      </c>
    </row>
    <row r="36" spans="1:4" ht="44.25" customHeight="1">
      <c r="A36" s="116">
        <v>27</v>
      </c>
      <c r="B36" s="130" t="s">
        <v>354</v>
      </c>
      <c r="C36" s="131" t="s">
        <v>301</v>
      </c>
      <c r="D36" s="132" t="s">
        <v>302</v>
      </c>
    </row>
    <row r="37" spans="1:4" ht="44.25" customHeight="1">
      <c r="A37" s="116"/>
      <c r="B37" s="459" t="s">
        <v>253</v>
      </c>
      <c r="C37" s="460"/>
      <c r="D37" s="461"/>
    </row>
    <row r="38" spans="1:4" ht="44.25" customHeight="1">
      <c r="A38" s="116">
        <v>28</v>
      </c>
      <c r="B38" s="131">
        <v>830</v>
      </c>
      <c r="C38" s="130" t="s">
        <v>1820</v>
      </c>
      <c r="D38" s="136" t="s">
        <v>1821</v>
      </c>
    </row>
    <row r="39" spans="1:4" ht="44.25" customHeight="1">
      <c r="A39" s="116">
        <v>29</v>
      </c>
      <c r="B39" s="131">
        <v>830</v>
      </c>
      <c r="C39" s="130" t="s">
        <v>1472</v>
      </c>
      <c r="D39" s="136" t="s">
        <v>1473</v>
      </c>
    </row>
    <row r="40" spans="1:4" ht="44.25" customHeight="1">
      <c r="A40" s="116">
        <v>30</v>
      </c>
      <c r="B40" s="131">
        <v>830</v>
      </c>
      <c r="C40" s="130" t="s">
        <v>1795</v>
      </c>
      <c r="D40" s="136" t="s">
        <v>1794</v>
      </c>
    </row>
    <row r="41" spans="1:4" ht="44.25" customHeight="1">
      <c r="A41" s="116">
        <v>31</v>
      </c>
      <c r="B41" s="130" t="s">
        <v>201</v>
      </c>
      <c r="C41" s="134" t="s">
        <v>1420</v>
      </c>
      <c r="D41" s="133" t="s">
        <v>1421</v>
      </c>
    </row>
    <row r="42" spans="1:4" ht="44.25" customHeight="1">
      <c r="A42" s="116">
        <v>32</v>
      </c>
      <c r="B42" s="130" t="s">
        <v>201</v>
      </c>
      <c r="C42" s="134" t="s">
        <v>1419</v>
      </c>
      <c r="D42" s="133" t="s">
        <v>1431</v>
      </c>
    </row>
    <row r="43" spans="1:4" ht="44.25" customHeight="1">
      <c r="A43" s="116">
        <v>33</v>
      </c>
      <c r="B43" s="130" t="s">
        <v>201</v>
      </c>
      <c r="C43" s="134" t="s">
        <v>299</v>
      </c>
      <c r="D43" s="132" t="s">
        <v>300</v>
      </c>
    </row>
    <row r="44" spans="1:4" ht="44.25" customHeight="1">
      <c r="A44" s="116">
        <v>34</v>
      </c>
      <c r="B44" s="130" t="s">
        <v>201</v>
      </c>
      <c r="C44" s="131" t="s">
        <v>301</v>
      </c>
      <c r="D44" s="132" t="s">
        <v>302</v>
      </c>
    </row>
    <row r="45" spans="1:4" ht="68.25" customHeight="1">
      <c r="A45" s="116">
        <v>35</v>
      </c>
      <c r="B45" s="130" t="s">
        <v>201</v>
      </c>
      <c r="C45" s="131" t="s">
        <v>1818</v>
      </c>
      <c r="D45" s="132" t="s">
        <v>1819</v>
      </c>
    </row>
    <row r="46" spans="1:4" ht="68.25" customHeight="1">
      <c r="A46" s="116">
        <v>36</v>
      </c>
      <c r="B46" s="130" t="s">
        <v>201</v>
      </c>
      <c r="C46" s="134" t="s">
        <v>1424</v>
      </c>
      <c r="D46" s="132" t="s">
        <v>1537</v>
      </c>
    </row>
    <row r="47" spans="1:4" ht="44.25" customHeight="1">
      <c r="A47" s="116"/>
      <c r="B47" s="454" t="s">
        <v>1353</v>
      </c>
      <c r="C47" s="455"/>
      <c r="D47" s="456"/>
    </row>
    <row r="48" spans="1:4" ht="44.25" customHeight="1">
      <c r="A48" s="116">
        <v>37</v>
      </c>
      <c r="B48" s="131">
        <v>856</v>
      </c>
      <c r="C48" s="130" t="s">
        <v>1472</v>
      </c>
      <c r="D48" s="136" t="s">
        <v>1473</v>
      </c>
    </row>
    <row r="49" spans="1:4" ht="44.25" customHeight="1">
      <c r="A49" s="116">
        <v>38</v>
      </c>
      <c r="B49" s="130" t="s">
        <v>230</v>
      </c>
      <c r="C49" s="134" t="s">
        <v>299</v>
      </c>
      <c r="D49" s="132" t="s">
        <v>300</v>
      </c>
    </row>
    <row r="50" spans="1:4" ht="44.25" customHeight="1">
      <c r="A50" s="116">
        <v>39</v>
      </c>
      <c r="B50" s="130" t="s">
        <v>230</v>
      </c>
      <c r="C50" s="131" t="s">
        <v>307</v>
      </c>
      <c r="D50" s="132" t="s">
        <v>1116</v>
      </c>
    </row>
    <row r="51" spans="1:4" ht="44.25" customHeight="1">
      <c r="A51" s="116">
        <v>40</v>
      </c>
      <c r="B51" s="130" t="s">
        <v>230</v>
      </c>
      <c r="C51" s="134" t="s">
        <v>1438</v>
      </c>
      <c r="D51" s="132" t="s">
        <v>1540</v>
      </c>
    </row>
    <row r="52" spans="1:4" ht="44.25" customHeight="1">
      <c r="A52" s="116">
        <v>41</v>
      </c>
      <c r="B52" s="130" t="s">
        <v>230</v>
      </c>
      <c r="C52" s="134" t="s">
        <v>1460</v>
      </c>
      <c r="D52" s="132" t="s">
        <v>1541</v>
      </c>
    </row>
    <row r="53" spans="1:4" s="115" customFormat="1" ht="44.25" customHeight="1">
      <c r="A53" s="116"/>
      <c r="B53" s="454" t="s">
        <v>1239</v>
      </c>
      <c r="C53" s="455"/>
      <c r="D53" s="456"/>
    </row>
    <row r="54" spans="1:4" ht="75">
      <c r="A54" s="116">
        <v>42</v>
      </c>
      <c r="B54" s="130" t="s">
        <v>66</v>
      </c>
      <c r="C54" s="131" t="s">
        <v>285</v>
      </c>
      <c r="D54" s="132" t="s">
        <v>1542</v>
      </c>
    </row>
    <row r="55" spans="1:4" ht="75">
      <c r="A55" s="116">
        <v>43</v>
      </c>
      <c r="B55" s="130" t="s">
        <v>66</v>
      </c>
      <c r="C55" s="131" t="s">
        <v>286</v>
      </c>
      <c r="D55" s="132" t="s">
        <v>1543</v>
      </c>
    </row>
    <row r="56" spans="1:4" ht="75">
      <c r="A56" s="116">
        <v>44</v>
      </c>
      <c r="B56" s="130" t="s">
        <v>66</v>
      </c>
      <c r="C56" s="131" t="s">
        <v>287</v>
      </c>
      <c r="D56" s="132" t="s">
        <v>1544</v>
      </c>
    </row>
    <row r="57" spans="1:4" ht="60">
      <c r="A57" s="116">
        <v>45</v>
      </c>
      <c r="B57" s="130" t="s">
        <v>66</v>
      </c>
      <c r="C57" s="131" t="s">
        <v>288</v>
      </c>
      <c r="D57" s="132" t="s">
        <v>1545</v>
      </c>
    </row>
    <row r="58" spans="1:4" ht="60">
      <c r="A58" s="116">
        <v>46</v>
      </c>
      <c r="B58" s="130" t="s">
        <v>66</v>
      </c>
      <c r="C58" s="131" t="s">
        <v>289</v>
      </c>
      <c r="D58" s="132" t="s">
        <v>1546</v>
      </c>
    </row>
    <row r="59" spans="1:4" ht="60">
      <c r="A59" s="116">
        <v>47</v>
      </c>
      <c r="B59" s="130" t="s">
        <v>66</v>
      </c>
      <c r="C59" s="131" t="s">
        <v>290</v>
      </c>
      <c r="D59" s="132" t="s">
        <v>1547</v>
      </c>
    </row>
    <row r="60" spans="1:4" ht="60">
      <c r="A60" s="116">
        <v>48</v>
      </c>
      <c r="B60" s="134">
        <v>863</v>
      </c>
      <c r="C60" s="131" t="s">
        <v>291</v>
      </c>
      <c r="D60" s="132" t="s">
        <v>1548</v>
      </c>
    </row>
    <row r="61" spans="1:4" ht="45">
      <c r="A61" s="116">
        <v>49</v>
      </c>
      <c r="B61" s="134">
        <v>863</v>
      </c>
      <c r="C61" s="131" t="s">
        <v>292</v>
      </c>
      <c r="D61" s="132" t="s">
        <v>1549</v>
      </c>
    </row>
    <row r="62" spans="1:4" ht="45">
      <c r="A62" s="116">
        <v>50</v>
      </c>
      <c r="B62" s="134">
        <v>863</v>
      </c>
      <c r="C62" s="131" t="s">
        <v>293</v>
      </c>
      <c r="D62" s="132" t="s">
        <v>1550</v>
      </c>
    </row>
    <row r="63" spans="1:4" ht="60">
      <c r="A63" s="116">
        <v>51</v>
      </c>
      <c r="B63" s="134">
        <v>863</v>
      </c>
      <c r="C63" s="131" t="s">
        <v>294</v>
      </c>
      <c r="D63" s="132" t="s">
        <v>1551</v>
      </c>
    </row>
    <row r="64" spans="1:4" ht="45">
      <c r="A64" s="116">
        <v>52</v>
      </c>
      <c r="B64" s="134">
        <v>863</v>
      </c>
      <c r="C64" s="131" t="s">
        <v>295</v>
      </c>
      <c r="D64" s="132" t="s">
        <v>1552</v>
      </c>
    </row>
    <row r="65" spans="1:4" ht="45">
      <c r="A65" s="116">
        <v>53</v>
      </c>
      <c r="B65" s="134">
        <v>863</v>
      </c>
      <c r="C65" s="131" t="s">
        <v>547</v>
      </c>
      <c r="D65" s="132" t="s">
        <v>1553</v>
      </c>
    </row>
    <row r="66" spans="1:4" s="115" customFormat="1" ht="44.25" customHeight="1">
      <c r="A66" s="116">
        <v>54</v>
      </c>
      <c r="B66" s="134">
        <v>863</v>
      </c>
      <c r="C66" s="131" t="s">
        <v>548</v>
      </c>
      <c r="D66" s="135" t="s">
        <v>549</v>
      </c>
    </row>
    <row r="67" spans="1:4" s="115" customFormat="1" ht="44.25" customHeight="1">
      <c r="A67" s="116">
        <v>55</v>
      </c>
      <c r="B67" s="131">
        <v>863</v>
      </c>
      <c r="C67" s="130" t="s">
        <v>1472</v>
      </c>
      <c r="D67" s="136" t="s">
        <v>1473</v>
      </c>
    </row>
    <row r="68" spans="1:4" ht="44.25" customHeight="1">
      <c r="A68" s="116">
        <v>56</v>
      </c>
      <c r="B68" s="134">
        <v>863</v>
      </c>
      <c r="C68" s="134" t="s">
        <v>550</v>
      </c>
      <c r="D68" s="132" t="s">
        <v>551</v>
      </c>
    </row>
    <row r="69" spans="1:4" s="115" customFormat="1" ht="75">
      <c r="A69" s="116">
        <v>57</v>
      </c>
      <c r="B69" s="134">
        <v>863</v>
      </c>
      <c r="C69" s="131" t="s">
        <v>1248</v>
      </c>
      <c r="D69" s="132" t="s">
        <v>1554</v>
      </c>
    </row>
    <row r="70" spans="1:4" ht="75">
      <c r="A70" s="116">
        <v>58</v>
      </c>
      <c r="B70" s="134">
        <v>863</v>
      </c>
      <c r="C70" s="131" t="s">
        <v>297</v>
      </c>
      <c r="D70" s="132" t="s">
        <v>1555</v>
      </c>
    </row>
    <row r="71" spans="1:4" s="115" customFormat="1" ht="45">
      <c r="A71" s="116">
        <v>59</v>
      </c>
      <c r="B71" s="134">
        <v>863</v>
      </c>
      <c r="C71" s="131" t="s">
        <v>298</v>
      </c>
      <c r="D71" s="132" t="s">
        <v>1556</v>
      </c>
    </row>
    <row r="72" spans="1:4" ht="45">
      <c r="A72" s="116">
        <v>60</v>
      </c>
      <c r="B72" s="134">
        <v>863</v>
      </c>
      <c r="C72" s="131" t="s">
        <v>552</v>
      </c>
      <c r="D72" s="132" t="s">
        <v>1557</v>
      </c>
    </row>
    <row r="73" spans="1:4" ht="44.25" customHeight="1">
      <c r="A73" s="116">
        <v>61</v>
      </c>
      <c r="B73" s="134">
        <v>863</v>
      </c>
      <c r="C73" s="131" t="s">
        <v>1430</v>
      </c>
      <c r="D73" s="135" t="s">
        <v>1398</v>
      </c>
    </row>
    <row r="74" spans="1:4" ht="44.25" customHeight="1">
      <c r="A74" s="116">
        <v>62</v>
      </c>
      <c r="B74" s="134">
        <v>863</v>
      </c>
      <c r="C74" s="134" t="s">
        <v>299</v>
      </c>
      <c r="D74" s="132" t="s">
        <v>300</v>
      </c>
    </row>
    <row r="75" spans="1:4" ht="44.25" customHeight="1">
      <c r="A75" s="116">
        <v>63</v>
      </c>
      <c r="B75" s="134">
        <v>863</v>
      </c>
      <c r="C75" s="134" t="s">
        <v>301</v>
      </c>
      <c r="D75" s="132" t="s">
        <v>302</v>
      </c>
    </row>
    <row r="76" spans="1:4" ht="44.25" customHeight="1">
      <c r="A76" s="116">
        <v>64</v>
      </c>
      <c r="B76" s="134">
        <v>863</v>
      </c>
      <c r="C76" s="134" t="s">
        <v>1424</v>
      </c>
      <c r="D76" s="132" t="s">
        <v>1537</v>
      </c>
    </row>
    <row r="77" spans="1:4" ht="44.25" customHeight="1">
      <c r="A77" s="116">
        <v>65</v>
      </c>
      <c r="B77" s="134">
        <v>863</v>
      </c>
      <c r="C77" s="134" t="s">
        <v>1427</v>
      </c>
      <c r="D77" s="132" t="s">
        <v>1558</v>
      </c>
    </row>
    <row r="78" spans="1:4" ht="44.25" customHeight="1">
      <c r="A78" s="116"/>
      <c r="B78" s="454" t="s">
        <v>1238</v>
      </c>
      <c r="C78" s="455"/>
      <c r="D78" s="456"/>
    </row>
    <row r="79" spans="1:4" ht="44.25" customHeight="1">
      <c r="A79" s="116">
        <v>66</v>
      </c>
      <c r="B79" s="130" t="s">
        <v>207</v>
      </c>
      <c r="C79" s="130" t="s">
        <v>305</v>
      </c>
      <c r="D79" s="136" t="s">
        <v>306</v>
      </c>
    </row>
    <row r="80" spans="1:4" ht="44.25" customHeight="1">
      <c r="A80" s="116">
        <v>67</v>
      </c>
      <c r="B80" s="130" t="s">
        <v>207</v>
      </c>
      <c r="C80" s="130" t="s">
        <v>311</v>
      </c>
      <c r="D80" s="136" t="s">
        <v>312</v>
      </c>
    </row>
    <row r="81" spans="1:4" ht="44.25" customHeight="1">
      <c r="A81" s="116">
        <v>68</v>
      </c>
      <c r="B81" s="130" t="s">
        <v>207</v>
      </c>
      <c r="C81" s="130" t="s">
        <v>313</v>
      </c>
      <c r="D81" s="136" t="s">
        <v>314</v>
      </c>
    </row>
    <row r="82" spans="1:4" ht="44.25" customHeight="1">
      <c r="A82" s="116">
        <v>69</v>
      </c>
      <c r="B82" s="130" t="s">
        <v>207</v>
      </c>
      <c r="C82" s="130" t="s">
        <v>315</v>
      </c>
      <c r="D82" s="136" t="s">
        <v>316</v>
      </c>
    </row>
    <row r="83" spans="1:4" ht="44.25" customHeight="1">
      <c r="A83" s="116">
        <v>70</v>
      </c>
      <c r="B83" s="130" t="s">
        <v>207</v>
      </c>
      <c r="C83" s="130" t="s">
        <v>1242</v>
      </c>
      <c r="D83" s="136" t="s">
        <v>1224</v>
      </c>
    </row>
    <row r="84" spans="1:4" ht="44.25" customHeight="1">
      <c r="A84" s="116">
        <v>71</v>
      </c>
      <c r="B84" s="131">
        <v>875</v>
      </c>
      <c r="C84" s="130" t="s">
        <v>1472</v>
      </c>
      <c r="D84" s="136" t="s">
        <v>1473</v>
      </c>
    </row>
    <row r="85" spans="1:4" ht="50.25" customHeight="1">
      <c r="A85" s="116">
        <v>72</v>
      </c>
      <c r="B85" s="131">
        <v>875</v>
      </c>
      <c r="C85" s="131" t="s">
        <v>1419</v>
      </c>
      <c r="D85" s="133" t="s">
        <v>1431</v>
      </c>
    </row>
    <row r="86" spans="1:4" ht="44.25" customHeight="1">
      <c r="A86" s="116">
        <v>73</v>
      </c>
      <c r="B86" s="130" t="s">
        <v>207</v>
      </c>
      <c r="C86" s="131" t="s">
        <v>1429</v>
      </c>
      <c r="D86" s="80" t="s">
        <v>1428</v>
      </c>
    </row>
    <row r="87" spans="1:4" ht="44.25" customHeight="1">
      <c r="A87" s="116">
        <v>74</v>
      </c>
      <c r="B87" s="130" t="s">
        <v>207</v>
      </c>
      <c r="C87" s="134" t="s">
        <v>299</v>
      </c>
      <c r="D87" s="132" t="s">
        <v>300</v>
      </c>
    </row>
    <row r="88" spans="1:4" ht="44.25" customHeight="1">
      <c r="A88" s="116">
        <v>75</v>
      </c>
      <c r="B88" s="130" t="s">
        <v>207</v>
      </c>
      <c r="C88" s="131" t="s">
        <v>307</v>
      </c>
      <c r="D88" s="132" t="s">
        <v>1117</v>
      </c>
    </row>
    <row r="89" spans="1:4" ht="60">
      <c r="A89" s="116">
        <v>76</v>
      </c>
      <c r="B89" s="130" t="s">
        <v>207</v>
      </c>
      <c r="C89" s="131" t="s">
        <v>1422</v>
      </c>
      <c r="D89" s="135" t="s">
        <v>1536</v>
      </c>
    </row>
    <row r="90" spans="1:4" ht="44.25" customHeight="1">
      <c r="A90" s="116">
        <v>77</v>
      </c>
      <c r="B90" s="130" t="s">
        <v>207</v>
      </c>
      <c r="C90" s="134" t="s">
        <v>1423</v>
      </c>
      <c r="D90" s="132" t="s">
        <v>553</v>
      </c>
    </row>
    <row r="91" spans="1:4" ht="44.25" customHeight="1">
      <c r="A91" s="116">
        <v>78</v>
      </c>
      <c r="B91" s="130" t="s">
        <v>207</v>
      </c>
      <c r="C91" s="134" t="s">
        <v>1436</v>
      </c>
      <c r="D91" s="132" t="s">
        <v>308</v>
      </c>
    </row>
    <row r="92" spans="1:4" ht="44.25" customHeight="1">
      <c r="A92" s="116">
        <v>79</v>
      </c>
      <c r="B92" s="130" t="s">
        <v>207</v>
      </c>
      <c r="C92" s="134" t="s">
        <v>1437</v>
      </c>
      <c r="D92" s="132" t="s">
        <v>309</v>
      </c>
    </row>
    <row r="93" spans="1:4" ht="44.25" customHeight="1">
      <c r="A93" s="116">
        <v>80</v>
      </c>
      <c r="B93" s="130" t="s">
        <v>207</v>
      </c>
      <c r="C93" s="131" t="s">
        <v>1432</v>
      </c>
      <c r="D93" s="132" t="s">
        <v>1559</v>
      </c>
    </row>
    <row r="94" spans="1:4" ht="44.25" customHeight="1">
      <c r="A94" s="116">
        <v>81</v>
      </c>
      <c r="B94" s="130" t="s">
        <v>207</v>
      </c>
      <c r="C94" s="131" t="s">
        <v>1433</v>
      </c>
      <c r="D94" s="132" t="s">
        <v>1560</v>
      </c>
    </row>
    <row r="95" spans="1:4" ht="44.25" customHeight="1">
      <c r="A95" s="116">
        <v>82</v>
      </c>
      <c r="B95" s="130" t="s">
        <v>207</v>
      </c>
      <c r="C95" s="131" t="s">
        <v>1434</v>
      </c>
      <c r="D95" s="132" t="s">
        <v>1561</v>
      </c>
    </row>
    <row r="96" spans="1:4" ht="44.25" customHeight="1">
      <c r="A96" s="116">
        <v>83</v>
      </c>
      <c r="B96" s="130" t="s">
        <v>207</v>
      </c>
      <c r="C96" s="131" t="s">
        <v>1435</v>
      </c>
      <c r="D96" s="132" t="s">
        <v>1562</v>
      </c>
    </row>
    <row r="97" spans="1:4" ht="30">
      <c r="A97" s="116">
        <v>84</v>
      </c>
      <c r="B97" s="144" t="s">
        <v>207</v>
      </c>
      <c r="C97" s="134" t="s">
        <v>1438</v>
      </c>
      <c r="D97" s="132" t="s">
        <v>1540</v>
      </c>
    </row>
    <row r="98" spans="1:4" ht="45">
      <c r="A98" s="116">
        <v>85</v>
      </c>
      <c r="B98" s="144" t="s">
        <v>207</v>
      </c>
      <c r="C98" s="134" t="s">
        <v>1439</v>
      </c>
      <c r="D98" s="132" t="s">
        <v>1118</v>
      </c>
    </row>
    <row r="99" spans="1:4" ht="15.75">
      <c r="A99" s="116"/>
      <c r="B99" s="451" t="s">
        <v>1535</v>
      </c>
      <c r="C99" s="452"/>
      <c r="D99" s="453"/>
    </row>
    <row r="100" spans="1:4" ht="30">
      <c r="A100" s="116">
        <v>86</v>
      </c>
      <c r="B100" s="131">
        <v>880</v>
      </c>
      <c r="C100" s="130" t="s">
        <v>304</v>
      </c>
      <c r="D100" s="136" t="s">
        <v>1112</v>
      </c>
    </row>
    <row r="101" spans="1:4" ht="30">
      <c r="A101" s="116">
        <v>87</v>
      </c>
      <c r="B101" s="131">
        <v>880</v>
      </c>
      <c r="C101" s="130" t="s">
        <v>1472</v>
      </c>
      <c r="D101" s="136" t="s">
        <v>1473</v>
      </c>
    </row>
    <row r="102" spans="1:4" ht="60">
      <c r="A102" s="116"/>
      <c r="B102" s="375">
        <v>880</v>
      </c>
      <c r="C102" s="375" t="s">
        <v>1419</v>
      </c>
      <c r="D102" s="376" t="s">
        <v>1431</v>
      </c>
    </row>
    <row r="103" spans="1:4" ht="15">
      <c r="A103" s="116">
        <v>88</v>
      </c>
      <c r="B103" s="131">
        <v>880</v>
      </c>
      <c r="C103" s="134" t="s">
        <v>299</v>
      </c>
      <c r="D103" s="132" t="s">
        <v>300</v>
      </c>
    </row>
    <row r="104" spans="1:4" ht="15">
      <c r="A104" s="116">
        <v>89</v>
      </c>
      <c r="B104" s="131">
        <v>880</v>
      </c>
      <c r="C104" s="131" t="s">
        <v>301</v>
      </c>
      <c r="D104" s="132" t="s">
        <v>302</v>
      </c>
    </row>
    <row r="105" spans="1:4" ht="45">
      <c r="A105" s="116">
        <v>90</v>
      </c>
      <c r="B105" s="217">
        <v>880</v>
      </c>
      <c r="C105" s="217" t="s">
        <v>1425</v>
      </c>
      <c r="D105" s="132" t="s">
        <v>1538</v>
      </c>
    </row>
    <row r="106" spans="1:4" ht="15.75">
      <c r="A106" s="116"/>
      <c r="B106" s="454" t="s">
        <v>35</v>
      </c>
      <c r="C106" s="455"/>
      <c r="D106" s="456"/>
    </row>
    <row r="107" spans="1:4" ht="30">
      <c r="A107" s="116">
        <v>91</v>
      </c>
      <c r="B107" s="131">
        <v>890</v>
      </c>
      <c r="C107" s="130" t="s">
        <v>1501</v>
      </c>
      <c r="D107" s="136" t="s">
        <v>1862</v>
      </c>
    </row>
    <row r="108" spans="1:4" s="381" customFormat="1" ht="30">
      <c r="A108" s="377">
        <v>92</v>
      </c>
      <c r="B108" s="378">
        <v>890</v>
      </c>
      <c r="C108" s="379" t="s">
        <v>1472</v>
      </c>
      <c r="D108" s="380" t="s">
        <v>1473</v>
      </c>
    </row>
    <row r="109" spans="1:4" ht="45">
      <c r="A109" s="116">
        <v>93</v>
      </c>
      <c r="B109" s="130" t="s">
        <v>208</v>
      </c>
      <c r="C109" s="131" t="s">
        <v>1417</v>
      </c>
      <c r="D109" s="137" t="s">
        <v>1418</v>
      </c>
    </row>
    <row r="110" spans="1:4" ht="45">
      <c r="A110" s="116">
        <v>94</v>
      </c>
      <c r="B110" s="130" t="s">
        <v>208</v>
      </c>
      <c r="C110" s="131" t="s">
        <v>1416</v>
      </c>
      <c r="D110" s="132" t="s">
        <v>317</v>
      </c>
    </row>
    <row r="111" spans="1:4" ht="45">
      <c r="A111" s="116">
        <v>95</v>
      </c>
      <c r="B111" s="130" t="s">
        <v>208</v>
      </c>
      <c r="C111" s="131" t="s">
        <v>1440</v>
      </c>
      <c r="D111" s="132" t="s">
        <v>1441</v>
      </c>
    </row>
    <row r="112" spans="1:4" ht="15">
      <c r="A112" s="116">
        <v>96</v>
      </c>
      <c r="B112" s="130" t="s">
        <v>208</v>
      </c>
      <c r="C112" s="134" t="s">
        <v>299</v>
      </c>
      <c r="D112" s="132" t="s">
        <v>300</v>
      </c>
    </row>
    <row r="113" spans="1:4" s="381" customFormat="1" ht="30">
      <c r="A113" s="377">
        <v>97</v>
      </c>
      <c r="B113" s="379" t="s">
        <v>208</v>
      </c>
      <c r="C113" s="382" t="s">
        <v>307</v>
      </c>
      <c r="D113" s="383" t="s">
        <v>1119</v>
      </c>
    </row>
    <row r="114" spans="1:4" ht="31.5" customHeight="1">
      <c r="A114" s="116">
        <v>98</v>
      </c>
      <c r="B114" s="130" t="s">
        <v>208</v>
      </c>
      <c r="C114" s="131" t="s">
        <v>1452</v>
      </c>
      <c r="D114" s="132" t="s">
        <v>319</v>
      </c>
    </row>
    <row r="115" spans="1:4" ht="30">
      <c r="A115" s="116">
        <v>99</v>
      </c>
      <c r="B115" s="130" t="s">
        <v>208</v>
      </c>
      <c r="C115" s="131" t="s">
        <v>1257</v>
      </c>
      <c r="D115" s="133" t="s">
        <v>320</v>
      </c>
    </row>
    <row r="116" spans="1:4" ht="15">
      <c r="A116" s="116">
        <v>100</v>
      </c>
      <c r="B116" s="130" t="s">
        <v>208</v>
      </c>
      <c r="C116" s="131" t="s">
        <v>1453</v>
      </c>
      <c r="D116" s="133" t="s">
        <v>1454</v>
      </c>
    </row>
    <row r="117" spans="1:4" ht="45">
      <c r="A117" s="116">
        <v>101</v>
      </c>
      <c r="B117" s="130" t="s">
        <v>208</v>
      </c>
      <c r="C117" s="131" t="s">
        <v>1782</v>
      </c>
      <c r="D117" s="133" t="s">
        <v>1786</v>
      </c>
    </row>
    <row r="118" spans="1:4" ht="90">
      <c r="A118" s="116">
        <v>102</v>
      </c>
      <c r="B118" s="130" t="s">
        <v>208</v>
      </c>
      <c r="C118" s="131" t="s">
        <v>1258</v>
      </c>
      <c r="D118" s="133" t="s">
        <v>1455</v>
      </c>
    </row>
    <row r="119" spans="1:4" ht="60">
      <c r="A119" s="116">
        <v>103</v>
      </c>
      <c r="B119" s="130" t="s">
        <v>1053</v>
      </c>
      <c r="C119" s="131" t="s">
        <v>1259</v>
      </c>
      <c r="D119" s="133" t="s">
        <v>1456</v>
      </c>
    </row>
    <row r="120" spans="1:4" ht="45">
      <c r="A120" s="116">
        <v>104</v>
      </c>
      <c r="B120" s="130" t="s">
        <v>208</v>
      </c>
      <c r="C120" s="131" t="s">
        <v>1260</v>
      </c>
      <c r="D120" s="133" t="s">
        <v>1070</v>
      </c>
    </row>
    <row r="121" spans="1:4" ht="60">
      <c r="A121" s="116">
        <v>105</v>
      </c>
      <c r="B121" s="130" t="s">
        <v>208</v>
      </c>
      <c r="C121" s="131" t="s">
        <v>1495</v>
      </c>
      <c r="D121" s="133" t="s">
        <v>1777</v>
      </c>
    </row>
    <row r="122" spans="1:4" ht="75">
      <c r="A122" s="116">
        <v>106</v>
      </c>
      <c r="B122" s="130" t="s">
        <v>208</v>
      </c>
      <c r="C122" s="131" t="s">
        <v>1502</v>
      </c>
      <c r="D122" s="133" t="s">
        <v>1503</v>
      </c>
    </row>
    <row r="123" spans="1:4" ht="30">
      <c r="A123" s="116">
        <v>107</v>
      </c>
      <c r="B123" s="130" t="s">
        <v>208</v>
      </c>
      <c r="C123" s="131" t="s">
        <v>1442</v>
      </c>
      <c r="D123" s="133" t="s">
        <v>1457</v>
      </c>
    </row>
    <row r="124" spans="1:4" ht="38.25" customHeight="1">
      <c r="A124" s="116">
        <v>108</v>
      </c>
      <c r="B124" s="130" t="s">
        <v>208</v>
      </c>
      <c r="C124" s="131" t="s">
        <v>1774</v>
      </c>
      <c r="D124" s="133" t="s">
        <v>1775</v>
      </c>
    </row>
    <row r="125" spans="1:4" ht="59.25" customHeight="1">
      <c r="A125" s="116">
        <v>109</v>
      </c>
      <c r="B125" s="130" t="s">
        <v>208</v>
      </c>
      <c r="C125" s="131" t="s">
        <v>1662</v>
      </c>
      <c r="D125" s="133" t="s">
        <v>1663</v>
      </c>
    </row>
    <row r="126" spans="1:4" ht="45">
      <c r="A126" s="116">
        <v>110</v>
      </c>
      <c r="B126" s="130" t="s">
        <v>208</v>
      </c>
      <c r="C126" s="131" t="s">
        <v>1261</v>
      </c>
      <c r="D126" s="133" t="s">
        <v>1234</v>
      </c>
    </row>
    <row r="127" spans="1:4" ht="30">
      <c r="A127" s="116">
        <v>111</v>
      </c>
      <c r="B127" s="130" t="s">
        <v>208</v>
      </c>
      <c r="C127" s="131" t="s">
        <v>1262</v>
      </c>
      <c r="D127" s="165" t="s">
        <v>1458</v>
      </c>
    </row>
    <row r="128" spans="1:4" ht="30">
      <c r="A128" s="116">
        <v>112</v>
      </c>
      <c r="B128" s="130" t="s">
        <v>208</v>
      </c>
      <c r="C128" s="131" t="s">
        <v>1263</v>
      </c>
      <c r="D128" s="165" t="s">
        <v>1404</v>
      </c>
    </row>
    <row r="129" spans="1:4" ht="30">
      <c r="A129" s="116">
        <v>113</v>
      </c>
      <c r="B129" s="130" t="s">
        <v>208</v>
      </c>
      <c r="C129" s="131" t="s">
        <v>1443</v>
      </c>
      <c r="D129" s="165" t="s">
        <v>1459</v>
      </c>
    </row>
    <row r="130" spans="1:4" ht="60">
      <c r="A130" s="116">
        <v>114</v>
      </c>
      <c r="B130" s="130" t="s">
        <v>208</v>
      </c>
      <c r="C130" s="131" t="s">
        <v>1476</v>
      </c>
      <c r="D130" s="165" t="s">
        <v>1563</v>
      </c>
    </row>
    <row r="131" spans="1:4" ht="60">
      <c r="A131" s="116">
        <v>115</v>
      </c>
      <c r="B131" s="130" t="s">
        <v>208</v>
      </c>
      <c r="C131" s="131" t="s">
        <v>1264</v>
      </c>
      <c r="D131" s="133" t="s">
        <v>1564</v>
      </c>
    </row>
    <row r="132" spans="1:4" ht="45">
      <c r="A132" s="116">
        <v>116</v>
      </c>
      <c r="B132" s="130" t="s">
        <v>208</v>
      </c>
      <c r="C132" s="131" t="s">
        <v>1504</v>
      </c>
      <c r="D132" s="133" t="s">
        <v>1565</v>
      </c>
    </row>
    <row r="133" spans="1:4" ht="60">
      <c r="A133" s="116">
        <v>117</v>
      </c>
      <c r="B133" s="130" t="s">
        <v>208</v>
      </c>
      <c r="C133" s="131" t="s">
        <v>1496</v>
      </c>
      <c r="D133" s="364" t="s">
        <v>1822</v>
      </c>
    </row>
    <row r="134" spans="1:4" ht="30">
      <c r="A134" s="116">
        <v>118</v>
      </c>
      <c r="B134" s="130" t="s">
        <v>208</v>
      </c>
      <c r="C134" s="131" t="s">
        <v>1813</v>
      </c>
      <c r="D134" s="133" t="s">
        <v>1814</v>
      </c>
    </row>
    <row r="135" spans="1:4" ht="45.75" customHeight="1">
      <c r="A135" s="116">
        <v>119</v>
      </c>
      <c r="B135" s="130" t="s">
        <v>208</v>
      </c>
      <c r="C135" s="131" t="s">
        <v>1841</v>
      </c>
      <c r="D135" s="133" t="s">
        <v>1842</v>
      </c>
    </row>
    <row r="136" spans="1:4" ht="120">
      <c r="A136" s="116">
        <v>120</v>
      </c>
      <c r="B136" s="130" t="s">
        <v>208</v>
      </c>
      <c r="C136" s="131" t="s">
        <v>1265</v>
      </c>
      <c r="D136" s="133" t="s">
        <v>1566</v>
      </c>
    </row>
    <row r="137" spans="1:4" ht="30">
      <c r="A137" s="116">
        <v>121</v>
      </c>
      <c r="B137" s="130" t="s">
        <v>208</v>
      </c>
      <c r="C137" s="131" t="s">
        <v>1266</v>
      </c>
      <c r="D137" s="133" t="s">
        <v>1567</v>
      </c>
    </row>
    <row r="138" spans="1:4" ht="30">
      <c r="A138" s="116">
        <v>122</v>
      </c>
      <c r="B138" s="130" t="s">
        <v>208</v>
      </c>
      <c r="C138" s="131" t="s">
        <v>1267</v>
      </c>
      <c r="D138" s="133" t="s">
        <v>1568</v>
      </c>
    </row>
    <row r="139" spans="1:4" ht="45">
      <c r="A139" s="116">
        <v>123</v>
      </c>
      <c r="B139" s="130" t="s">
        <v>208</v>
      </c>
      <c r="C139" s="131" t="s">
        <v>1268</v>
      </c>
      <c r="D139" s="133" t="s">
        <v>1569</v>
      </c>
    </row>
    <row r="140" spans="1:4" ht="45">
      <c r="A140" s="116">
        <v>124</v>
      </c>
      <c r="B140" s="130" t="s">
        <v>208</v>
      </c>
      <c r="C140" s="131" t="s">
        <v>1635</v>
      </c>
      <c r="D140" s="133" t="s">
        <v>1636</v>
      </c>
    </row>
    <row r="141" spans="1:4" ht="45">
      <c r="A141" s="116">
        <v>125</v>
      </c>
      <c r="B141" s="130" t="s">
        <v>208</v>
      </c>
      <c r="C141" s="131" t="s">
        <v>1784</v>
      </c>
      <c r="D141" s="133" t="s">
        <v>1783</v>
      </c>
    </row>
    <row r="142" spans="1:4" ht="75">
      <c r="A142" s="116">
        <v>126</v>
      </c>
      <c r="B142" s="130" t="s">
        <v>208</v>
      </c>
      <c r="C142" s="131" t="s">
        <v>1444</v>
      </c>
      <c r="D142" s="133" t="s">
        <v>1570</v>
      </c>
    </row>
    <row r="143" spans="1:4" ht="60">
      <c r="A143" s="116">
        <v>127</v>
      </c>
      <c r="B143" s="130" t="s">
        <v>208</v>
      </c>
      <c r="C143" s="131" t="s">
        <v>1269</v>
      </c>
      <c r="D143" s="133" t="s">
        <v>1571</v>
      </c>
    </row>
    <row r="144" spans="1:4" ht="45">
      <c r="A144" s="116">
        <v>128</v>
      </c>
      <c r="B144" s="130" t="s">
        <v>208</v>
      </c>
      <c r="C144" s="131" t="s">
        <v>1506</v>
      </c>
      <c r="D144" s="133" t="s">
        <v>1572</v>
      </c>
    </row>
    <row r="145" spans="1:4" ht="45">
      <c r="A145" s="116">
        <v>129</v>
      </c>
      <c r="B145" s="130" t="s">
        <v>208</v>
      </c>
      <c r="C145" s="131" t="s">
        <v>1445</v>
      </c>
      <c r="D145" s="133" t="s">
        <v>1573</v>
      </c>
    </row>
    <row r="146" spans="1:4" ht="45">
      <c r="A146" s="116">
        <v>130</v>
      </c>
      <c r="B146" s="130" t="s">
        <v>208</v>
      </c>
      <c r="C146" s="130" t="s">
        <v>1270</v>
      </c>
      <c r="D146" s="138" t="s">
        <v>1574</v>
      </c>
    </row>
    <row r="147" spans="1:4" ht="60">
      <c r="A147" s="116">
        <v>131</v>
      </c>
      <c r="B147" s="130" t="s">
        <v>208</v>
      </c>
      <c r="C147" s="130" t="s">
        <v>1617</v>
      </c>
      <c r="D147" s="138" t="s">
        <v>1618</v>
      </c>
    </row>
    <row r="148" spans="1:4" ht="30">
      <c r="A148" s="116">
        <v>132</v>
      </c>
      <c r="B148" s="130" t="s">
        <v>208</v>
      </c>
      <c r="C148" s="130" t="s">
        <v>1529</v>
      </c>
      <c r="D148" s="138" t="s">
        <v>1575</v>
      </c>
    </row>
    <row r="149" spans="1:4" ht="30">
      <c r="A149" s="116">
        <v>133</v>
      </c>
      <c r="B149" s="130" t="s">
        <v>208</v>
      </c>
      <c r="C149" s="130" t="s">
        <v>1446</v>
      </c>
      <c r="D149" s="138" t="s">
        <v>1576</v>
      </c>
    </row>
    <row r="150" spans="1:4" ht="30">
      <c r="A150" s="116">
        <v>134</v>
      </c>
      <c r="B150" s="130" t="s">
        <v>208</v>
      </c>
      <c r="C150" s="130" t="s">
        <v>1271</v>
      </c>
      <c r="D150" s="138" t="s">
        <v>1577</v>
      </c>
    </row>
    <row r="151" spans="1:4" ht="30">
      <c r="A151" s="116">
        <v>135</v>
      </c>
      <c r="B151" s="130" t="s">
        <v>208</v>
      </c>
      <c r="C151" s="131" t="s">
        <v>1272</v>
      </c>
      <c r="D151" s="139" t="s">
        <v>1578</v>
      </c>
    </row>
    <row r="152" spans="1:4" ht="45">
      <c r="A152" s="116">
        <v>136</v>
      </c>
      <c r="B152" s="130" t="s">
        <v>208</v>
      </c>
      <c r="C152" s="130" t="s">
        <v>1273</v>
      </c>
      <c r="D152" s="133" t="s">
        <v>1579</v>
      </c>
    </row>
    <row r="153" spans="1:4" ht="45">
      <c r="A153" s="116">
        <v>137</v>
      </c>
      <c r="B153" s="130" t="s">
        <v>208</v>
      </c>
      <c r="C153" s="130" t="s">
        <v>1274</v>
      </c>
      <c r="D153" s="133" t="s">
        <v>1580</v>
      </c>
    </row>
    <row r="154" spans="1:4" ht="45">
      <c r="A154" s="116">
        <v>138</v>
      </c>
      <c r="B154" s="130" t="s">
        <v>208</v>
      </c>
      <c r="C154" s="131" t="s">
        <v>1447</v>
      </c>
      <c r="D154" s="133" t="s">
        <v>1581</v>
      </c>
    </row>
    <row r="155" spans="1:4" ht="30">
      <c r="A155" s="116">
        <v>139</v>
      </c>
      <c r="B155" s="130" t="s">
        <v>208</v>
      </c>
      <c r="C155" s="131" t="s">
        <v>1275</v>
      </c>
      <c r="D155" s="165" t="s">
        <v>1582</v>
      </c>
    </row>
    <row r="156" spans="1:4" ht="45">
      <c r="A156" s="116">
        <v>140</v>
      </c>
      <c r="B156" s="130" t="s">
        <v>208</v>
      </c>
      <c r="C156" s="130" t="s">
        <v>1276</v>
      </c>
      <c r="D156" s="133" t="s">
        <v>1583</v>
      </c>
    </row>
    <row r="157" spans="1:4" ht="105">
      <c r="A157" s="116">
        <v>141</v>
      </c>
      <c r="B157" s="130" t="s">
        <v>208</v>
      </c>
      <c r="C157" s="130" t="s">
        <v>1277</v>
      </c>
      <c r="D157" s="138" t="s">
        <v>1584</v>
      </c>
    </row>
    <row r="158" spans="1:4" ht="105">
      <c r="A158" s="116">
        <v>142</v>
      </c>
      <c r="B158" s="130" t="s">
        <v>208</v>
      </c>
      <c r="C158" s="130" t="s">
        <v>1278</v>
      </c>
      <c r="D158" s="138" t="s">
        <v>1585</v>
      </c>
    </row>
    <row r="159" spans="1:4" ht="30">
      <c r="A159" s="116">
        <v>143</v>
      </c>
      <c r="B159" s="130" t="s">
        <v>208</v>
      </c>
      <c r="C159" s="130" t="s">
        <v>1279</v>
      </c>
      <c r="D159" s="165" t="s">
        <v>1660</v>
      </c>
    </row>
    <row r="160" spans="1:4" ht="60">
      <c r="A160" s="116">
        <v>144</v>
      </c>
      <c r="B160" s="130" t="s">
        <v>208</v>
      </c>
      <c r="C160" s="130" t="s">
        <v>1280</v>
      </c>
      <c r="D160" s="138" t="s">
        <v>1586</v>
      </c>
    </row>
    <row r="161" spans="1:4" ht="75">
      <c r="A161" s="116">
        <v>145</v>
      </c>
      <c r="B161" s="130" t="s">
        <v>208</v>
      </c>
      <c r="C161" s="130" t="s">
        <v>1281</v>
      </c>
      <c r="D161" s="138" t="s">
        <v>1587</v>
      </c>
    </row>
    <row r="162" spans="1:4" ht="45">
      <c r="A162" s="116">
        <v>146</v>
      </c>
      <c r="B162" s="130" t="s">
        <v>208</v>
      </c>
      <c r="C162" s="130" t="s">
        <v>1664</v>
      </c>
      <c r="D162" s="138" t="s">
        <v>1665</v>
      </c>
    </row>
    <row r="163" spans="1:4" ht="75">
      <c r="A163" s="116">
        <v>147</v>
      </c>
      <c r="B163" s="130" t="s">
        <v>208</v>
      </c>
      <c r="C163" s="130" t="s">
        <v>1448</v>
      </c>
      <c r="D163" s="165" t="s">
        <v>1588</v>
      </c>
    </row>
    <row r="164" spans="1:4" ht="60">
      <c r="A164" s="116">
        <v>148</v>
      </c>
      <c r="B164" s="130" t="s">
        <v>208</v>
      </c>
      <c r="C164" s="130" t="s">
        <v>1306</v>
      </c>
      <c r="D164" s="138" t="s">
        <v>1589</v>
      </c>
    </row>
    <row r="165" spans="1:4" ht="60">
      <c r="A165" s="116">
        <v>149</v>
      </c>
      <c r="B165" s="130" t="s">
        <v>208</v>
      </c>
      <c r="C165" s="130" t="s">
        <v>1530</v>
      </c>
      <c r="D165" s="138" t="s">
        <v>1590</v>
      </c>
    </row>
    <row r="166" spans="1:4" ht="150">
      <c r="A166" s="116">
        <v>150</v>
      </c>
      <c r="B166" s="130" t="s">
        <v>208</v>
      </c>
      <c r="C166" s="130" t="s">
        <v>1282</v>
      </c>
      <c r="D166" s="165" t="s">
        <v>1591</v>
      </c>
    </row>
    <row r="167" spans="1:4" ht="150">
      <c r="A167" s="116">
        <v>151</v>
      </c>
      <c r="B167" s="130" t="s">
        <v>208</v>
      </c>
      <c r="C167" s="130" t="s">
        <v>1283</v>
      </c>
      <c r="D167" s="165" t="s">
        <v>1592</v>
      </c>
    </row>
    <row r="168" spans="1:4" ht="60">
      <c r="A168" s="116">
        <v>152</v>
      </c>
      <c r="B168" s="130" t="s">
        <v>208</v>
      </c>
      <c r="C168" s="130" t="s">
        <v>1284</v>
      </c>
      <c r="D168" s="138" t="s">
        <v>1593</v>
      </c>
    </row>
    <row r="169" spans="1:4" ht="61.5" customHeight="1">
      <c r="A169" s="116">
        <v>153</v>
      </c>
      <c r="B169" s="130" t="s">
        <v>208</v>
      </c>
      <c r="C169" s="130" t="s">
        <v>1669</v>
      </c>
      <c r="D169" s="138" t="s">
        <v>1670</v>
      </c>
    </row>
    <row r="170" spans="1:4" ht="75">
      <c r="A170" s="116">
        <v>154</v>
      </c>
      <c r="B170" s="130" t="s">
        <v>208</v>
      </c>
      <c r="C170" s="130" t="s">
        <v>1285</v>
      </c>
      <c r="D170" s="138" t="s">
        <v>1594</v>
      </c>
    </row>
    <row r="171" spans="1:4" ht="60">
      <c r="A171" s="116">
        <v>155</v>
      </c>
      <c r="B171" s="130" t="s">
        <v>208</v>
      </c>
      <c r="C171" s="130" t="s">
        <v>1286</v>
      </c>
      <c r="D171" s="165" t="s">
        <v>1595</v>
      </c>
    </row>
    <row r="172" spans="1:4" ht="60">
      <c r="A172" s="116">
        <v>156</v>
      </c>
      <c r="B172" s="130" t="s">
        <v>208</v>
      </c>
      <c r="C172" s="130" t="s">
        <v>1287</v>
      </c>
      <c r="D172" s="165" t="s">
        <v>1596</v>
      </c>
    </row>
    <row r="173" spans="1:4" ht="45">
      <c r="A173" s="116">
        <v>157</v>
      </c>
      <c r="B173" s="130" t="s">
        <v>208</v>
      </c>
      <c r="C173" s="130" t="s">
        <v>1288</v>
      </c>
      <c r="D173" s="165" t="s">
        <v>1597</v>
      </c>
    </row>
    <row r="174" spans="1:4" ht="45">
      <c r="A174" s="116">
        <v>158</v>
      </c>
      <c r="B174" s="130" t="s">
        <v>208</v>
      </c>
      <c r="C174" s="130" t="s">
        <v>1289</v>
      </c>
      <c r="D174" s="165" t="s">
        <v>1598</v>
      </c>
    </row>
    <row r="175" spans="1:4" ht="45">
      <c r="A175" s="116">
        <v>159</v>
      </c>
      <c r="B175" s="130" t="s">
        <v>208</v>
      </c>
      <c r="C175" s="130" t="s">
        <v>1290</v>
      </c>
      <c r="D175" s="165" t="s">
        <v>1599</v>
      </c>
    </row>
    <row r="176" spans="1:4" ht="45">
      <c r="A176" s="116">
        <v>160</v>
      </c>
      <c r="B176" s="130" t="s">
        <v>208</v>
      </c>
      <c r="C176" s="130" t="s">
        <v>1291</v>
      </c>
      <c r="D176" s="165" t="s">
        <v>1600</v>
      </c>
    </row>
    <row r="177" spans="1:4" ht="90">
      <c r="A177" s="116">
        <v>161</v>
      </c>
      <c r="B177" s="130" t="s">
        <v>208</v>
      </c>
      <c r="C177" s="130" t="s">
        <v>1292</v>
      </c>
      <c r="D177" s="165" t="s">
        <v>1601</v>
      </c>
    </row>
    <row r="178" spans="1:4" ht="105">
      <c r="A178" s="116">
        <v>162</v>
      </c>
      <c r="B178" s="130" t="s">
        <v>208</v>
      </c>
      <c r="C178" s="130" t="s">
        <v>1293</v>
      </c>
      <c r="D178" s="165" t="s">
        <v>1602</v>
      </c>
    </row>
    <row r="179" spans="1:4" ht="75">
      <c r="A179" s="116">
        <v>163</v>
      </c>
      <c r="B179" s="130" t="s">
        <v>208</v>
      </c>
      <c r="C179" s="130" t="s">
        <v>1294</v>
      </c>
      <c r="D179" s="165" t="s">
        <v>1603</v>
      </c>
    </row>
    <row r="180" spans="1:4" ht="45">
      <c r="A180" s="116">
        <v>164</v>
      </c>
      <c r="B180" s="130" t="s">
        <v>208</v>
      </c>
      <c r="C180" s="130" t="s">
        <v>1295</v>
      </c>
      <c r="D180" s="165" t="s">
        <v>1604</v>
      </c>
    </row>
    <row r="181" spans="1:4" ht="75">
      <c r="A181" s="116">
        <v>165</v>
      </c>
      <c r="B181" s="130" t="s">
        <v>208</v>
      </c>
      <c r="C181" s="130" t="s">
        <v>1296</v>
      </c>
      <c r="D181" s="165" t="s">
        <v>1605</v>
      </c>
    </row>
    <row r="182" spans="1:4" ht="60">
      <c r="A182" s="116">
        <v>166</v>
      </c>
      <c r="B182" s="130" t="s">
        <v>208</v>
      </c>
      <c r="C182" s="130" t="s">
        <v>1449</v>
      </c>
      <c r="D182" s="165" t="s">
        <v>1606</v>
      </c>
    </row>
    <row r="183" spans="1:4" ht="150">
      <c r="A183" s="116">
        <v>167</v>
      </c>
      <c r="B183" s="130" t="s">
        <v>208</v>
      </c>
      <c r="C183" s="130" t="s">
        <v>1297</v>
      </c>
      <c r="D183" s="165" t="s">
        <v>1607</v>
      </c>
    </row>
    <row r="184" spans="1:4" ht="45">
      <c r="A184" s="116">
        <v>168</v>
      </c>
      <c r="B184" s="130" t="s">
        <v>208</v>
      </c>
      <c r="C184" s="130" t="s">
        <v>1298</v>
      </c>
      <c r="D184" s="165" t="s">
        <v>1608</v>
      </c>
    </row>
    <row r="185" spans="1:4" ht="45">
      <c r="A185" s="116">
        <v>169</v>
      </c>
      <c r="B185" s="130" t="s">
        <v>208</v>
      </c>
      <c r="C185" s="130" t="s">
        <v>1299</v>
      </c>
      <c r="D185" s="165" t="s">
        <v>1609</v>
      </c>
    </row>
    <row r="186" spans="1:4" ht="45">
      <c r="A186" s="116">
        <v>170</v>
      </c>
      <c r="B186" s="130" t="s">
        <v>208</v>
      </c>
      <c r="C186" s="130" t="s">
        <v>1300</v>
      </c>
      <c r="D186" s="138" t="s">
        <v>1610</v>
      </c>
    </row>
    <row r="187" spans="1:4" ht="90">
      <c r="A187" s="116">
        <v>171</v>
      </c>
      <c r="B187" s="130" t="s">
        <v>208</v>
      </c>
      <c r="C187" s="130" t="s">
        <v>1301</v>
      </c>
      <c r="D187" s="138" t="s">
        <v>1407</v>
      </c>
    </row>
    <row r="188" spans="1:4" ht="53.25" customHeight="1">
      <c r="A188" s="116">
        <v>172</v>
      </c>
      <c r="B188" s="130" t="s">
        <v>208</v>
      </c>
      <c r="C188" s="130" t="s">
        <v>1785</v>
      </c>
      <c r="D188" s="138" t="s">
        <v>1776</v>
      </c>
    </row>
    <row r="189" spans="1:4" ht="45">
      <c r="A189" s="116">
        <v>173</v>
      </c>
      <c r="B189" s="130" t="s">
        <v>208</v>
      </c>
      <c r="C189" s="130" t="s">
        <v>1302</v>
      </c>
      <c r="D189" s="138" t="s">
        <v>1409</v>
      </c>
    </row>
    <row r="190" spans="1:4" ht="30">
      <c r="A190" s="116">
        <v>174</v>
      </c>
      <c r="B190" s="130" t="s">
        <v>208</v>
      </c>
      <c r="C190" s="130" t="s">
        <v>1303</v>
      </c>
      <c r="D190" s="138" t="s">
        <v>1408</v>
      </c>
    </row>
    <row r="191" spans="1:4" ht="30">
      <c r="A191" s="116">
        <v>175</v>
      </c>
      <c r="B191" s="130" t="s">
        <v>208</v>
      </c>
      <c r="C191" s="130" t="s">
        <v>1533</v>
      </c>
      <c r="D191" s="138" t="s">
        <v>1621</v>
      </c>
    </row>
    <row r="192" spans="1:4" ht="45">
      <c r="A192" s="116">
        <v>176</v>
      </c>
      <c r="B192" s="130" t="s">
        <v>208</v>
      </c>
      <c r="C192" s="130" t="s">
        <v>1304</v>
      </c>
      <c r="D192" s="165" t="s">
        <v>218</v>
      </c>
    </row>
    <row r="193" spans="1:4" ht="60">
      <c r="A193" s="116">
        <v>177</v>
      </c>
      <c r="B193" s="130" t="s">
        <v>208</v>
      </c>
      <c r="C193" s="130" t="s">
        <v>1531</v>
      </c>
      <c r="D193" s="165" t="s">
        <v>1532</v>
      </c>
    </row>
    <row r="194" spans="1:4" ht="42.75" customHeight="1">
      <c r="A194" s="116">
        <v>178</v>
      </c>
      <c r="B194" s="130" t="s">
        <v>208</v>
      </c>
      <c r="C194" s="130" t="s">
        <v>1619</v>
      </c>
      <c r="D194" s="165" t="s">
        <v>1620</v>
      </c>
    </row>
    <row r="195" spans="1:4" ht="42.75" customHeight="1">
      <c r="A195" s="116">
        <v>179</v>
      </c>
      <c r="B195" s="130" t="s">
        <v>208</v>
      </c>
      <c r="C195" s="131" t="s">
        <v>1843</v>
      </c>
      <c r="D195" s="165" t="s">
        <v>1844</v>
      </c>
    </row>
    <row r="196" spans="1:4" ht="45">
      <c r="A196" s="116">
        <v>180</v>
      </c>
      <c r="B196" s="130" t="s">
        <v>208</v>
      </c>
      <c r="C196" s="131" t="s">
        <v>1528</v>
      </c>
      <c r="D196" s="133" t="s">
        <v>1613</v>
      </c>
    </row>
    <row r="197" spans="1:4" ht="150">
      <c r="A197" s="116">
        <v>181</v>
      </c>
      <c r="B197" s="130" t="s">
        <v>208</v>
      </c>
      <c r="C197" s="131" t="s">
        <v>1666</v>
      </c>
      <c r="D197" s="132" t="s">
        <v>1667</v>
      </c>
    </row>
    <row r="198" spans="1:4" ht="60">
      <c r="A198" s="116">
        <v>182</v>
      </c>
      <c r="B198" s="130" t="s">
        <v>208</v>
      </c>
      <c r="C198" s="131" t="s">
        <v>1505</v>
      </c>
      <c r="D198" s="133" t="s">
        <v>1612</v>
      </c>
    </row>
    <row r="199" spans="1:4" ht="30">
      <c r="A199" s="116">
        <v>183</v>
      </c>
      <c r="B199" s="130" t="s">
        <v>208</v>
      </c>
      <c r="C199" s="131" t="s">
        <v>1305</v>
      </c>
      <c r="D199" s="133" t="s">
        <v>1614</v>
      </c>
    </row>
    <row r="200" spans="1:4" ht="30">
      <c r="A200" s="116">
        <v>184</v>
      </c>
      <c r="B200" s="130" t="s">
        <v>208</v>
      </c>
      <c r="C200" s="131" t="s">
        <v>1307</v>
      </c>
      <c r="D200" s="132" t="s">
        <v>1611</v>
      </c>
    </row>
    <row r="201" spans="1:4" ht="90">
      <c r="A201" s="116">
        <v>185</v>
      </c>
      <c r="B201" s="130" t="s">
        <v>208</v>
      </c>
      <c r="C201" s="134" t="s">
        <v>1450</v>
      </c>
      <c r="D201" s="133" t="s">
        <v>554</v>
      </c>
    </row>
    <row r="202" spans="1:4" ht="45">
      <c r="A202" s="116">
        <v>186</v>
      </c>
      <c r="B202" s="130" t="s">
        <v>208</v>
      </c>
      <c r="C202" s="134" t="s">
        <v>1451</v>
      </c>
      <c r="D202" s="132" t="s">
        <v>1223</v>
      </c>
    </row>
    <row r="203" spans="1:4" ht="45">
      <c r="A203" s="116">
        <v>187</v>
      </c>
      <c r="B203" s="130" t="s">
        <v>208</v>
      </c>
      <c r="C203" s="134" t="s">
        <v>1249</v>
      </c>
      <c r="D203" s="132" t="s">
        <v>1120</v>
      </c>
    </row>
    <row r="204" spans="1:4" ht="60">
      <c r="A204" s="116">
        <v>188</v>
      </c>
      <c r="B204" s="130" t="s">
        <v>208</v>
      </c>
      <c r="C204" s="131" t="s">
        <v>1250</v>
      </c>
      <c r="D204" s="133" t="s">
        <v>1615</v>
      </c>
    </row>
    <row r="205" spans="1:4" ht="60">
      <c r="A205" s="116">
        <v>189</v>
      </c>
      <c r="B205" s="130" t="s">
        <v>208</v>
      </c>
      <c r="C205" s="131" t="s">
        <v>1251</v>
      </c>
      <c r="D205" s="132" t="s">
        <v>1121</v>
      </c>
    </row>
    <row r="206" spans="1:4" ht="75">
      <c r="A206" s="116">
        <v>190</v>
      </c>
      <c r="B206" s="130" t="s">
        <v>208</v>
      </c>
      <c r="C206" s="131" t="s">
        <v>1252</v>
      </c>
      <c r="D206" s="133" t="s">
        <v>1216</v>
      </c>
    </row>
    <row r="207" spans="1:4" ht="75">
      <c r="A207" s="116">
        <v>191</v>
      </c>
      <c r="B207" s="130" t="s">
        <v>208</v>
      </c>
      <c r="C207" s="131" t="s">
        <v>1253</v>
      </c>
      <c r="D207" s="133" t="s">
        <v>1616</v>
      </c>
    </row>
    <row r="208" spans="1:4" ht="60">
      <c r="A208" s="116">
        <v>192</v>
      </c>
      <c r="B208" s="130" t="s">
        <v>208</v>
      </c>
      <c r="C208" s="131" t="s">
        <v>1772</v>
      </c>
      <c r="D208" s="133" t="s">
        <v>1773</v>
      </c>
    </row>
    <row r="209" spans="1:4" ht="38.25" customHeight="1">
      <c r="A209" s="116">
        <v>193</v>
      </c>
      <c r="B209" s="130" t="s">
        <v>208</v>
      </c>
      <c r="C209" s="131" t="s">
        <v>1845</v>
      </c>
      <c r="D209" s="138" t="s">
        <v>1817</v>
      </c>
    </row>
    <row r="210" spans="1:4" ht="45">
      <c r="A210" s="116">
        <v>194</v>
      </c>
      <c r="B210" s="130" t="s">
        <v>208</v>
      </c>
      <c r="C210" s="131" t="s">
        <v>1254</v>
      </c>
      <c r="D210" s="132" t="s">
        <v>1222</v>
      </c>
    </row>
    <row r="211" spans="1:4" ht="45">
      <c r="A211" s="116">
        <v>195</v>
      </c>
      <c r="B211" s="130" t="s">
        <v>208</v>
      </c>
      <c r="C211" s="131" t="s">
        <v>1308</v>
      </c>
      <c r="D211" s="132" t="s">
        <v>1309</v>
      </c>
    </row>
    <row r="212" spans="1:4" ht="30">
      <c r="A212" s="116">
        <v>196</v>
      </c>
      <c r="B212" s="130" t="s">
        <v>208</v>
      </c>
      <c r="C212" s="131" t="s">
        <v>1255</v>
      </c>
      <c r="D212" s="132" t="s">
        <v>1122</v>
      </c>
    </row>
    <row r="213" spans="1:4" ht="60">
      <c r="A213" s="116">
        <v>197</v>
      </c>
      <c r="B213" s="130" t="s">
        <v>208</v>
      </c>
      <c r="C213" s="131" t="s">
        <v>1256</v>
      </c>
      <c r="D213" s="133" t="s">
        <v>1123</v>
      </c>
    </row>
  </sheetData>
  <autoFilter ref="A4:I272"/>
  <mergeCells count="14">
    <mergeCell ref="B106:D106"/>
    <mergeCell ref="B37:D37"/>
    <mergeCell ref="B6:D6"/>
    <mergeCell ref="B10:D10"/>
    <mergeCell ref="B14:D14"/>
    <mergeCell ref="B33:D33"/>
    <mergeCell ref="A1:D1"/>
    <mergeCell ref="B99:D99"/>
    <mergeCell ref="B47:D47"/>
    <mergeCell ref="B78:D78"/>
    <mergeCell ref="A2:D2"/>
    <mergeCell ref="A3:D3"/>
    <mergeCell ref="A5:D5"/>
    <mergeCell ref="B53:D53"/>
  </mergeCells>
  <pageMargins left="0.87" right="0.24" top="0.39370078740157483" bottom="0.98425196850393704" header="0.39370078740157483" footer="0.23622047244094491"/>
  <pageSetup paperSize="9" scale="65" fitToHeight="0" orientation="portrait" useFirstPageNumber="1" r:id="rId1"/>
  <headerFooter alignWithMargins="0"/>
</worksheet>
</file>

<file path=xl/worksheets/sheet20.xml><?xml version="1.0" encoding="utf-8"?>
<worksheet xmlns="http://schemas.openxmlformats.org/spreadsheetml/2006/main" xmlns:r="http://schemas.openxmlformats.org/officeDocument/2006/relationships">
  <dimension ref="A1:D21"/>
  <sheetViews>
    <sheetView workbookViewId="0">
      <selection activeCell="B7" sqref="B7:B21"/>
    </sheetView>
  </sheetViews>
  <sheetFormatPr defaultRowHeight="12.75"/>
  <cols>
    <col min="1" max="1" width="60" customWidth="1"/>
    <col min="2" max="2" width="27" customWidth="1"/>
    <col min="3" max="3" width="14.42578125" hidden="1" customWidth="1"/>
    <col min="4" max="4" width="14.28515625" hidden="1" customWidth="1"/>
  </cols>
  <sheetData>
    <row r="1" spans="1:4" ht="45.75" customHeight="1">
      <c r="A1" s="449" t="str">
        <f>"Приложение №"&amp;H2потенциал&amp;"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4" ht="63" customHeight="1">
      <c r="A2" s="449" t="str">
        <f>"Приложение №"&amp;H1потенциал&amp;"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row>
    <row r="3" spans="1:4" ht="90" customHeight="1">
      <c r="A3" s="495" t="s">
        <v>1762</v>
      </c>
      <c r="B3" s="495"/>
      <c r="C3" s="495"/>
      <c r="D3" s="495"/>
    </row>
    <row r="4" spans="1:4">
      <c r="A4" s="155"/>
      <c r="B4" s="8"/>
      <c r="C4" s="8"/>
      <c r="D4" s="156" t="s">
        <v>69</v>
      </c>
    </row>
    <row r="5" spans="1:4" ht="15">
      <c r="A5" s="22" t="s">
        <v>21</v>
      </c>
      <c r="B5" s="22" t="s">
        <v>1246</v>
      </c>
      <c r="C5" s="170" t="s">
        <v>1246</v>
      </c>
      <c r="D5" s="170" t="s">
        <v>1342</v>
      </c>
    </row>
    <row r="6" spans="1:4" ht="15">
      <c r="A6" s="355" t="s">
        <v>70</v>
      </c>
      <c r="B6" s="255">
        <f>SUM(B7:B21)</f>
        <v>0</v>
      </c>
      <c r="C6" s="255">
        <f>SUM(C7:C21)</f>
        <v>0</v>
      </c>
      <c r="D6" s="255">
        <f>SUM(D7:D21)</f>
        <v>0</v>
      </c>
    </row>
    <row r="7" spans="1:4" ht="15">
      <c r="A7" s="358" t="s">
        <v>57</v>
      </c>
      <c r="B7" s="359"/>
      <c r="C7" s="158"/>
      <c r="D7" s="158"/>
    </row>
    <row r="8" spans="1:4" ht="15" hidden="1">
      <c r="A8" s="358" t="s">
        <v>1624</v>
      </c>
      <c r="B8" s="359"/>
      <c r="C8" s="158"/>
      <c r="D8" s="158"/>
    </row>
    <row r="9" spans="1:4" ht="15" hidden="1">
      <c r="A9" s="358" t="s">
        <v>164</v>
      </c>
      <c r="B9" s="359"/>
      <c r="C9" s="158"/>
      <c r="D9" s="158"/>
    </row>
    <row r="10" spans="1:4" ht="14.25">
      <c r="A10" s="358" t="s">
        <v>58</v>
      </c>
      <c r="B10" s="359"/>
      <c r="C10" s="297"/>
      <c r="D10" s="297"/>
    </row>
    <row r="11" spans="1:4">
      <c r="A11" s="358" t="s">
        <v>59</v>
      </c>
      <c r="B11" s="359"/>
    </row>
    <row r="12" spans="1:4" hidden="1">
      <c r="A12" s="358" t="s">
        <v>231</v>
      </c>
      <c r="B12" s="359"/>
    </row>
    <row r="13" spans="1:4">
      <c r="A13" s="358" t="s">
        <v>1060</v>
      </c>
      <c r="B13" s="359"/>
    </row>
    <row r="14" spans="1:4">
      <c r="A14" s="358" t="s">
        <v>135</v>
      </c>
      <c r="B14" s="359"/>
    </row>
    <row r="15" spans="1:4">
      <c r="A15" s="358" t="s">
        <v>136</v>
      </c>
      <c r="B15" s="359"/>
    </row>
    <row r="16" spans="1:4" hidden="1">
      <c r="A16" s="358" t="s">
        <v>81</v>
      </c>
      <c r="B16" s="359"/>
    </row>
    <row r="17" spans="1:2">
      <c r="A17" s="358" t="s">
        <v>83</v>
      </c>
      <c r="B17" s="359"/>
    </row>
    <row r="18" spans="1:2">
      <c r="A18" s="358" t="s">
        <v>165</v>
      </c>
      <c r="B18" s="359"/>
    </row>
    <row r="19" spans="1:2" hidden="1">
      <c r="A19" s="358" t="s">
        <v>82</v>
      </c>
      <c r="B19" s="359"/>
    </row>
    <row r="20" spans="1:2">
      <c r="A20" s="358" t="s">
        <v>138</v>
      </c>
      <c r="B20" s="359"/>
    </row>
    <row r="21" spans="1:2">
      <c r="A21" s="358" t="s">
        <v>139</v>
      </c>
      <c r="B21" s="359"/>
    </row>
  </sheetData>
  <mergeCells count="3">
    <mergeCell ref="A1:D1"/>
    <mergeCell ref="A2:D2"/>
    <mergeCell ref="A3:D3"/>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dimension ref="A1:I21"/>
  <sheetViews>
    <sheetView workbookViewId="0">
      <selection activeCell="B22" sqref="B22"/>
    </sheetView>
  </sheetViews>
  <sheetFormatPr defaultRowHeight="12.75"/>
  <cols>
    <col min="1" max="1" width="57.85546875" customWidth="1"/>
    <col min="2" max="2" width="27" customWidth="1"/>
    <col min="3" max="3" width="14.42578125" hidden="1" customWidth="1"/>
    <col min="4" max="4" width="14.28515625" hidden="1" customWidth="1"/>
  </cols>
  <sheetData>
    <row r="1" spans="1:4" ht="45.75" customHeight="1">
      <c r="A1" s="449" t="str">
        <f>"Приложение №"&amp;H1УДС&amp;"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4" ht="63" customHeight="1">
      <c r="A2" s="449" t="str">
        <f>"Приложение №"&amp;H2УДС&amp;"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row>
    <row r="3" spans="1:4" ht="90" customHeight="1">
      <c r="A3" s="495" t="s">
        <v>1763</v>
      </c>
      <c r="B3" s="495"/>
      <c r="C3" s="495"/>
      <c r="D3" s="495"/>
    </row>
    <row r="4" spans="1:4">
      <c r="A4" s="155"/>
      <c r="B4" s="8"/>
      <c r="C4" s="8"/>
      <c r="D4" s="156" t="s">
        <v>69</v>
      </c>
    </row>
    <row r="5" spans="1:4" ht="15">
      <c r="A5" s="22" t="s">
        <v>21</v>
      </c>
      <c r="B5" s="22" t="s">
        <v>1246</v>
      </c>
      <c r="C5" s="170" t="s">
        <v>1246</v>
      </c>
      <c r="D5" s="170" t="s">
        <v>1342</v>
      </c>
    </row>
    <row r="6" spans="1:4" ht="15">
      <c r="A6" s="355" t="s">
        <v>70</v>
      </c>
      <c r="B6" s="255">
        <f>SUM(B7:B21)</f>
        <v>0</v>
      </c>
      <c r="C6" s="255">
        <f>SUM(C7:C21)</f>
        <v>0</v>
      </c>
      <c r="D6" s="255">
        <f>SUM(D7:D21)</f>
        <v>0</v>
      </c>
    </row>
    <row r="7" spans="1:4" ht="15" hidden="1">
      <c r="A7" s="356" t="s">
        <v>57</v>
      </c>
      <c r="B7" s="357"/>
      <c r="C7" s="158"/>
      <c r="D7" s="158"/>
    </row>
    <row r="8" spans="1:4" ht="15" hidden="1">
      <c r="A8" s="356" t="s">
        <v>1624</v>
      </c>
      <c r="B8" s="357"/>
      <c r="C8" s="158"/>
      <c r="D8" s="158"/>
    </row>
    <row r="9" spans="1:4" ht="15" hidden="1">
      <c r="A9" s="356" t="s">
        <v>164</v>
      </c>
      <c r="B9" s="357"/>
      <c r="C9" s="158"/>
      <c r="D9" s="158"/>
    </row>
    <row r="10" spans="1:4" ht="14.25" hidden="1">
      <c r="A10" s="356" t="s">
        <v>58</v>
      </c>
      <c r="B10" s="357"/>
      <c r="C10" s="297"/>
      <c r="D10" s="297"/>
    </row>
    <row r="11" spans="1:4">
      <c r="A11" s="358" t="s">
        <v>59</v>
      </c>
      <c r="B11" s="359"/>
    </row>
    <row r="12" spans="1:4" ht="15" hidden="1">
      <c r="A12" s="302" t="s">
        <v>231</v>
      </c>
      <c r="B12" s="303"/>
    </row>
    <row r="13" spans="1:4" ht="15" hidden="1">
      <c r="A13" s="302" t="s">
        <v>1060</v>
      </c>
      <c r="B13" s="303"/>
    </row>
    <row r="14" spans="1:4" ht="15" hidden="1">
      <c r="A14" s="302" t="s">
        <v>135</v>
      </c>
      <c r="B14" s="303"/>
    </row>
    <row r="15" spans="1:4" ht="15" hidden="1">
      <c r="A15" s="302" t="s">
        <v>136</v>
      </c>
      <c r="B15" s="303"/>
    </row>
    <row r="16" spans="1:4" ht="15" hidden="1">
      <c r="A16" s="302" t="s">
        <v>81</v>
      </c>
      <c r="B16" s="303"/>
    </row>
    <row r="17" spans="1:9" ht="15" hidden="1">
      <c r="A17" s="302" t="s">
        <v>83</v>
      </c>
      <c r="B17" s="303"/>
    </row>
    <row r="18" spans="1:9" ht="15" hidden="1">
      <c r="A18" s="302" t="s">
        <v>165</v>
      </c>
      <c r="B18" s="303"/>
    </row>
    <row r="19" spans="1:9" ht="15" hidden="1">
      <c r="A19" s="302" t="s">
        <v>82</v>
      </c>
      <c r="B19" s="310"/>
    </row>
    <row r="20" spans="1:9" ht="15" hidden="1">
      <c r="A20" s="302" t="s">
        <v>1625</v>
      </c>
    </row>
    <row r="21" spans="1:9" ht="15" hidden="1">
      <c r="A21" s="302" t="s">
        <v>86</v>
      </c>
      <c r="B21" s="310"/>
      <c r="I21" t="s">
        <v>1655</v>
      </c>
    </row>
  </sheetData>
  <mergeCells count="3">
    <mergeCell ref="A1:D1"/>
    <mergeCell ref="A2:D2"/>
    <mergeCell ref="A3:D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D11"/>
  <sheetViews>
    <sheetView workbookViewId="0">
      <selection activeCell="B7" sqref="B7:B11"/>
    </sheetView>
  </sheetViews>
  <sheetFormatPr defaultRowHeight="12.75"/>
  <cols>
    <col min="1" max="1" width="55.5703125" customWidth="1"/>
    <col min="2" max="2" width="27" customWidth="1"/>
    <col min="3" max="3" width="14.42578125" hidden="1" customWidth="1"/>
    <col min="4" max="4" width="14.28515625" hidden="1" customWidth="1"/>
  </cols>
  <sheetData>
    <row r="1" spans="1:4" ht="45.75" customHeight="1">
      <c r="A1" s="449" t="str">
        <f>"Приложение №"&amp;H2благ&amp;"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4" ht="63" customHeight="1">
      <c r="A2" s="449" t="str">
        <f>"Приложение №"&amp;H1благ&amp;"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row>
    <row r="3" spans="1:4" ht="137.25" customHeight="1">
      <c r="A3" s="495" t="s">
        <v>1823</v>
      </c>
      <c r="B3" s="495"/>
      <c r="C3" s="495"/>
      <c r="D3" s="495"/>
    </row>
    <row r="4" spans="1:4">
      <c r="A4" s="155"/>
      <c r="B4" s="8"/>
      <c r="C4" s="8"/>
      <c r="D4" s="156" t="s">
        <v>69</v>
      </c>
    </row>
    <row r="5" spans="1:4" ht="15">
      <c r="A5" s="22" t="s">
        <v>21</v>
      </c>
      <c r="B5" s="22" t="s">
        <v>1246</v>
      </c>
      <c r="C5" s="170" t="s">
        <v>1246</v>
      </c>
      <c r="D5" s="170" t="s">
        <v>1342</v>
      </c>
    </row>
    <row r="6" spans="1:4" ht="15">
      <c r="A6" s="355" t="s">
        <v>70</v>
      </c>
      <c r="B6" s="255">
        <f>SUM(B7:B11)</f>
        <v>0</v>
      </c>
      <c r="C6" s="255">
        <f>SUM(C8:C11)</f>
        <v>0</v>
      </c>
      <c r="D6" s="255">
        <f>SUM(D8:D11)</f>
        <v>0</v>
      </c>
    </row>
    <row r="7" spans="1:4" ht="15">
      <c r="A7" s="358" t="s">
        <v>1624</v>
      </c>
      <c r="B7" s="360"/>
      <c r="C7" s="255"/>
      <c r="D7" s="255"/>
    </row>
    <row r="8" spans="1:4" ht="15">
      <c r="A8" s="358" t="s">
        <v>59</v>
      </c>
      <c r="B8" s="359"/>
      <c r="C8" s="158"/>
      <c r="D8" s="158"/>
    </row>
    <row r="9" spans="1:4" ht="15">
      <c r="A9" s="358" t="s">
        <v>1824</v>
      </c>
      <c r="B9" s="359"/>
      <c r="C9" s="158"/>
      <c r="D9" s="158"/>
    </row>
    <row r="10" spans="1:4" ht="15">
      <c r="A10" s="358" t="s">
        <v>138</v>
      </c>
      <c r="B10" s="359"/>
      <c r="C10" s="158"/>
      <c r="D10" s="158"/>
    </row>
    <row r="11" spans="1:4" ht="14.25">
      <c r="A11" s="358" t="s">
        <v>86</v>
      </c>
      <c r="B11" s="359"/>
      <c r="C11" s="297"/>
      <c r="D11" s="297"/>
    </row>
  </sheetData>
  <mergeCells count="3">
    <mergeCell ref="A1:D1"/>
    <mergeCell ref="A2:D2"/>
    <mergeCell ref="A3:D3"/>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dimension ref="A1:D24"/>
  <sheetViews>
    <sheetView workbookViewId="0">
      <selection activeCell="B16" sqref="B16:B17"/>
    </sheetView>
  </sheetViews>
  <sheetFormatPr defaultRowHeight="12.75"/>
  <cols>
    <col min="1" max="1" width="59.7109375" customWidth="1"/>
    <col min="2" max="2" width="27" customWidth="1"/>
    <col min="3" max="3" width="14.42578125" hidden="1" customWidth="1"/>
    <col min="4" max="4" width="14.28515625" hidden="1" customWidth="1"/>
  </cols>
  <sheetData>
    <row r="1" spans="1:4" ht="45.75" customHeight="1">
      <c r="A1" s="449" t="str">
        <f>"Приложение №"&amp;H2благмалое&amp;"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4" ht="63" customHeight="1">
      <c r="A2" s="449" t="str">
        <f>"Приложение №"&amp;H1благмалое&amp;"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row>
    <row r="3" spans="1:4" ht="90" customHeight="1">
      <c r="A3" s="495" t="s">
        <v>1825</v>
      </c>
      <c r="B3" s="495"/>
      <c r="C3" s="495"/>
      <c r="D3" s="495"/>
    </row>
    <row r="4" spans="1:4">
      <c r="A4" s="155"/>
      <c r="B4" s="8"/>
      <c r="C4" s="8"/>
      <c r="D4" s="156" t="s">
        <v>69</v>
      </c>
    </row>
    <row r="5" spans="1:4" ht="15">
      <c r="A5" s="170" t="s">
        <v>21</v>
      </c>
      <c r="B5" s="170" t="s">
        <v>1246</v>
      </c>
      <c r="C5" s="170" t="s">
        <v>1246</v>
      </c>
      <c r="D5" s="170" t="s">
        <v>1342</v>
      </c>
    </row>
    <row r="6" spans="1:4" ht="15">
      <c r="A6" s="157" t="s">
        <v>70</v>
      </c>
      <c r="B6" s="255">
        <f>SUM(B7:B24)</f>
        <v>0</v>
      </c>
      <c r="C6" s="255">
        <f>SUM(C7:C24)</f>
        <v>0</v>
      </c>
      <c r="D6" s="255">
        <f>SUM(D7:D24)</f>
        <v>0</v>
      </c>
    </row>
    <row r="7" spans="1:4" ht="15" hidden="1">
      <c r="A7" s="41" t="s">
        <v>57</v>
      </c>
      <c r="B7" s="253"/>
      <c r="C7" s="158"/>
      <c r="D7" s="158"/>
    </row>
    <row r="8" spans="1:4" ht="15" hidden="1">
      <c r="A8" s="41" t="s">
        <v>79</v>
      </c>
      <c r="B8" s="253"/>
      <c r="C8" s="158"/>
      <c r="D8" s="158"/>
    </row>
    <row r="9" spans="1:4" ht="15" hidden="1">
      <c r="A9" s="41" t="s">
        <v>164</v>
      </c>
      <c r="B9" s="253"/>
      <c r="C9" s="158"/>
      <c r="D9" s="158"/>
    </row>
    <row r="10" spans="1:4" ht="14.25" hidden="1">
      <c r="A10" s="42" t="s">
        <v>58</v>
      </c>
      <c r="B10" s="254"/>
      <c r="C10" s="297"/>
      <c r="D10" s="297"/>
    </row>
    <row r="11" spans="1:4" ht="14.25" hidden="1">
      <c r="A11" s="295" t="s">
        <v>59</v>
      </c>
      <c r="B11" s="296"/>
    </row>
    <row r="12" spans="1:4" ht="14.25" hidden="1">
      <c r="A12" s="43" t="s">
        <v>231</v>
      </c>
      <c r="B12" s="254"/>
    </row>
    <row r="13" spans="1:4" ht="14.25" hidden="1">
      <c r="A13" s="41" t="s">
        <v>80</v>
      </c>
      <c r="B13" s="254"/>
    </row>
    <row r="14" spans="1:4" ht="14.25" hidden="1">
      <c r="A14" s="41" t="s">
        <v>135</v>
      </c>
      <c r="B14" s="254"/>
    </row>
    <row r="15" spans="1:4" ht="14.25" hidden="1">
      <c r="A15" s="41" t="s">
        <v>136</v>
      </c>
      <c r="B15" s="254"/>
    </row>
    <row r="16" spans="1:4">
      <c r="A16" s="361" t="s">
        <v>81</v>
      </c>
      <c r="B16" s="363"/>
    </row>
    <row r="17" spans="1:2">
      <c r="A17" s="362" t="s">
        <v>83</v>
      </c>
      <c r="B17" s="363"/>
    </row>
    <row r="18" spans="1:2" ht="14.25" hidden="1">
      <c r="A18" s="41" t="s">
        <v>165</v>
      </c>
      <c r="B18" s="254"/>
    </row>
    <row r="19" spans="1:2" ht="14.25" hidden="1">
      <c r="A19" s="41" t="s">
        <v>82</v>
      </c>
      <c r="B19" s="254"/>
    </row>
    <row r="20" spans="1:2" ht="14.25" hidden="1">
      <c r="A20" s="41" t="s">
        <v>84</v>
      </c>
      <c r="B20" s="254"/>
    </row>
    <row r="21" spans="1:2" ht="14.25" hidden="1">
      <c r="A21" s="41" t="s">
        <v>85</v>
      </c>
      <c r="B21" s="254"/>
    </row>
    <row r="22" spans="1:2" ht="14.25" hidden="1">
      <c r="A22" s="41" t="s">
        <v>138</v>
      </c>
      <c r="B22" s="254"/>
    </row>
    <row r="23" spans="1:2" ht="14.25" hidden="1">
      <c r="A23" s="41" t="s">
        <v>139</v>
      </c>
      <c r="B23" s="254"/>
    </row>
    <row r="24" spans="1:2" ht="14.25" hidden="1">
      <c r="A24" s="41" t="s">
        <v>86</v>
      </c>
      <c r="B24" s="254"/>
    </row>
  </sheetData>
  <mergeCells count="3">
    <mergeCell ref="A1:D1"/>
    <mergeCell ref="A2:D2"/>
    <mergeCell ref="A3:D3"/>
  </mergeCell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sheetPr codeName="Лист9"/>
  <dimension ref="A1:H63"/>
  <sheetViews>
    <sheetView topLeftCell="A2" workbookViewId="0">
      <selection activeCell="F6" sqref="F6"/>
    </sheetView>
  </sheetViews>
  <sheetFormatPr defaultRowHeight="12.75"/>
  <cols>
    <col min="1" max="1" width="47.85546875" style="3" customWidth="1"/>
    <col min="2" max="2" width="15.5703125" style="3" customWidth="1"/>
    <col min="3" max="3" width="18.28515625" style="3" customWidth="1"/>
    <col min="4" max="4" width="14.85546875" style="3" customWidth="1"/>
    <col min="5" max="5" width="16.28515625" style="3" customWidth="1"/>
    <col min="6" max="6" width="16.5703125" style="3" customWidth="1"/>
    <col min="7" max="7" width="17.42578125" style="3" customWidth="1"/>
    <col min="8" max="16384" width="9.140625" style="3"/>
  </cols>
  <sheetData>
    <row r="1" spans="1:8" ht="53.25" hidden="1" customHeight="1">
      <c r="A1" s="449" t="str">
        <f>"Приложение №"&amp;Н2ффп&amp;"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8" ht="40.5" customHeight="1">
      <c r="A2" s="449" t="str">
        <f>"Приложение "&amp;Н1ффп&amp;" к решению
Богучанского районного Совета депутатов
от "&amp;Р1дата&amp;" года №"&amp;Р1номер</f>
        <v>Приложение 11 к решению
Богучанского районного Совета депутатов
от 22.12.2021 года №18/1-133</v>
      </c>
      <c r="B2" s="449"/>
      <c r="C2" s="449"/>
      <c r="D2" s="449"/>
    </row>
    <row r="3" spans="1:8" ht="55.5" customHeight="1">
      <c r="A3" s="475" t="str">
        <f>"Дотации на  выравнивание  бюджетной обеспеченности  поселений на  "&amp;год&amp;" год и плановый период "&amp;ПлПер&amp;" годов"</f>
        <v>Дотации на  выравнивание  бюджетной обеспеченности  поселений на  2022 год и плановый период 2023-2024 годов</v>
      </c>
      <c r="B3" s="475"/>
      <c r="C3" s="475"/>
      <c r="D3" s="475"/>
    </row>
    <row r="4" spans="1:8">
      <c r="D4" s="8" t="s">
        <v>69</v>
      </c>
    </row>
    <row r="5" spans="1:8">
      <c r="A5" s="496" t="s">
        <v>21</v>
      </c>
      <c r="B5" s="498" t="s">
        <v>70</v>
      </c>
      <c r="C5" s="485" t="s">
        <v>1080</v>
      </c>
      <c r="D5" s="486"/>
    </row>
    <row r="6" spans="1:8" ht="162" customHeight="1">
      <c r="A6" s="497"/>
      <c r="B6" s="499"/>
      <c r="C6" s="246" t="s">
        <v>1797</v>
      </c>
      <c r="D6" s="32" t="s">
        <v>1081</v>
      </c>
      <c r="F6" s="3">
        <v>1110076010</v>
      </c>
      <c r="G6" s="3">
        <v>1110080130</v>
      </c>
    </row>
    <row r="7" spans="1:8" ht="15">
      <c r="A7" s="98" t="s">
        <v>1341</v>
      </c>
      <c r="B7" s="225">
        <f>SUM(B8:B25)</f>
        <v>97389400</v>
      </c>
      <c r="C7" s="225">
        <f>SUM(C8:C25)</f>
        <v>47081000</v>
      </c>
      <c r="D7" s="225">
        <f>SUM(D8:D25)</f>
        <v>50308400</v>
      </c>
      <c r="E7" s="99" t="s">
        <v>259</v>
      </c>
      <c r="F7" s="100">
        <f ca="1">SUMIF(РзПз,"????"&amp;F$6,СумВед)-C7</f>
        <v>0</v>
      </c>
      <c r="G7" s="100">
        <f ca="1">SUMIF(РзПз,"????"&amp;G$6,СумВед)-D7</f>
        <v>0</v>
      </c>
      <c r="H7" s="3">
        <v>2016</v>
      </c>
    </row>
    <row r="8" spans="1:8" ht="14.25">
      <c r="A8" s="233" t="s">
        <v>624</v>
      </c>
      <c r="B8" s="234">
        <f t="shared" ref="B8:B25" si="0">C8+D8</f>
        <v>2399700</v>
      </c>
      <c r="C8" s="228">
        <v>1520800</v>
      </c>
      <c r="D8" s="228">
        <v>878900</v>
      </c>
      <c r="F8" s="100">
        <f ca="1">SUMIF(РзПзПлПер,"????"&amp;F$6,СумВед14)-C26</f>
        <v>0</v>
      </c>
      <c r="G8" s="100">
        <f ca="1">SUMIF(РзПзПлПер,"????"&amp;G$6,СумВед14)-D26</f>
        <v>0</v>
      </c>
      <c r="H8" s="3">
        <v>2017</v>
      </c>
    </row>
    <row r="9" spans="1:8" ht="14.25">
      <c r="A9" s="233" t="s">
        <v>79</v>
      </c>
      <c r="B9" s="234">
        <f t="shared" si="0"/>
        <v>4147300</v>
      </c>
      <c r="C9" s="228">
        <v>676800</v>
      </c>
      <c r="D9" s="228">
        <v>3470500</v>
      </c>
      <c r="F9" s="100">
        <f ca="1">SUMIF(РзПзПлПер,"????"&amp;F$6,СумВед15)-C45</f>
        <v>0</v>
      </c>
      <c r="G9" s="100">
        <f ca="1">SUMIF(РзПзПлПер,"????"&amp;G$6,СумВед15)-D45</f>
        <v>0</v>
      </c>
      <c r="H9" s="3">
        <v>2018</v>
      </c>
    </row>
    <row r="10" spans="1:8" ht="14.25">
      <c r="A10" s="235" t="s">
        <v>164</v>
      </c>
      <c r="B10" s="234">
        <f t="shared" si="0"/>
        <v>6320800</v>
      </c>
      <c r="C10" s="228">
        <v>212900</v>
      </c>
      <c r="D10" s="228">
        <v>6107900</v>
      </c>
    </row>
    <row r="11" spans="1:8" ht="14.25">
      <c r="A11" s="230" t="s">
        <v>58</v>
      </c>
      <c r="B11" s="231">
        <f t="shared" si="0"/>
        <v>7285800</v>
      </c>
      <c r="C11" s="232">
        <v>7285800</v>
      </c>
      <c r="D11" s="232"/>
      <c r="F11" s="37"/>
      <c r="G11" s="37"/>
    </row>
    <row r="12" spans="1:8" ht="14.25">
      <c r="A12" s="10" t="s">
        <v>59</v>
      </c>
      <c r="B12" s="226">
        <f t="shared" si="0"/>
        <v>3057700</v>
      </c>
      <c r="C12" s="227">
        <v>773900</v>
      </c>
      <c r="D12" s="227">
        <v>2283800</v>
      </c>
    </row>
    <row r="13" spans="1:8" ht="14.25" customHeight="1">
      <c r="A13" s="12" t="s">
        <v>231</v>
      </c>
      <c r="B13" s="226">
        <f t="shared" si="0"/>
        <v>9128200</v>
      </c>
      <c r="C13" s="227">
        <v>4858700</v>
      </c>
      <c r="D13" s="227">
        <v>4269500</v>
      </c>
    </row>
    <row r="14" spans="1:8" ht="14.25">
      <c r="A14" s="10" t="s">
        <v>80</v>
      </c>
      <c r="B14" s="226">
        <f t="shared" si="0"/>
        <v>4135100</v>
      </c>
      <c r="C14" s="227">
        <v>1393400</v>
      </c>
      <c r="D14" s="227">
        <v>2741700</v>
      </c>
    </row>
    <row r="15" spans="1:8" ht="14.25">
      <c r="A15" s="10" t="s">
        <v>135</v>
      </c>
      <c r="B15" s="226">
        <f t="shared" si="0"/>
        <v>4916100</v>
      </c>
      <c r="C15" s="227">
        <v>1954800</v>
      </c>
      <c r="D15" s="227">
        <v>2961300</v>
      </c>
    </row>
    <row r="16" spans="1:8" ht="14.25">
      <c r="A16" s="10" t="s">
        <v>136</v>
      </c>
      <c r="B16" s="226">
        <f t="shared" si="0"/>
        <v>5379400</v>
      </c>
      <c r="C16" s="227">
        <v>291200</v>
      </c>
      <c r="D16" s="227">
        <v>5088200</v>
      </c>
    </row>
    <row r="17" spans="1:7" ht="14.25">
      <c r="A17" s="10" t="s">
        <v>81</v>
      </c>
      <c r="B17" s="226">
        <f t="shared" si="0"/>
        <v>3533900</v>
      </c>
      <c r="C17" s="227">
        <v>1705600</v>
      </c>
      <c r="D17" s="227">
        <v>1828300</v>
      </c>
    </row>
    <row r="18" spans="1:7" ht="14.25">
      <c r="A18" s="10" t="s">
        <v>83</v>
      </c>
      <c r="B18" s="226">
        <f t="shared" si="0"/>
        <v>8837800</v>
      </c>
      <c r="C18" s="227">
        <v>7510500</v>
      </c>
      <c r="D18" s="227">
        <v>1327300</v>
      </c>
    </row>
    <row r="19" spans="1:7" ht="13.5" customHeight="1">
      <c r="A19" s="10" t="s">
        <v>165</v>
      </c>
      <c r="B19" s="226">
        <f t="shared" si="0"/>
        <v>8802800</v>
      </c>
      <c r="C19" s="227">
        <v>2182400</v>
      </c>
      <c r="D19" s="227">
        <v>6620400</v>
      </c>
    </row>
    <row r="20" spans="1:7" ht="14.25">
      <c r="A20" s="10" t="s">
        <v>82</v>
      </c>
      <c r="B20" s="226">
        <f t="shared" si="0"/>
        <v>4451700</v>
      </c>
      <c r="C20" s="227">
        <v>3767100</v>
      </c>
      <c r="D20" s="227">
        <v>684600</v>
      </c>
    </row>
    <row r="21" spans="1:7" ht="14.25">
      <c r="A21" s="10" t="s">
        <v>84</v>
      </c>
      <c r="B21" s="226">
        <f t="shared" si="0"/>
        <v>5780700</v>
      </c>
      <c r="C21" s="227">
        <v>5780700</v>
      </c>
      <c r="D21" s="227"/>
    </row>
    <row r="22" spans="1:7" ht="14.25">
      <c r="A22" s="10" t="s">
        <v>85</v>
      </c>
      <c r="B22" s="226">
        <f t="shared" si="0"/>
        <v>6322700</v>
      </c>
      <c r="C22" s="227">
        <v>281200</v>
      </c>
      <c r="D22" s="227">
        <v>6041500</v>
      </c>
    </row>
    <row r="23" spans="1:7" ht="14.25">
      <c r="A23" s="10" t="s">
        <v>138</v>
      </c>
      <c r="B23" s="226">
        <f t="shared" si="0"/>
        <v>3763200</v>
      </c>
      <c r="C23" s="227">
        <v>1748400</v>
      </c>
      <c r="D23" s="227">
        <v>2014800</v>
      </c>
    </row>
    <row r="24" spans="1:7" ht="14.25">
      <c r="A24" s="10" t="s">
        <v>139</v>
      </c>
      <c r="B24" s="226">
        <f t="shared" si="0"/>
        <v>5947100</v>
      </c>
      <c r="C24" s="227">
        <v>4287500</v>
      </c>
      <c r="D24" s="227">
        <v>1659600</v>
      </c>
    </row>
    <row r="25" spans="1:7" ht="14.25">
      <c r="A25" s="10" t="s">
        <v>86</v>
      </c>
      <c r="B25" s="226">
        <f t="shared" si="0"/>
        <v>3179400</v>
      </c>
      <c r="C25" s="227">
        <v>849300</v>
      </c>
      <c r="D25" s="227">
        <v>2330100</v>
      </c>
    </row>
    <row r="26" spans="1:7" ht="15">
      <c r="A26" s="98" t="s">
        <v>1755</v>
      </c>
      <c r="B26" s="225">
        <f>SUM(B27:B44)</f>
        <v>62824800</v>
      </c>
      <c r="C26" s="255">
        <f>SUM(C27:C44)</f>
        <v>37664800</v>
      </c>
      <c r="D26" s="255">
        <f>SUM(D27:D44)</f>
        <v>25160000</v>
      </c>
      <c r="G26" s="261"/>
    </row>
    <row r="27" spans="1:7" ht="14.25">
      <c r="A27" s="10" t="s">
        <v>57</v>
      </c>
      <c r="B27" s="226">
        <f t="shared" ref="B27:B44" si="1">C27+D27</f>
        <v>1656100</v>
      </c>
      <c r="C27" s="227">
        <v>1216600</v>
      </c>
      <c r="D27" s="227">
        <v>439500</v>
      </c>
    </row>
    <row r="28" spans="1:7" ht="14.25">
      <c r="A28" s="44" t="s">
        <v>79</v>
      </c>
      <c r="B28" s="226">
        <f t="shared" si="1"/>
        <v>2276700</v>
      </c>
      <c r="C28" s="227">
        <v>541400</v>
      </c>
      <c r="D28" s="227">
        <v>1735300</v>
      </c>
    </row>
    <row r="29" spans="1:7" ht="14.25">
      <c r="A29" s="10" t="s">
        <v>164</v>
      </c>
      <c r="B29" s="226">
        <f t="shared" si="1"/>
        <v>3224300</v>
      </c>
      <c r="C29" s="227">
        <v>170300</v>
      </c>
      <c r="D29" s="227">
        <v>3054000</v>
      </c>
    </row>
    <row r="30" spans="1:7" ht="14.25">
      <c r="A30" s="10" t="s">
        <v>58</v>
      </c>
      <c r="B30" s="226">
        <f t="shared" si="1"/>
        <v>5828600</v>
      </c>
      <c r="C30" s="227">
        <v>5828600</v>
      </c>
      <c r="D30" s="227"/>
    </row>
    <row r="31" spans="1:7" ht="14.25">
      <c r="A31" s="10" t="s">
        <v>59</v>
      </c>
      <c r="B31" s="226">
        <f t="shared" si="1"/>
        <v>1761000</v>
      </c>
      <c r="C31" s="227">
        <v>619100</v>
      </c>
      <c r="D31" s="227">
        <v>1141900</v>
      </c>
    </row>
    <row r="32" spans="1:7" ht="14.25" customHeight="1">
      <c r="A32" s="12" t="s">
        <v>231</v>
      </c>
      <c r="B32" s="226">
        <f t="shared" si="1"/>
        <v>6021800</v>
      </c>
      <c r="C32" s="227">
        <v>3887000</v>
      </c>
      <c r="D32" s="227">
        <v>2134800</v>
      </c>
    </row>
    <row r="33" spans="1:7" ht="14.25">
      <c r="A33" s="10" t="s">
        <v>80</v>
      </c>
      <c r="B33" s="226">
        <f t="shared" si="1"/>
        <v>2485600</v>
      </c>
      <c r="C33" s="227">
        <v>1114700</v>
      </c>
      <c r="D33" s="227">
        <v>1370900</v>
      </c>
    </row>
    <row r="34" spans="1:7" ht="14.25">
      <c r="A34" s="10" t="s">
        <v>135</v>
      </c>
      <c r="B34" s="226">
        <f t="shared" si="1"/>
        <v>3044500</v>
      </c>
      <c r="C34" s="227">
        <v>1563800</v>
      </c>
      <c r="D34" s="227">
        <v>1480700</v>
      </c>
    </row>
    <row r="35" spans="1:7" ht="14.25">
      <c r="A35" s="10" t="s">
        <v>136</v>
      </c>
      <c r="B35" s="226">
        <f t="shared" si="1"/>
        <v>2777100</v>
      </c>
      <c r="C35" s="227">
        <v>233000</v>
      </c>
      <c r="D35" s="227">
        <v>2544100</v>
      </c>
    </row>
    <row r="36" spans="1:7" ht="14.25">
      <c r="A36" s="10" t="s">
        <v>81</v>
      </c>
      <c r="B36" s="226">
        <f t="shared" si="1"/>
        <v>2278700</v>
      </c>
      <c r="C36" s="227">
        <v>1364500</v>
      </c>
      <c r="D36" s="227">
        <v>914200</v>
      </c>
    </row>
    <row r="37" spans="1:7" ht="14.25">
      <c r="A37" s="10" t="s">
        <v>83</v>
      </c>
      <c r="B37" s="226">
        <f t="shared" si="1"/>
        <v>6672100</v>
      </c>
      <c r="C37" s="227">
        <v>6008400</v>
      </c>
      <c r="D37" s="227">
        <v>663700</v>
      </c>
    </row>
    <row r="38" spans="1:7" ht="13.5" customHeight="1">
      <c r="A38" s="10" t="s">
        <v>165</v>
      </c>
      <c r="B38" s="226">
        <f t="shared" si="1"/>
        <v>5056100</v>
      </c>
      <c r="C38" s="227">
        <v>1745900</v>
      </c>
      <c r="D38" s="227">
        <v>3310200</v>
      </c>
      <c r="G38" s="261"/>
    </row>
    <row r="39" spans="1:7" ht="14.25">
      <c r="A39" s="10" t="s">
        <v>82</v>
      </c>
      <c r="B39" s="226">
        <f t="shared" si="1"/>
        <v>3356000</v>
      </c>
      <c r="C39" s="227">
        <v>3013700</v>
      </c>
      <c r="D39" s="227">
        <v>342300</v>
      </c>
    </row>
    <row r="40" spans="1:7" ht="14.25">
      <c r="A40" s="10" t="s">
        <v>84</v>
      </c>
      <c r="B40" s="226">
        <f t="shared" si="1"/>
        <v>4624600</v>
      </c>
      <c r="C40" s="227">
        <v>4624600</v>
      </c>
      <c r="D40" s="227"/>
    </row>
    <row r="41" spans="1:7" ht="14.25">
      <c r="A41" s="10" t="s">
        <v>85</v>
      </c>
      <c r="B41" s="226">
        <f t="shared" si="1"/>
        <v>3245800</v>
      </c>
      <c r="C41" s="227">
        <v>225000</v>
      </c>
      <c r="D41" s="227">
        <v>3020800</v>
      </c>
    </row>
    <row r="42" spans="1:7" ht="14.25">
      <c r="A42" s="10" t="s">
        <v>138</v>
      </c>
      <c r="B42" s="226">
        <f t="shared" si="1"/>
        <v>2406100</v>
      </c>
      <c r="C42" s="227">
        <v>1398700</v>
      </c>
      <c r="D42" s="227">
        <v>1007400</v>
      </c>
    </row>
    <row r="43" spans="1:7" ht="14.25">
      <c r="A43" s="10" t="s">
        <v>139</v>
      </c>
      <c r="B43" s="226">
        <f t="shared" si="1"/>
        <v>4259800</v>
      </c>
      <c r="C43" s="227">
        <v>3430000</v>
      </c>
      <c r="D43" s="227">
        <v>829800</v>
      </c>
    </row>
    <row r="44" spans="1:7" ht="14.25">
      <c r="A44" s="10" t="s">
        <v>86</v>
      </c>
      <c r="B44" s="226">
        <f t="shared" si="1"/>
        <v>1849900</v>
      </c>
      <c r="C44" s="227">
        <v>679500</v>
      </c>
      <c r="D44" s="227">
        <v>1170400</v>
      </c>
    </row>
    <row r="45" spans="1:7" ht="15">
      <c r="A45" s="98" t="s">
        <v>1867</v>
      </c>
      <c r="B45" s="225">
        <f>SUM(B46:B63)</f>
        <v>62824800</v>
      </c>
      <c r="C45" s="255">
        <f>SUM(C46:C63)</f>
        <v>37664800</v>
      </c>
      <c r="D45" s="255">
        <f>SUM(D46:D63)</f>
        <v>25160000</v>
      </c>
    </row>
    <row r="46" spans="1:7" ht="14.25">
      <c r="A46" s="10" t="s">
        <v>57</v>
      </c>
      <c r="B46" s="226">
        <f t="shared" ref="B46:B63" si="2">C46+D46</f>
        <v>1656100</v>
      </c>
      <c r="C46" s="227">
        <v>1216600</v>
      </c>
      <c r="D46" s="227">
        <v>439500</v>
      </c>
    </row>
    <row r="47" spans="1:7" ht="14.25">
      <c r="A47" s="44" t="s">
        <v>79</v>
      </c>
      <c r="B47" s="226">
        <f t="shared" si="2"/>
        <v>2276700</v>
      </c>
      <c r="C47" s="227">
        <v>541400</v>
      </c>
      <c r="D47" s="227">
        <v>1735300</v>
      </c>
    </row>
    <row r="48" spans="1:7" ht="14.25">
      <c r="A48" s="10" t="s">
        <v>164</v>
      </c>
      <c r="B48" s="226">
        <f t="shared" si="2"/>
        <v>3224300</v>
      </c>
      <c r="C48" s="227">
        <v>170300</v>
      </c>
      <c r="D48" s="227">
        <v>3054000</v>
      </c>
    </row>
    <row r="49" spans="1:4" ht="14.25">
      <c r="A49" s="10" t="s">
        <v>58</v>
      </c>
      <c r="B49" s="226">
        <f t="shared" si="2"/>
        <v>5828600</v>
      </c>
      <c r="C49" s="227">
        <v>5828600</v>
      </c>
      <c r="D49" s="227"/>
    </row>
    <row r="50" spans="1:4" ht="14.25">
      <c r="A50" s="10" t="s">
        <v>59</v>
      </c>
      <c r="B50" s="226">
        <f t="shared" si="2"/>
        <v>1761000</v>
      </c>
      <c r="C50" s="227">
        <v>619100</v>
      </c>
      <c r="D50" s="227">
        <v>1141900</v>
      </c>
    </row>
    <row r="51" spans="1:4" ht="13.5" customHeight="1">
      <c r="A51" s="12" t="s">
        <v>231</v>
      </c>
      <c r="B51" s="226">
        <f t="shared" si="2"/>
        <v>6021800</v>
      </c>
      <c r="C51" s="227">
        <v>3887000</v>
      </c>
      <c r="D51" s="227">
        <v>2134800</v>
      </c>
    </row>
    <row r="52" spans="1:4" ht="14.25">
      <c r="A52" s="10" t="s">
        <v>80</v>
      </c>
      <c r="B52" s="226">
        <f t="shared" si="2"/>
        <v>2485600</v>
      </c>
      <c r="C52" s="227">
        <v>1114700</v>
      </c>
      <c r="D52" s="227">
        <v>1370900</v>
      </c>
    </row>
    <row r="53" spans="1:4" ht="14.25">
      <c r="A53" s="10" t="s">
        <v>135</v>
      </c>
      <c r="B53" s="226">
        <f t="shared" si="2"/>
        <v>3044500</v>
      </c>
      <c r="C53" s="227">
        <v>1563800</v>
      </c>
      <c r="D53" s="227">
        <v>1480700</v>
      </c>
    </row>
    <row r="54" spans="1:4" ht="14.25">
      <c r="A54" s="10" t="s">
        <v>136</v>
      </c>
      <c r="B54" s="226">
        <f t="shared" si="2"/>
        <v>2777100</v>
      </c>
      <c r="C54" s="227">
        <v>233000</v>
      </c>
      <c r="D54" s="227">
        <v>2544100</v>
      </c>
    </row>
    <row r="55" spans="1:4" ht="14.25">
      <c r="A55" s="10" t="s">
        <v>81</v>
      </c>
      <c r="B55" s="226">
        <f t="shared" si="2"/>
        <v>2278700</v>
      </c>
      <c r="C55" s="227">
        <v>1364500</v>
      </c>
      <c r="D55" s="227">
        <v>914200</v>
      </c>
    </row>
    <row r="56" spans="1:4" ht="14.25">
      <c r="A56" s="10" t="s">
        <v>83</v>
      </c>
      <c r="B56" s="226">
        <f t="shared" si="2"/>
        <v>6672100</v>
      </c>
      <c r="C56" s="227">
        <v>6008400</v>
      </c>
      <c r="D56" s="227">
        <v>663700</v>
      </c>
    </row>
    <row r="57" spans="1:4" ht="15" customHeight="1">
      <c r="A57" s="10" t="s">
        <v>165</v>
      </c>
      <c r="B57" s="226">
        <f t="shared" si="2"/>
        <v>5056100</v>
      </c>
      <c r="C57" s="227">
        <v>1745900</v>
      </c>
      <c r="D57" s="227">
        <v>3310200</v>
      </c>
    </row>
    <row r="58" spans="1:4" ht="14.25">
      <c r="A58" s="10" t="s">
        <v>82</v>
      </c>
      <c r="B58" s="226">
        <f t="shared" si="2"/>
        <v>3356000</v>
      </c>
      <c r="C58" s="227">
        <v>3013700</v>
      </c>
      <c r="D58" s="227">
        <v>342300</v>
      </c>
    </row>
    <row r="59" spans="1:4" ht="14.25">
      <c r="A59" s="10" t="s">
        <v>84</v>
      </c>
      <c r="B59" s="226">
        <f t="shared" si="2"/>
        <v>4624600</v>
      </c>
      <c r="C59" s="227">
        <v>4624600</v>
      </c>
      <c r="D59" s="227"/>
    </row>
    <row r="60" spans="1:4" ht="14.25">
      <c r="A60" s="10" t="s">
        <v>85</v>
      </c>
      <c r="B60" s="226">
        <f t="shared" si="2"/>
        <v>3245800</v>
      </c>
      <c r="C60" s="227">
        <v>225000</v>
      </c>
      <c r="D60" s="227">
        <v>3020800</v>
      </c>
    </row>
    <row r="61" spans="1:4" ht="14.25">
      <c r="A61" s="10" t="s">
        <v>138</v>
      </c>
      <c r="B61" s="226">
        <f t="shared" si="2"/>
        <v>2406100</v>
      </c>
      <c r="C61" s="227">
        <v>1398700</v>
      </c>
      <c r="D61" s="227">
        <v>1007400</v>
      </c>
    </row>
    <row r="62" spans="1:4" ht="14.25">
      <c r="A62" s="10" t="s">
        <v>139</v>
      </c>
      <c r="B62" s="226">
        <f t="shared" si="2"/>
        <v>4259800</v>
      </c>
      <c r="C62" s="227">
        <v>3430000</v>
      </c>
      <c r="D62" s="227">
        <v>829800</v>
      </c>
    </row>
    <row r="63" spans="1:4" ht="14.25">
      <c r="A63" s="10" t="s">
        <v>86</v>
      </c>
      <c r="B63" s="226">
        <f t="shared" si="2"/>
        <v>1849900</v>
      </c>
      <c r="C63" s="227">
        <v>679500</v>
      </c>
      <c r="D63" s="227">
        <v>1170400</v>
      </c>
    </row>
  </sheetData>
  <mergeCells count="6">
    <mergeCell ref="A3:D3"/>
    <mergeCell ref="A2:D2"/>
    <mergeCell ref="A1:D1"/>
    <mergeCell ref="A5:A6"/>
    <mergeCell ref="B5:B6"/>
    <mergeCell ref="C5:D5"/>
  </mergeCells>
  <phoneticPr fontId="3" type="noConversion"/>
  <pageMargins left="0.59055118110236227" right="0.23622047244094491" top="0.59055118110236227" bottom="0.59055118110236227" header="0.31496062992125984" footer="0.31496062992125984"/>
  <pageSetup paperSize="9" fitToHeight="0" orientation="portrait" r:id="rId1"/>
  <headerFooter alignWithMargins="0"/>
</worksheet>
</file>

<file path=xl/worksheets/sheet25.xml><?xml version="1.0" encoding="utf-8"?>
<worksheet xmlns="http://schemas.openxmlformats.org/spreadsheetml/2006/main" xmlns:r="http://schemas.openxmlformats.org/officeDocument/2006/relationships">
  <sheetPr codeName="Лист12"/>
  <dimension ref="A1:G24"/>
  <sheetViews>
    <sheetView topLeftCell="A2" workbookViewId="0">
      <selection activeCell="E6" sqref="E6"/>
    </sheetView>
  </sheetViews>
  <sheetFormatPr defaultRowHeight="12.75"/>
  <cols>
    <col min="1" max="1" width="51.140625" style="3" customWidth="1"/>
    <col min="2" max="2" width="8.42578125" style="3" hidden="1" customWidth="1"/>
    <col min="3" max="3" width="13" style="3" customWidth="1"/>
    <col min="4" max="4" width="11.85546875" style="3" customWidth="1"/>
    <col min="5" max="5" width="11.85546875" style="3" bestFit="1" customWidth="1"/>
    <col min="6" max="6" width="15" style="19" customWidth="1"/>
    <col min="7" max="16384" width="9.140625" style="3"/>
  </cols>
  <sheetData>
    <row r="1" spans="1:7" ht="39" hidden="1" customHeight="1">
      <c r="A1" s="449" t="str">
        <f>"Приложение №"&amp;Н2ком&amp;"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c r="E1" s="449"/>
    </row>
    <row r="2" spans="1:7" ht="41.25" customHeight="1">
      <c r="A2" s="449" t="str">
        <f>"Приложение "&amp;Н1ком&amp;" к решению
Богучанского районного Совета депутатов
от "&amp;Р1дата&amp;" года №"&amp;Р1номер</f>
        <v>Приложение 12 к решению
Богучанского районного Совета депутатов
от 22.12.2021 года №18/1-133</v>
      </c>
      <c r="B2" s="449"/>
      <c r="C2" s="449"/>
      <c r="D2" s="449"/>
      <c r="E2" s="449"/>
    </row>
    <row r="3" spans="1:7" ht="96.75" customHeight="1">
      <c r="A3" s="448" t="s">
        <v>1890</v>
      </c>
      <c r="B3" s="448"/>
      <c r="C3" s="448"/>
      <c r="D3" s="448"/>
      <c r="E3" s="448"/>
    </row>
    <row r="4" spans="1:7">
      <c r="D4" s="8"/>
      <c r="E4" s="8" t="s">
        <v>69</v>
      </c>
    </row>
    <row r="5" spans="1:7">
      <c r="A5" s="32" t="s">
        <v>21</v>
      </c>
      <c r="B5" s="103" t="s">
        <v>38</v>
      </c>
      <c r="C5" s="32" t="s">
        <v>1342</v>
      </c>
      <c r="D5" s="32" t="s">
        <v>1753</v>
      </c>
      <c r="E5" s="32" t="s">
        <v>1865</v>
      </c>
      <c r="F5" s="33">
        <v>1110075140</v>
      </c>
      <c r="G5" s="3" t="s">
        <v>259</v>
      </c>
    </row>
    <row r="6" spans="1:7" ht="15">
      <c r="A6" s="500" t="s">
        <v>70</v>
      </c>
      <c r="B6" s="501"/>
      <c r="C6" s="225">
        <f>SUM(C7:C24)</f>
        <v>302500</v>
      </c>
      <c r="D6" s="225">
        <f>SUM(D7:D24)</f>
        <v>302500</v>
      </c>
      <c r="E6" s="225">
        <f>SUM(E7:E24)</f>
        <v>302500</v>
      </c>
      <c r="F6" s="100">
        <f ca="1">SUMIF(РзПз,"????"&amp;F$5,СумВед)-C6</f>
        <v>0</v>
      </c>
      <c r="G6" s="3">
        <v>2013</v>
      </c>
    </row>
    <row r="7" spans="1:7" ht="14.25">
      <c r="A7" s="36" t="s">
        <v>624</v>
      </c>
      <c r="B7" s="104" t="s">
        <v>39</v>
      </c>
      <c r="C7" s="228">
        <v>13400</v>
      </c>
      <c r="D7" s="228">
        <v>13400</v>
      </c>
      <c r="E7" s="228">
        <v>13400</v>
      </c>
      <c r="F7" s="100">
        <f ca="1">SUMIF(РзПзПлПер,"????"&amp;F$5,СумВед14)-D6</f>
        <v>0</v>
      </c>
      <c r="G7" s="3">
        <v>2014</v>
      </c>
    </row>
    <row r="8" spans="1:7" ht="14.25">
      <c r="A8" s="36" t="s">
        <v>79</v>
      </c>
      <c r="B8" s="104" t="s">
        <v>40</v>
      </c>
      <c r="C8" s="228">
        <v>3900</v>
      </c>
      <c r="D8" s="228">
        <v>3900</v>
      </c>
      <c r="E8" s="228">
        <v>3900</v>
      </c>
      <c r="F8" s="100">
        <f ca="1">SUMIF(РзПзПлПер,"????"&amp;F$5,СумВед15)-E6</f>
        <v>0</v>
      </c>
      <c r="G8" s="3">
        <v>2015</v>
      </c>
    </row>
    <row r="9" spans="1:7" ht="14.25">
      <c r="A9" s="36" t="s">
        <v>164</v>
      </c>
      <c r="B9" s="104" t="s">
        <v>41</v>
      </c>
      <c r="C9" s="228">
        <v>1500</v>
      </c>
      <c r="D9" s="228">
        <v>1500</v>
      </c>
      <c r="E9" s="228">
        <v>1500</v>
      </c>
    </row>
    <row r="10" spans="1:7" ht="14.25">
      <c r="A10" s="36" t="s">
        <v>58</v>
      </c>
      <c r="B10" s="104" t="s">
        <v>42</v>
      </c>
      <c r="C10" s="228">
        <v>77100</v>
      </c>
      <c r="D10" s="228">
        <v>77100</v>
      </c>
      <c r="E10" s="228">
        <v>77100</v>
      </c>
    </row>
    <row r="11" spans="1:7" ht="14.25">
      <c r="A11" s="36" t="s">
        <v>59</v>
      </c>
      <c r="B11" s="104" t="s">
        <v>43</v>
      </c>
      <c r="C11" s="228">
        <v>4200</v>
      </c>
      <c r="D11" s="228">
        <v>4200</v>
      </c>
      <c r="E11" s="228">
        <v>4200</v>
      </c>
    </row>
    <row r="12" spans="1:7" ht="14.25">
      <c r="A12" s="12" t="s">
        <v>231</v>
      </c>
      <c r="B12" s="104" t="s">
        <v>44</v>
      </c>
      <c r="C12" s="228">
        <v>20300</v>
      </c>
      <c r="D12" s="228">
        <v>20300</v>
      </c>
      <c r="E12" s="228">
        <v>20300</v>
      </c>
    </row>
    <row r="13" spans="1:7" ht="14.25">
      <c r="A13" s="36" t="s">
        <v>80</v>
      </c>
      <c r="B13" s="104" t="s">
        <v>45</v>
      </c>
      <c r="C13" s="228">
        <v>10800</v>
      </c>
      <c r="D13" s="228">
        <v>10800</v>
      </c>
      <c r="E13" s="228">
        <v>10800</v>
      </c>
    </row>
    <row r="14" spans="1:7" ht="14.25">
      <c r="A14" s="36" t="s">
        <v>135</v>
      </c>
      <c r="B14" s="104" t="s">
        <v>46</v>
      </c>
      <c r="C14" s="228">
        <v>9900</v>
      </c>
      <c r="D14" s="228">
        <v>9900</v>
      </c>
      <c r="E14" s="228">
        <v>9900</v>
      </c>
    </row>
    <row r="15" spans="1:7" ht="14.25">
      <c r="A15" s="36" t="s">
        <v>136</v>
      </c>
      <c r="B15" s="104" t="s">
        <v>47</v>
      </c>
      <c r="C15" s="228">
        <v>2800</v>
      </c>
      <c r="D15" s="228">
        <v>2800</v>
      </c>
      <c r="E15" s="228">
        <v>2800</v>
      </c>
    </row>
    <row r="16" spans="1:7" ht="14.25">
      <c r="A16" s="36" t="s">
        <v>81</v>
      </c>
      <c r="B16" s="104" t="s">
        <v>48</v>
      </c>
      <c r="C16" s="228">
        <v>7700</v>
      </c>
      <c r="D16" s="228">
        <v>7700</v>
      </c>
      <c r="E16" s="228">
        <v>7700</v>
      </c>
    </row>
    <row r="17" spans="1:5" ht="14.25">
      <c r="A17" s="36" t="s">
        <v>83</v>
      </c>
      <c r="B17" s="104" t="s">
        <v>49</v>
      </c>
      <c r="C17" s="228">
        <v>37700</v>
      </c>
      <c r="D17" s="228">
        <v>37700</v>
      </c>
      <c r="E17" s="228">
        <v>37700</v>
      </c>
    </row>
    <row r="18" spans="1:5" ht="14.25">
      <c r="A18" s="36" t="s">
        <v>165</v>
      </c>
      <c r="B18" s="104" t="s">
        <v>50</v>
      </c>
      <c r="C18" s="228">
        <v>9900</v>
      </c>
      <c r="D18" s="228">
        <v>9900</v>
      </c>
      <c r="E18" s="228">
        <v>9900</v>
      </c>
    </row>
    <row r="19" spans="1:5" ht="14.25">
      <c r="A19" s="24" t="s">
        <v>82</v>
      </c>
      <c r="B19" s="105" t="s">
        <v>51</v>
      </c>
      <c r="C19" s="228">
        <v>14500</v>
      </c>
      <c r="D19" s="228">
        <v>14500</v>
      </c>
      <c r="E19" s="228">
        <v>14500</v>
      </c>
    </row>
    <row r="20" spans="1:5" ht="14.25">
      <c r="A20" s="36" t="s">
        <v>84</v>
      </c>
      <c r="B20" s="104" t="s">
        <v>52</v>
      </c>
      <c r="C20" s="228">
        <v>50000</v>
      </c>
      <c r="D20" s="228">
        <v>50000</v>
      </c>
      <c r="E20" s="228">
        <v>50000</v>
      </c>
    </row>
    <row r="21" spans="1:5" ht="14.25">
      <c r="A21" s="36" t="s">
        <v>85</v>
      </c>
      <c r="B21" s="104" t="s">
        <v>53</v>
      </c>
      <c r="C21" s="228">
        <v>4200</v>
      </c>
      <c r="D21" s="228">
        <v>4200</v>
      </c>
      <c r="E21" s="228">
        <v>4200</v>
      </c>
    </row>
    <row r="22" spans="1:5" ht="14.25">
      <c r="A22" s="36" t="s">
        <v>138</v>
      </c>
      <c r="B22" s="104" t="s">
        <v>54</v>
      </c>
      <c r="C22" s="228">
        <v>9100</v>
      </c>
      <c r="D22" s="228">
        <v>9100</v>
      </c>
      <c r="E22" s="228">
        <v>9100</v>
      </c>
    </row>
    <row r="23" spans="1:5" ht="14.25">
      <c r="A23" s="36" t="s">
        <v>139</v>
      </c>
      <c r="B23" s="104" t="s">
        <v>55</v>
      </c>
      <c r="C23" s="228">
        <v>19300</v>
      </c>
      <c r="D23" s="228">
        <v>19300</v>
      </c>
      <c r="E23" s="228">
        <v>19300</v>
      </c>
    </row>
    <row r="24" spans="1:5" ht="14.25">
      <c r="A24" s="36" t="s">
        <v>86</v>
      </c>
      <c r="B24" s="104" t="s">
        <v>56</v>
      </c>
      <c r="C24" s="228">
        <v>6200</v>
      </c>
      <c r="D24" s="228">
        <v>6200</v>
      </c>
      <c r="E24" s="228">
        <v>6200</v>
      </c>
    </row>
  </sheetData>
  <mergeCells count="4">
    <mergeCell ref="A6:B6"/>
    <mergeCell ref="A3:E3"/>
    <mergeCell ref="A2:E2"/>
    <mergeCell ref="A1:E1"/>
  </mergeCells>
  <phoneticPr fontId="3" type="noConversion"/>
  <pageMargins left="0.98425196850393704" right="0.43307086614173229" top="0.74803149606299213" bottom="0.74803149606299213" header="0.31496062992125984" footer="0.31496062992125984"/>
  <pageSetup paperSize="9" fitToHeight="0" orientation="portrait" r:id="rId1"/>
  <headerFooter alignWithMargins="0"/>
</worksheet>
</file>

<file path=xl/worksheets/sheet26.xml><?xml version="1.0" encoding="utf-8"?>
<worksheet xmlns="http://schemas.openxmlformats.org/spreadsheetml/2006/main" xmlns:r="http://schemas.openxmlformats.org/officeDocument/2006/relationships">
  <sheetPr codeName="Лист10"/>
  <dimension ref="A1:F23"/>
  <sheetViews>
    <sheetView topLeftCell="A2" workbookViewId="0">
      <selection activeCell="H14" sqref="H14"/>
    </sheetView>
  </sheetViews>
  <sheetFormatPr defaultRowHeight="12.75"/>
  <cols>
    <col min="1" max="1" width="43.85546875" style="3" customWidth="1"/>
    <col min="2" max="2" width="16.42578125" style="3" customWidth="1"/>
    <col min="3" max="3" width="18.85546875" style="3" customWidth="1"/>
    <col min="4" max="4" width="16" style="3" customWidth="1"/>
    <col min="5" max="5" width="9.140625" style="3"/>
    <col min="6" max="6" width="16.140625" style="3" customWidth="1"/>
    <col min="7" max="16384" width="9.140625" style="3"/>
  </cols>
  <sheetData>
    <row r="1" spans="1:6" ht="48" hidden="1" customHeight="1">
      <c r="A1" s="449" t="str">
        <f>"Приложение №"&amp;Н2вус&amp;"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6" ht="48" customHeight="1">
      <c r="A2" s="449" t="str">
        <f>"Приложение "&amp;Н1вус&amp;" к решению
Богучанского районного Совета депутатов
от "&amp;Р1дата&amp;" года №"&amp;Р1номер</f>
        <v>Приложение 13 к решению
Богучанского районного Совета депутатов
от 22.12.2021 года №18/1-133</v>
      </c>
      <c r="B2" s="449"/>
      <c r="C2" s="449"/>
      <c r="D2" s="449"/>
    </row>
    <row r="3" spans="1:6" ht="117" customHeight="1">
      <c r="A3" s="471" t="s">
        <v>1977</v>
      </c>
      <c r="B3" s="471"/>
      <c r="C3" s="471"/>
      <c r="D3" s="471"/>
    </row>
    <row r="4" spans="1:6">
      <c r="B4" s="8"/>
      <c r="C4" s="8"/>
      <c r="D4" s="8" t="s">
        <v>69</v>
      </c>
    </row>
    <row r="5" spans="1:6" ht="14.25">
      <c r="A5" s="32" t="s">
        <v>21</v>
      </c>
      <c r="B5" s="22" t="s">
        <v>1342</v>
      </c>
      <c r="C5" s="22" t="s">
        <v>1753</v>
      </c>
      <c r="D5" s="22" t="s">
        <v>1865</v>
      </c>
    </row>
    <row r="6" spans="1:6" ht="15">
      <c r="A6" s="34" t="s">
        <v>70</v>
      </c>
      <c r="B6" s="225">
        <f>SUM(B7:B23)</f>
        <v>5441900</v>
      </c>
      <c r="C6" s="225">
        <f>SUM(C7:C23)</f>
        <v>5633700</v>
      </c>
      <c r="D6" s="225">
        <f>SUM(D7:D23)</f>
        <v>5842500</v>
      </c>
      <c r="E6" s="99" t="s">
        <v>259</v>
      </c>
      <c r="F6" s="101">
        <f ca="1">SUMIF(РзПз,"02031110051180",СумВед)-B6</f>
        <v>0</v>
      </c>
    </row>
    <row r="7" spans="1:6" ht="14.25">
      <c r="A7" s="24" t="s">
        <v>624</v>
      </c>
      <c r="B7" s="227">
        <v>487555</v>
      </c>
      <c r="C7" s="263">
        <v>504516</v>
      </c>
      <c r="D7" s="294">
        <v>523056</v>
      </c>
    </row>
    <row r="8" spans="1:6" ht="14.25">
      <c r="A8" s="24" t="s">
        <v>79</v>
      </c>
      <c r="B8" s="227">
        <v>110377</v>
      </c>
      <c r="C8" s="263">
        <v>114637</v>
      </c>
      <c r="D8" s="294">
        <v>119194</v>
      </c>
    </row>
    <row r="9" spans="1:6" ht="14.25">
      <c r="A9" s="24" t="s">
        <v>164</v>
      </c>
      <c r="B9" s="227">
        <v>66222</v>
      </c>
      <c r="C9" s="263">
        <v>68786</v>
      </c>
      <c r="D9" s="294">
        <v>71516</v>
      </c>
    </row>
    <row r="10" spans="1:6" ht="28.5">
      <c r="A10" s="24" t="s">
        <v>59</v>
      </c>
      <c r="B10" s="227">
        <v>110377</v>
      </c>
      <c r="C10" s="263">
        <v>114637</v>
      </c>
      <c r="D10" s="294">
        <v>119194</v>
      </c>
    </row>
    <row r="11" spans="1:6" ht="33" customHeight="1">
      <c r="A11" s="24" t="s">
        <v>231</v>
      </c>
      <c r="B11" s="227">
        <v>487555</v>
      </c>
      <c r="C11" s="263">
        <v>504516</v>
      </c>
      <c r="D11" s="294">
        <v>523056</v>
      </c>
    </row>
    <row r="12" spans="1:6" ht="14.25">
      <c r="A12" s="40" t="s">
        <v>80</v>
      </c>
      <c r="B12" s="227">
        <v>487555</v>
      </c>
      <c r="C12" s="263">
        <v>504516</v>
      </c>
      <c r="D12" s="294">
        <v>523056</v>
      </c>
    </row>
    <row r="13" spans="1:6" ht="14.25">
      <c r="A13" s="24" t="s">
        <v>135</v>
      </c>
      <c r="B13" s="227">
        <v>487555</v>
      </c>
      <c r="C13" s="263">
        <v>504516</v>
      </c>
      <c r="D13" s="294">
        <v>523056</v>
      </c>
    </row>
    <row r="14" spans="1:6" ht="30" customHeight="1">
      <c r="A14" s="24" t="s">
        <v>136</v>
      </c>
      <c r="B14" s="227">
        <v>110377</v>
      </c>
      <c r="C14" s="263">
        <v>114637</v>
      </c>
      <c r="D14" s="294">
        <v>119194</v>
      </c>
    </row>
    <row r="15" spans="1:6" ht="14.25">
      <c r="A15" s="24" t="s">
        <v>81</v>
      </c>
      <c r="B15" s="227">
        <v>154531</v>
      </c>
      <c r="C15" s="263">
        <v>160487</v>
      </c>
      <c r="D15" s="294">
        <v>166872</v>
      </c>
    </row>
    <row r="16" spans="1:6" ht="14.25">
      <c r="A16" s="24" t="s">
        <v>83</v>
      </c>
      <c r="B16" s="227">
        <v>501159</v>
      </c>
      <c r="C16" s="263">
        <v>518119</v>
      </c>
      <c r="D16" s="294">
        <v>536659</v>
      </c>
    </row>
    <row r="17" spans="1:4" ht="30" customHeight="1">
      <c r="A17" s="24" t="s">
        <v>165</v>
      </c>
      <c r="B17" s="227">
        <v>487555</v>
      </c>
      <c r="C17" s="263">
        <v>504516</v>
      </c>
      <c r="D17" s="294">
        <v>523056</v>
      </c>
    </row>
    <row r="18" spans="1:4" ht="14.25">
      <c r="A18" s="24" t="s">
        <v>82</v>
      </c>
      <c r="B18" s="227">
        <v>487555</v>
      </c>
      <c r="C18" s="263">
        <v>504516</v>
      </c>
      <c r="D18" s="294">
        <v>523056</v>
      </c>
    </row>
    <row r="19" spans="1:4" ht="14.25">
      <c r="A19" s="24" t="s">
        <v>84</v>
      </c>
      <c r="B19" s="227">
        <v>501159</v>
      </c>
      <c r="C19" s="263">
        <v>518119</v>
      </c>
      <c r="D19" s="294">
        <v>536659</v>
      </c>
    </row>
    <row r="20" spans="1:4" ht="14.25">
      <c r="A20" s="24" t="s">
        <v>85</v>
      </c>
      <c r="B20" s="227">
        <v>154531</v>
      </c>
      <c r="C20" s="263">
        <v>160487</v>
      </c>
      <c r="D20" s="294">
        <v>166872</v>
      </c>
    </row>
    <row r="21" spans="1:4" ht="14.25">
      <c r="A21" s="24" t="s">
        <v>138</v>
      </c>
      <c r="B21" s="227">
        <v>187818</v>
      </c>
      <c r="C21" s="263">
        <v>194616</v>
      </c>
      <c r="D21" s="294">
        <v>201914</v>
      </c>
    </row>
    <row r="22" spans="1:4" ht="14.25">
      <c r="A22" s="24" t="s">
        <v>139</v>
      </c>
      <c r="B22" s="227">
        <v>487555</v>
      </c>
      <c r="C22" s="263">
        <v>504516</v>
      </c>
      <c r="D22" s="294">
        <v>523056</v>
      </c>
    </row>
    <row r="23" spans="1:4" ht="14.25">
      <c r="A23" s="24" t="s">
        <v>86</v>
      </c>
      <c r="B23" s="227">
        <v>132464</v>
      </c>
      <c r="C23" s="263">
        <v>137563</v>
      </c>
      <c r="D23" s="294">
        <v>143034</v>
      </c>
    </row>
  </sheetData>
  <mergeCells count="3">
    <mergeCell ref="A3:D3"/>
    <mergeCell ref="A2:D2"/>
    <mergeCell ref="A1:D1"/>
  </mergeCells>
  <phoneticPr fontId="3" type="noConversion"/>
  <pageMargins left="0.98425196850393704" right="0.23622047244094491" top="0.74803149606299213" bottom="0.74803149606299213" header="0.31496062992125984" footer="0.31496062992125984"/>
  <pageSetup paperSize="9" scale="95" fitToHeight="0" orientation="portrait" r:id="rId1"/>
  <headerFooter alignWithMargins="0"/>
</worksheet>
</file>

<file path=xl/worksheets/sheet27.xml><?xml version="1.0" encoding="utf-8"?>
<worksheet xmlns="http://schemas.openxmlformats.org/spreadsheetml/2006/main" xmlns:r="http://schemas.openxmlformats.org/officeDocument/2006/relationships">
  <dimension ref="A1:D22"/>
  <sheetViews>
    <sheetView workbookViewId="0">
      <selection activeCell="D23" sqref="D23"/>
    </sheetView>
  </sheetViews>
  <sheetFormatPr defaultRowHeight="12.75"/>
  <cols>
    <col min="1" max="1" width="42.140625" customWidth="1"/>
    <col min="2" max="2" width="17.5703125" customWidth="1"/>
    <col min="3" max="3" width="13.42578125" customWidth="1"/>
    <col min="4" max="4" width="16.28515625" customWidth="1"/>
  </cols>
  <sheetData>
    <row r="1" spans="1:4" ht="45.75" customHeight="1">
      <c r="A1" s="449" t="str">
        <f>"Приложение №"&amp;H2зппов&amp;"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4" ht="52.5" customHeight="1">
      <c r="A2" s="449" t="str">
        <f>"Приложение №"&amp;H1зппов&amp;"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row>
    <row r="3" spans="1:4" ht="90" customHeight="1">
      <c r="A3" s="495" t="s">
        <v>1840</v>
      </c>
      <c r="B3" s="495"/>
      <c r="C3" s="495"/>
      <c r="D3" s="495"/>
    </row>
    <row r="4" spans="1:4">
      <c r="A4" s="155"/>
      <c r="B4" s="8"/>
      <c r="C4" s="8"/>
      <c r="D4" s="156" t="s">
        <v>69</v>
      </c>
    </row>
    <row r="5" spans="1:4">
      <c r="A5" s="32" t="s">
        <v>21</v>
      </c>
      <c r="B5" s="32" t="s">
        <v>1246</v>
      </c>
      <c r="C5" s="32" t="s">
        <v>1342</v>
      </c>
      <c r="D5" s="32" t="s">
        <v>1753</v>
      </c>
    </row>
    <row r="6" spans="1:4">
      <c r="A6" s="369" t="s">
        <v>70</v>
      </c>
      <c r="B6" s="370">
        <f>SUM(B7:B21)</f>
        <v>0</v>
      </c>
      <c r="C6" s="370">
        <f t="shared" ref="C6" si="0">SUM(C7:C21)</f>
        <v>0</v>
      </c>
      <c r="D6" s="370">
        <f>SUM(D7:D21)</f>
        <v>0</v>
      </c>
    </row>
    <row r="7" spans="1:4">
      <c r="A7" s="358" t="s">
        <v>58</v>
      </c>
      <c r="B7" s="218">
        <v>0</v>
      </c>
      <c r="C7" s="218">
        <v>0</v>
      </c>
      <c r="D7" s="371"/>
    </row>
    <row r="8" spans="1:4" ht="15" hidden="1">
      <c r="A8" s="367"/>
      <c r="B8" s="368"/>
    </row>
    <row r="9" spans="1:4" ht="15" hidden="1">
      <c r="A9" s="302"/>
      <c r="B9" s="304"/>
    </row>
    <row r="10" spans="1:4" ht="15" hidden="1">
      <c r="A10" s="302"/>
      <c r="B10" s="304"/>
    </row>
    <row r="11" spans="1:4" ht="15" hidden="1">
      <c r="A11" s="302"/>
      <c r="B11" s="304"/>
    </row>
    <row r="12" spans="1:4" ht="15" hidden="1">
      <c r="A12" s="302"/>
      <c r="B12" s="304"/>
    </row>
    <row r="13" spans="1:4" ht="15" hidden="1">
      <c r="A13" s="302"/>
      <c r="B13" s="304"/>
    </row>
    <row r="14" spans="1:4" ht="15" hidden="1">
      <c r="A14" s="302"/>
      <c r="B14" s="304"/>
    </row>
    <row r="15" spans="1:4" ht="15" hidden="1">
      <c r="A15" s="302"/>
      <c r="B15" s="304"/>
    </row>
    <row r="16" spans="1:4" ht="15" hidden="1">
      <c r="A16" s="302"/>
      <c r="B16" s="304"/>
    </row>
    <row r="17" spans="1:2" ht="15" hidden="1">
      <c r="A17" s="302"/>
      <c r="B17" s="304"/>
    </row>
    <row r="18" spans="1:2" ht="15" hidden="1">
      <c r="A18" s="305"/>
      <c r="B18" s="304"/>
    </row>
    <row r="19" spans="1:2" ht="15" hidden="1">
      <c r="A19" s="302"/>
      <c r="B19" s="304"/>
    </row>
    <row r="20" spans="1:2" ht="15" hidden="1">
      <c r="A20" s="302"/>
      <c r="B20" s="304"/>
    </row>
    <row r="21" spans="1:2" ht="15" hidden="1">
      <c r="A21" s="305"/>
      <c r="B21" s="304"/>
    </row>
    <row r="22" spans="1:2" hidden="1"/>
  </sheetData>
  <mergeCells count="3">
    <mergeCell ref="A1:D1"/>
    <mergeCell ref="A2:D2"/>
    <mergeCell ref="A3:D3"/>
  </mergeCells>
  <pageMargins left="0.7" right="0.32"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dimension ref="A1:J26"/>
  <sheetViews>
    <sheetView workbookViewId="0">
      <selection activeCell="E1" sqref="E1:F1048576"/>
    </sheetView>
  </sheetViews>
  <sheetFormatPr defaultRowHeight="12.75"/>
  <cols>
    <col min="1" max="1" width="47" customWidth="1"/>
    <col min="2" max="2" width="16.5703125" customWidth="1"/>
    <col min="3" max="3" width="17.140625" customWidth="1"/>
    <col min="4" max="4" width="16.140625" customWidth="1"/>
    <col min="5" max="5" width="0" hidden="1" customWidth="1"/>
    <col min="6" max="6" width="11.140625" hidden="1" customWidth="1"/>
    <col min="9" max="9" width="17" customWidth="1"/>
    <col min="10" max="10" width="17.85546875" customWidth="1"/>
  </cols>
  <sheetData>
    <row r="1" spans="1:10" ht="52.5" customHeight="1">
      <c r="A1" s="449" t="str">
        <f>"Приложение №"&amp;H2пожар&amp;" к решению
Богучанского районного Совета депутатов
от "&amp;Р2дата&amp;" года №"&amp;Р2номер</f>
        <v>Приложение №11 к решению
Богучанского районного Совета депутатов
от 11.03.2022 года №21/1-158</v>
      </c>
      <c r="B1" s="449"/>
      <c r="C1" s="449"/>
      <c r="D1" s="449"/>
    </row>
    <row r="2" spans="1:10" ht="47.25" customHeight="1">
      <c r="A2" s="449" t="str">
        <f>"Приложение №"&amp;Н1пожар&amp;" к решению
Богучанского районного Совета депутатов
от "&amp;Р1дата&amp;" года №"&amp;Р1номер</f>
        <v>Приложение №21 к решению
Богучанского районного Совета депутатов
от 22.12.2021 года №18/1-133</v>
      </c>
      <c r="B2" s="449"/>
      <c r="C2" s="449"/>
      <c r="D2" s="449"/>
    </row>
    <row r="3" spans="1:10" ht="87" customHeight="1">
      <c r="A3" s="502" t="s">
        <v>2169</v>
      </c>
      <c r="B3" s="502"/>
      <c r="C3" s="502"/>
      <c r="D3" s="502"/>
    </row>
    <row r="4" spans="1:10" ht="10.5" customHeight="1">
      <c r="A4" s="503"/>
      <c r="B4" s="503"/>
      <c r="C4" s="503"/>
      <c r="D4" s="503"/>
    </row>
    <row r="5" spans="1:10" ht="20.25">
      <c r="A5" s="216"/>
      <c r="B5" s="260"/>
      <c r="C5" s="260"/>
      <c r="D5" s="8" t="s">
        <v>69</v>
      </c>
    </row>
    <row r="6" spans="1:10" ht="14.25">
      <c r="A6" s="22" t="s">
        <v>21</v>
      </c>
      <c r="B6" s="22" t="s">
        <v>1342</v>
      </c>
      <c r="C6" s="22" t="s">
        <v>1864</v>
      </c>
      <c r="D6" s="22" t="s">
        <v>1865</v>
      </c>
      <c r="F6" s="185" t="s">
        <v>1162</v>
      </c>
    </row>
    <row r="7" spans="1:10" ht="15">
      <c r="A7" s="281" t="s">
        <v>70</v>
      </c>
      <c r="B7" s="439">
        <f>SUM(B8:B25)</f>
        <v>4102500</v>
      </c>
      <c r="C7" s="439">
        <f>SUM(C8:C25)</f>
        <v>4102500</v>
      </c>
      <c r="D7" s="439">
        <f>SUM(D8:D25)</f>
        <v>4102500</v>
      </c>
      <c r="F7" s="100">
        <f ca="1">SUMIF(РзПз,"????0420074120",СумВед)-D7</f>
        <v>-4102500</v>
      </c>
      <c r="I7" s="348"/>
      <c r="J7" s="346"/>
    </row>
    <row r="8" spans="1:10" ht="14.25">
      <c r="A8" s="440" t="s">
        <v>57</v>
      </c>
      <c r="B8" s="441">
        <v>178200</v>
      </c>
      <c r="C8" s="441">
        <v>178200</v>
      </c>
      <c r="D8" s="441">
        <v>178200</v>
      </c>
      <c r="I8" s="349"/>
      <c r="J8" s="346"/>
    </row>
    <row r="9" spans="1:10" ht="14.25">
      <c r="A9" s="440" t="s">
        <v>1624</v>
      </c>
      <c r="B9" s="441">
        <v>61700</v>
      </c>
      <c r="C9" s="441">
        <v>61700</v>
      </c>
      <c r="D9" s="441">
        <v>61700</v>
      </c>
      <c r="I9" s="349"/>
      <c r="J9" s="346"/>
    </row>
    <row r="10" spans="1:10" ht="14.25">
      <c r="A10" s="440" t="s">
        <v>164</v>
      </c>
      <c r="B10" s="441">
        <v>21900</v>
      </c>
      <c r="C10" s="441">
        <v>21900</v>
      </c>
      <c r="D10" s="441">
        <v>21900</v>
      </c>
      <c r="I10" s="349"/>
      <c r="J10" s="346"/>
    </row>
    <row r="11" spans="1:10" ht="14.25">
      <c r="A11" s="440" t="s">
        <v>58</v>
      </c>
      <c r="B11" s="441">
        <v>1006600</v>
      </c>
      <c r="C11" s="441">
        <v>1006600</v>
      </c>
      <c r="D11" s="441">
        <v>1006600</v>
      </c>
      <c r="I11" s="350"/>
      <c r="J11" s="346"/>
    </row>
    <row r="12" spans="1:10" ht="14.25">
      <c r="A12" s="440" t="s">
        <v>59</v>
      </c>
      <c r="B12" s="441">
        <v>65000</v>
      </c>
      <c r="C12" s="441">
        <v>65000</v>
      </c>
      <c r="D12" s="441">
        <v>65000</v>
      </c>
      <c r="I12" s="350"/>
      <c r="J12" s="346"/>
    </row>
    <row r="13" spans="1:10" ht="28.5">
      <c r="A13" s="440" t="s">
        <v>231</v>
      </c>
      <c r="B13" s="441">
        <v>297900</v>
      </c>
      <c r="C13" s="441">
        <v>297900</v>
      </c>
      <c r="D13" s="441">
        <v>297900</v>
      </c>
      <c r="I13" s="350"/>
      <c r="J13" s="346"/>
    </row>
    <row r="14" spans="1:10" ht="14.25">
      <c r="A14" s="440" t="s">
        <v>1060</v>
      </c>
      <c r="B14" s="441">
        <v>165300</v>
      </c>
      <c r="C14" s="441">
        <v>165300</v>
      </c>
      <c r="D14" s="441">
        <v>165300</v>
      </c>
      <c r="I14" s="350"/>
      <c r="J14" s="346"/>
    </row>
    <row r="15" spans="1:10" ht="14.25">
      <c r="A15" s="440" t="s">
        <v>135</v>
      </c>
      <c r="B15" s="441">
        <v>146200</v>
      </c>
      <c r="C15" s="441">
        <v>146200</v>
      </c>
      <c r="D15" s="441">
        <v>146200</v>
      </c>
      <c r="I15" s="350"/>
      <c r="J15" s="346"/>
    </row>
    <row r="16" spans="1:10" ht="14.25">
      <c r="A16" s="440" t="s">
        <v>136</v>
      </c>
      <c r="B16" s="441">
        <v>45900</v>
      </c>
      <c r="C16" s="441">
        <v>45900</v>
      </c>
      <c r="D16" s="441">
        <v>45900</v>
      </c>
      <c r="I16" s="350"/>
      <c r="J16" s="346"/>
    </row>
    <row r="17" spans="1:10" ht="14.25">
      <c r="A17" s="440" t="s">
        <v>81</v>
      </c>
      <c r="B17" s="441">
        <v>111500</v>
      </c>
      <c r="C17" s="441">
        <v>111500</v>
      </c>
      <c r="D17" s="441">
        <v>111500</v>
      </c>
      <c r="I17" s="350"/>
      <c r="J17" s="346"/>
    </row>
    <row r="18" spans="1:10" ht="14.25">
      <c r="A18" s="440" t="s">
        <v>83</v>
      </c>
      <c r="B18" s="441">
        <v>509100</v>
      </c>
      <c r="C18" s="441">
        <v>509100</v>
      </c>
      <c r="D18" s="441">
        <v>509100</v>
      </c>
      <c r="I18" s="350"/>
      <c r="J18" s="346"/>
    </row>
    <row r="19" spans="1:10" ht="28.5">
      <c r="A19" s="440" t="s">
        <v>165</v>
      </c>
      <c r="B19" s="441">
        <v>139000</v>
      </c>
      <c r="C19" s="441">
        <v>139000</v>
      </c>
      <c r="D19" s="441">
        <v>139000</v>
      </c>
      <c r="I19" s="350"/>
      <c r="J19" s="346"/>
    </row>
    <row r="20" spans="1:10" ht="14.25">
      <c r="A20" s="440" t="s">
        <v>82</v>
      </c>
      <c r="B20" s="441">
        <v>210700</v>
      </c>
      <c r="C20" s="441">
        <v>210700</v>
      </c>
      <c r="D20" s="441">
        <v>210700</v>
      </c>
      <c r="I20" s="350"/>
      <c r="J20" s="346"/>
    </row>
    <row r="21" spans="1:10" ht="14.25">
      <c r="A21" s="440" t="s">
        <v>1625</v>
      </c>
      <c r="B21" s="441">
        <v>581600</v>
      </c>
      <c r="C21" s="441">
        <v>581600</v>
      </c>
      <c r="D21" s="441">
        <v>581600</v>
      </c>
      <c r="I21" s="351"/>
      <c r="J21" s="346"/>
    </row>
    <row r="22" spans="1:10" ht="14.25">
      <c r="A22" s="440" t="s">
        <v>1824</v>
      </c>
      <c r="B22" s="441">
        <v>62100</v>
      </c>
      <c r="C22" s="441">
        <v>62100</v>
      </c>
      <c r="D22" s="441">
        <v>62100</v>
      </c>
      <c r="I22" s="350"/>
      <c r="J22" s="346"/>
    </row>
    <row r="23" spans="1:10" ht="14.25">
      <c r="A23" s="440" t="s">
        <v>138</v>
      </c>
      <c r="B23" s="441">
        <v>134500</v>
      </c>
      <c r="C23" s="441">
        <v>134500</v>
      </c>
      <c r="D23" s="441">
        <v>134500</v>
      </c>
      <c r="I23" s="350"/>
      <c r="J23" s="346"/>
    </row>
    <row r="24" spans="1:10" ht="14.25">
      <c r="A24" s="440" t="s">
        <v>139</v>
      </c>
      <c r="B24" s="441">
        <v>274400</v>
      </c>
      <c r="C24" s="441">
        <v>274400</v>
      </c>
      <c r="D24" s="441">
        <v>274400</v>
      </c>
      <c r="I24" s="350"/>
      <c r="J24" s="346"/>
    </row>
    <row r="25" spans="1:10" ht="14.25">
      <c r="A25" s="440" t="s">
        <v>86</v>
      </c>
      <c r="B25" s="441">
        <v>90900</v>
      </c>
      <c r="C25" s="441">
        <v>90900</v>
      </c>
      <c r="D25" s="441">
        <v>90900</v>
      </c>
      <c r="I25" s="350"/>
      <c r="J25" s="346"/>
    </row>
    <row r="26" spans="1:10" ht="14.25">
      <c r="A26" s="239"/>
      <c r="B26" s="239"/>
      <c r="C26" s="239"/>
    </row>
  </sheetData>
  <mergeCells count="4">
    <mergeCell ref="A1:D1"/>
    <mergeCell ref="A2:D2"/>
    <mergeCell ref="A3:D3"/>
    <mergeCell ref="A4:D4"/>
  </mergeCells>
  <pageMargins left="0.51181102362204722" right="0.51181102362204722" top="0.74803149606299213" bottom="0.74803149606299213" header="0.31496062992125984" footer="0.31496062992125984"/>
  <pageSetup paperSize="9" scale="95" orientation="portrait" r:id="rId1"/>
</worksheet>
</file>

<file path=xl/worksheets/sheet29.xml><?xml version="1.0" encoding="utf-8"?>
<worksheet xmlns="http://schemas.openxmlformats.org/spreadsheetml/2006/main" xmlns:r="http://schemas.openxmlformats.org/officeDocument/2006/relationships">
  <sheetPr>
    <tabColor rgb="FF00B0F0"/>
  </sheetPr>
  <dimension ref="A1:G14"/>
  <sheetViews>
    <sheetView topLeftCell="A2" workbookViewId="0">
      <selection activeCell="B7" sqref="B7:D13"/>
    </sheetView>
  </sheetViews>
  <sheetFormatPr defaultRowHeight="12.75"/>
  <cols>
    <col min="1" max="1" width="45.28515625" customWidth="1"/>
    <col min="2" max="2" width="14.7109375" customWidth="1"/>
    <col min="3" max="3" width="14.140625" customWidth="1"/>
    <col min="4" max="4" width="14.5703125" customWidth="1"/>
    <col min="5" max="5" width="19.140625" customWidth="1"/>
    <col min="6" max="6" width="13.85546875" customWidth="1"/>
    <col min="7" max="7" width="11.28515625" customWidth="1"/>
  </cols>
  <sheetData>
    <row r="1" spans="1:7" ht="55.5" hidden="1" customHeight="1">
      <c r="A1" s="449" t="str">
        <f>"Приложение №"&amp;Н2акк&amp;"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7" ht="60.75" customHeight="1">
      <c r="A2" s="449" t="str">
        <f>"Приложение "&amp;Н1акк&amp;"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49"/>
      <c r="C2" s="449"/>
      <c r="D2" s="449"/>
    </row>
    <row r="3" spans="1:7" ht="114" customHeight="1">
      <c r="A3" s="448" t="str">
        <f>"Субсидии бюджетам поселений Богучанского района на организацию и проведение акарицидных обработок мест массового отдыха населенияния на "&amp;год&amp;" год и плановый период "&amp;ПлПер&amp;" годов"</f>
        <v>Субсидии бюджетам поселений Богучанского района на организацию и проведение акарицидных обработок мест массового отдыха населенияния на 2022 год и плановый период 2023-2024 годов</v>
      </c>
      <c r="B3" s="448"/>
      <c r="C3" s="448"/>
      <c r="D3" s="448"/>
    </row>
    <row r="4" spans="1:7">
      <c r="A4" s="3"/>
      <c r="B4" s="3"/>
      <c r="C4" s="3"/>
      <c r="D4" s="8" t="s">
        <v>69</v>
      </c>
    </row>
    <row r="5" spans="1:7" ht="14.25">
      <c r="A5" s="32" t="s">
        <v>21</v>
      </c>
      <c r="B5" s="22" t="s">
        <v>1246</v>
      </c>
      <c r="C5" s="22" t="s">
        <v>1754</v>
      </c>
      <c r="D5" s="22" t="s">
        <v>1753</v>
      </c>
      <c r="F5">
        <v>9090075550</v>
      </c>
    </row>
    <row r="6" spans="1:7" ht="15" customHeight="1">
      <c r="A6" s="286" t="s">
        <v>70</v>
      </c>
      <c r="B6" s="225">
        <f>SUM(B7:B14)</f>
        <v>0</v>
      </c>
      <c r="C6" s="225">
        <f>SUM(C7:C14)</f>
        <v>0</v>
      </c>
      <c r="D6" s="225">
        <f>SUM(D7:D14)</f>
        <v>0</v>
      </c>
      <c r="E6" s="128">
        <f ca="1">SUMIF(РзПз,"????"&amp;F5,СумВед)-B6</f>
        <v>0</v>
      </c>
      <c r="F6" s="128">
        <f ca="1">SUMIF(РзПзПлПер,"????"&amp;F5,СумВед14)-C6</f>
        <v>0</v>
      </c>
      <c r="G6" s="128">
        <f ca="1">SUMIF(РзПзПлПер,"????"&amp;F5,СумВед15)-D6</f>
        <v>0</v>
      </c>
    </row>
    <row r="7" spans="1:7" ht="14.25">
      <c r="A7" s="287" t="s">
        <v>58</v>
      </c>
      <c r="B7" s="228"/>
      <c r="C7" s="228"/>
      <c r="D7" s="228"/>
    </row>
    <row r="8" spans="1:7" ht="14.25">
      <c r="A8" s="288" t="s">
        <v>1060</v>
      </c>
      <c r="B8" s="228"/>
      <c r="C8" s="228"/>
      <c r="D8" s="228"/>
    </row>
    <row r="9" spans="1:7" ht="14.25">
      <c r="A9" s="288" t="s">
        <v>135</v>
      </c>
      <c r="B9" s="228"/>
      <c r="C9" s="228"/>
      <c r="D9" s="228"/>
    </row>
    <row r="10" spans="1:7" ht="14.25">
      <c r="A10" s="288" t="s">
        <v>82</v>
      </c>
      <c r="B10" s="228"/>
      <c r="C10" s="228"/>
      <c r="D10" s="228"/>
    </row>
    <row r="11" spans="1:7" ht="14.25" hidden="1">
      <c r="A11" s="287" t="s">
        <v>1475</v>
      </c>
      <c r="B11" s="228"/>
      <c r="C11" s="228"/>
      <c r="D11" s="228"/>
    </row>
    <row r="12" spans="1:7" ht="14.25">
      <c r="A12" s="287" t="s">
        <v>137</v>
      </c>
      <c r="B12" s="228"/>
      <c r="C12" s="228"/>
      <c r="D12" s="228"/>
    </row>
    <row r="13" spans="1:7" ht="14.25">
      <c r="A13" s="287" t="s">
        <v>1232</v>
      </c>
      <c r="B13" s="228"/>
      <c r="C13" s="228"/>
      <c r="D13" s="228"/>
    </row>
    <row r="14" spans="1:7" ht="14.25" hidden="1">
      <c r="A14" s="287" t="s">
        <v>1474</v>
      </c>
      <c r="B14" s="228"/>
      <c r="C14" s="228"/>
      <c r="D14" s="228"/>
    </row>
  </sheetData>
  <mergeCells count="3">
    <mergeCell ref="A2:D2"/>
    <mergeCell ref="A3:D3"/>
    <mergeCell ref="A1:D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sheetPr codeName="Лист4">
    <tabColor rgb="FF00B0F0"/>
  </sheetPr>
  <dimension ref="A1:E14"/>
  <sheetViews>
    <sheetView topLeftCell="A2" zoomScaleNormal="75" workbookViewId="0">
      <selection activeCell="A14" sqref="A14:XFD15"/>
    </sheetView>
  </sheetViews>
  <sheetFormatPr defaultRowHeight="15"/>
  <cols>
    <col min="1" max="2" width="8" style="72" customWidth="1"/>
    <col min="3" max="3" width="25.42578125" style="75" customWidth="1"/>
    <col min="4" max="4" width="61" style="73" customWidth="1"/>
    <col min="5" max="5" width="9.140625" style="74"/>
    <col min="6" max="6" width="14.5703125" style="74" customWidth="1"/>
    <col min="7" max="16384" width="9.140625" style="74"/>
  </cols>
  <sheetData>
    <row r="1" spans="1:5" ht="42.75" hidden="1" customHeight="1">
      <c r="A1" s="449" t="str">
        <f>"Приложение "&amp;Н2аист&amp;" к решению
Богучанского районного Совета депутатов
от "&amp;Р2дата&amp;" года №"&amp;Р2номер</f>
        <v>Приложение  к решению
Богучанского районного Совета депутатов
от 11.03.2022 года №21/1-158</v>
      </c>
      <c r="B1" s="449"/>
      <c r="C1" s="449"/>
      <c r="D1" s="449"/>
      <c r="E1" s="56"/>
    </row>
    <row r="2" spans="1:5" s="56" customFormat="1" ht="44.25" customHeight="1">
      <c r="A2" s="449" t="str">
        <f>"Приложение "&amp;Н1аист&amp;" к решению
Богучанского районного Совета депутатов
от "&amp;Р1дата&amp;" года №"&amp;Р1номер</f>
        <v>Приложение  к решению
Богучанского районного Совета депутатов
от 22.12.2021 года №18/1-133</v>
      </c>
      <c r="B2" s="449"/>
      <c r="C2" s="449"/>
      <c r="D2" s="449"/>
    </row>
    <row r="3" spans="1:5" s="56" customFormat="1" ht="65.25" customHeight="1">
      <c r="A3" s="462" t="str">
        <f>"Главные администраторы 
источников внутреннего финансирования дефицита 
районного бюджета на "&amp;год&amp;" год и плановый период "&amp;ПлПер&amp;" годов"</f>
        <v>Главные администраторы 
источников внутреннего финансирования дефицита 
районного бюджета на 2022 год и плановый период 2023-2024 годов</v>
      </c>
      <c r="B3" s="462"/>
      <c r="C3" s="462"/>
      <c r="D3" s="462"/>
    </row>
    <row r="4" spans="1:5" s="56" customFormat="1" ht="13.5" customHeight="1">
      <c r="A4" s="54"/>
      <c r="B4" s="54"/>
      <c r="C4" s="54"/>
      <c r="D4" s="55"/>
    </row>
    <row r="5" spans="1:5" s="60" customFormat="1" ht="15.75" customHeight="1">
      <c r="A5" s="57"/>
      <c r="B5" s="57"/>
      <c r="C5" s="58"/>
      <c r="D5" s="59"/>
    </row>
    <row r="6" spans="1:5" s="62" customFormat="1" ht="42.75">
      <c r="A6" s="61" t="s">
        <v>163</v>
      </c>
      <c r="B6" s="61" t="s">
        <v>168</v>
      </c>
      <c r="C6" s="61" t="s">
        <v>169</v>
      </c>
      <c r="D6" s="61" t="s">
        <v>170</v>
      </c>
    </row>
    <row r="7" spans="1:5" s="57" customFormat="1" ht="30">
      <c r="A7" s="142">
        <v>1</v>
      </c>
      <c r="B7" s="63" t="s">
        <v>208</v>
      </c>
      <c r="C7" s="64"/>
      <c r="D7" s="65" t="s">
        <v>266</v>
      </c>
    </row>
    <row r="8" spans="1:5" s="70" customFormat="1" ht="28.5">
      <c r="A8" s="66">
        <v>2</v>
      </c>
      <c r="B8" s="67" t="s">
        <v>208</v>
      </c>
      <c r="C8" s="68" t="s">
        <v>172</v>
      </c>
      <c r="D8" s="69" t="s">
        <v>1413</v>
      </c>
    </row>
    <row r="9" spans="1:5" s="70" customFormat="1" ht="33.75" customHeight="1">
      <c r="A9" s="66">
        <v>3</v>
      </c>
      <c r="B9" s="67" t="s">
        <v>208</v>
      </c>
      <c r="C9" s="68" t="s">
        <v>101</v>
      </c>
      <c r="D9" s="69" t="s">
        <v>1414</v>
      </c>
    </row>
    <row r="10" spans="1:5" s="70" customFormat="1" ht="42.75">
      <c r="A10" s="66">
        <v>4</v>
      </c>
      <c r="B10" s="67" t="s">
        <v>208</v>
      </c>
      <c r="C10" s="68" t="s">
        <v>1113</v>
      </c>
      <c r="D10" s="69" t="s">
        <v>1415</v>
      </c>
    </row>
    <row r="11" spans="1:5" s="70" customFormat="1" ht="42.75">
      <c r="A11" s="66">
        <v>5</v>
      </c>
      <c r="B11" s="67" t="s">
        <v>208</v>
      </c>
      <c r="C11" s="68" t="s">
        <v>1114</v>
      </c>
      <c r="D11" s="69" t="s">
        <v>36</v>
      </c>
    </row>
    <row r="12" spans="1:5" s="70" customFormat="1" ht="28.5">
      <c r="A12" s="66">
        <v>6</v>
      </c>
      <c r="B12" s="67" t="s">
        <v>208</v>
      </c>
      <c r="C12" s="71" t="s">
        <v>64</v>
      </c>
      <c r="D12" s="69" t="s">
        <v>154</v>
      </c>
    </row>
    <row r="13" spans="1:5" s="70" customFormat="1" ht="28.5">
      <c r="A13" s="66">
        <v>7</v>
      </c>
      <c r="B13" s="67" t="s">
        <v>208</v>
      </c>
      <c r="C13" s="71" t="s">
        <v>65</v>
      </c>
      <c r="D13" s="69" t="s">
        <v>160</v>
      </c>
    </row>
    <row r="14" spans="1:5">
      <c r="C14" s="72"/>
    </row>
  </sheetData>
  <mergeCells count="3">
    <mergeCell ref="A3:D3"/>
    <mergeCell ref="A2:D2"/>
    <mergeCell ref="A1:D1"/>
  </mergeCells>
  <phoneticPr fontId="3" type="noConversion"/>
  <pageMargins left="0.78740157480314965" right="0.39370078740157483" top="0.78740157480314965" bottom="0.78740157480314965" header="0.39370078740157483" footer="0.39370078740157483"/>
  <pageSetup paperSize="9" scale="90" firstPageNumber="849" orientation="portrait" useFirstPageNumber="1" r:id="rId1"/>
  <headerFooter alignWithMargins="0"/>
</worksheet>
</file>

<file path=xl/worksheets/sheet30.xml><?xml version="1.0" encoding="utf-8"?>
<worksheet xmlns="http://schemas.openxmlformats.org/spreadsheetml/2006/main" xmlns:r="http://schemas.openxmlformats.org/officeDocument/2006/relationships">
  <dimension ref="A1:H27"/>
  <sheetViews>
    <sheetView topLeftCell="A2" workbookViewId="0">
      <selection activeCell="A3" sqref="A3:D3"/>
    </sheetView>
  </sheetViews>
  <sheetFormatPr defaultRowHeight="12.75"/>
  <cols>
    <col min="1" max="1" width="46.42578125" customWidth="1"/>
    <col min="2" max="2" width="16.5703125" customWidth="1"/>
    <col min="3" max="3" width="16.42578125" customWidth="1"/>
    <col min="4" max="4" width="16.85546875" customWidth="1"/>
    <col min="5" max="5" width="15.42578125" hidden="1" customWidth="1"/>
    <col min="6" max="6" width="0" hidden="1" customWidth="1"/>
    <col min="7" max="7" width="14.28515625" hidden="1" customWidth="1"/>
    <col min="8" max="8" width="12" hidden="1" customWidth="1"/>
  </cols>
  <sheetData>
    <row r="1" spans="1:8" ht="60.75" hidden="1" customHeight="1">
      <c r="A1" s="449" t="str">
        <f>"Приложение №"&amp;Н2Дороги&amp;"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8" ht="56.25" customHeight="1">
      <c r="A2" s="449" t="str">
        <f>"Приложение №"&amp;Н1Дороги&amp;" к решению
Богучанского районного Совета депутатов
от "&amp;Р1дата&amp;" года №"&amp;Р1номер</f>
        <v>Приложение №15 к решению
Богучанского районного Совета депутатов
от 22.12.2021 года №18/1-133</v>
      </c>
      <c r="B2" s="449"/>
      <c r="C2" s="449"/>
      <c r="D2" s="449"/>
    </row>
    <row r="3" spans="1:8" ht="110.25" customHeight="1">
      <c r="A3" s="475" t="s">
        <v>2039</v>
      </c>
      <c r="B3" s="475"/>
      <c r="C3" s="475"/>
      <c r="D3" s="475"/>
    </row>
    <row r="4" spans="1:8" ht="16.5" customHeight="1">
      <c r="A4" s="209"/>
      <c r="B4" s="504" t="s">
        <v>69</v>
      </c>
      <c r="C4" s="504"/>
      <c r="D4" s="504"/>
    </row>
    <row r="5" spans="1:8" ht="14.25">
      <c r="A5" s="22" t="s">
        <v>21</v>
      </c>
      <c r="B5" s="22" t="s">
        <v>1342</v>
      </c>
      <c r="C5" s="22" t="s">
        <v>1753</v>
      </c>
      <c r="D5" s="22" t="s">
        <v>1865</v>
      </c>
      <c r="G5" s="389" t="s">
        <v>1889</v>
      </c>
      <c r="H5" s="3" t="s">
        <v>259</v>
      </c>
    </row>
    <row r="6" spans="1:8" ht="15">
      <c r="A6" s="252" t="s">
        <v>70</v>
      </c>
      <c r="B6" s="214">
        <f>SUM(B7:B24)</f>
        <v>4874750</v>
      </c>
      <c r="C6" s="214">
        <f>SUM(C7:C24)</f>
        <v>4874750</v>
      </c>
      <c r="D6" s="214">
        <f>SUM(D7:D24)</f>
        <v>4874750</v>
      </c>
      <c r="G6" s="100">
        <f ca="1">SUMIF(РзПз,"040909100Ч0030",СумВед)-B6</f>
        <v>0</v>
      </c>
      <c r="H6" s="3">
        <v>2022</v>
      </c>
    </row>
    <row r="7" spans="1:8" ht="14.25">
      <c r="A7" s="36" t="s">
        <v>624</v>
      </c>
      <c r="B7" s="240">
        <v>271538</v>
      </c>
      <c r="C7" s="240">
        <v>271538</v>
      </c>
      <c r="D7" s="240">
        <v>271538</v>
      </c>
      <c r="E7" s="412">
        <v>-80718</v>
      </c>
      <c r="G7" s="100">
        <f ca="1">SUMIF(РзПзПлПер,"040909100Ч0030",СумВед14)-C6</f>
        <v>0</v>
      </c>
      <c r="H7" s="3">
        <v>2023</v>
      </c>
    </row>
    <row r="8" spans="1:8" ht="14.25">
      <c r="A8" s="36" t="s">
        <v>79</v>
      </c>
      <c r="B8" s="240">
        <v>122945</v>
      </c>
      <c r="C8" s="240">
        <v>122945</v>
      </c>
      <c r="D8" s="240">
        <v>122945</v>
      </c>
      <c r="E8" s="412">
        <v>-33755</v>
      </c>
      <c r="G8" s="409">
        <f ca="1">SUMIF(РзПзПлПер,"040909100Ч0030",СумВед15)-D6</f>
        <v>0</v>
      </c>
      <c r="H8" s="3">
        <v>2024</v>
      </c>
    </row>
    <row r="9" spans="1:8" ht="14.25">
      <c r="A9" s="36" t="s">
        <v>164</v>
      </c>
      <c r="B9" s="240">
        <v>83532</v>
      </c>
      <c r="C9" s="240">
        <v>83532</v>
      </c>
      <c r="D9" s="240">
        <v>83532</v>
      </c>
      <c r="E9" s="412">
        <v>-30972</v>
      </c>
    </row>
    <row r="10" spans="1:8" ht="14.25">
      <c r="A10" s="36" t="s">
        <v>58</v>
      </c>
      <c r="B10" s="240">
        <v>1270467</v>
      </c>
      <c r="C10" s="240">
        <v>1270467</v>
      </c>
      <c r="D10" s="240">
        <v>1270467</v>
      </c>
      <c r="E10" s="412">
        <v>455913</v>
      </c>
    </row>
    <row r="11" spans="1:8" ht="14.25">
      <c r="A11" s="36" t="s">
        <v>59</v>
      </c>
      <c r="B11" s="240">
        <v>75131</v>
      </c>
      <c r="C11" s="240">
        <v>75131</v>
      </c>
      <c r="D11" s="240">
        <v>75131</v>
      </c>
      <c r="E11" s="412">
        <v>-11201</v>
      </c>
    </row>
    <row r="12" spans="1:8" ht="28.5">
      <c r="A12" s="12" t="s">
        <v>231</v>
      </c>
      <c r="B12" s="240">
        <v>342741</v>
      </c>
      <c r="C12" s="240">
        <v>342741</v>
      </c>
      <c r="D12" s="240">
        <v>342741</v>
      </c>
      <c r="E12" s="412">
        <v>-36681</v>
      </c>
    </row>
    <row r="13" spans="1:8" ht="14.25">
      <c r="A13" s="36" t="s">
        <v>80</v>
      </c>
      <c r="B13" s="240">
        <v>231939</v>
      </c>
      <c r="C13" s="240">
        <v>231939</v>
      </c>
      <c r="D13" s="240">
        <v>231939</v>
      </c>
      <c r="E13" s="412">
        <v>-44589</v>
      </c>
    </row>
    <row r="14" spans="1:8" ht="14.25">
      <c r="A14" s="36" t="s">
        <v>135</v>
      </c>
      <c r="B14" s="240">
        <v>203602</v>
      </c>
      <c r="C14" s="240">
        <v>203602</v>
      </c>
      <c r="D14" s="240">
        <v>203602</v>
      </c>
      <c r="E14" s="412">
        <v>-77342</v>
      </c>
    </row>
    <row r="15" spans="1:8" ht="28.5">
      <c r="A15" s="36" t="s">
        <v>136</v>
      </c>
      <c r="B15" s="240">
        <v>76786</v>
      </c>
      <c r="C15" s="240">
        <v>76786</v>
      </c>
      <c r="D15" s="240">
        <v>76786</v>
      </c>
      <c r="E15" s="412">
        <v>-20006</v>
      </c>
    </row>
    <row r="16" spans="1:8" ht="14.25">
      <c r="A16" s="36" t="s">
        <v>81</v>
      </c>
      <c r="B16" s="240">
        <v>131324</v>
      </c>
      <c r="C16" s="240">
        <v>131324</v>
      </c>
      <c r="D16" s="240">
        <v>131324</v>
      </c>
      <c r="E16" s="412">
        <v>-17304</v>
      </c>
    </row>
    <row r="17" spans="1:5" ht="14.25">
      <c r="A17" s="36" t="s">
        <v>83</v>
      </c>
      <c r="B17" s="240">
        <v>448972</v>
      </c>
      <c r="C17" s="240">
        <v>448972</v>
      </c>
      <c r="D17" s="240">
        <v>448972</v>
      </c>
      <c r="E17" s="412">
        <v>-1162</v>
      </c>
    </row>
    <row r="18" spans="1:5" ht="28.5">
      <c r="A18" s="36" t="s">
        <v>165</v>
      </c>
      <c r="B18" s="316">
        <v>146171</v>
      </c>
      <c r="C18" s="316">
        <v>146171</v>
      </c>
      <c r="D18" s="316">
        <v>146171</v>
      </c>
      <c r="E18" s="412">
        <v>-12971</v>
      </c>
    </row>
    <row r="19" spans="1:5" ht="14.25">
      <c r="A19" s="24" t="s">
        <v>82</v>
      </c>
      <c r="B19" s="240">
        <v>276018</v>
      </c>
      <c r="C19" s="240">
        <v>276018</v>
      </c>
      <c r="D19" s="240">
        <v>276018</v>
      </c>
      <c r="E19" s="412">
        <v>-45158</v>
      </c>
    </row>
    <row r="20" spans="1:5" ht="14.25">
      <c r="A20" s="36" t="s">
        <v>84</v>
      </c>
      <c r="B20" s="240">
        <v>568599</v>
      </c>
      <c r="C20" s="240">
        <v>568599</v>
      </c>
      <c r="D20" s="240">
        <v>568599</v>
      </c>
      <c r="E20" s="412">
        <v>-6949</v>
      </c>
    </row>
    <row r="21" spans="1:5" ht="14.25">
      <c r="A21" s="36" t="s">
        <v>85</v>
      </c>
      <c r="B21" s="240">
        <v>93124</v>
      </c>
      <c r="C21" s="240">
        <v>93124</v>
      </c>
      <c r="D21" s="240">
        <v>93124</v>
      </c>
      <c r="E21" s="412">
        <v>23076</v>
      </c>
    </row>
    <row r="22" spans="1:5" ht="14.25">
      <c r="A22" s="36" t="s">
        <v>138</v>
      </c>
      <c r="B22" s="240">
        <v>139042</v>
      </c>
      <c r="C22" s="240">
        <v>139042</v>
      </c>
      <c r="D22" s="240">
        <v>139042</v>
      </c>
      <c r="E22" s="412">
        <v>-14592</v>
      </c>
    </row>
    <row r="23" spans="1:5" ht="14.25">
      <c r="A23" s="36" t="s">
        <v>139</v>
      </c>
      <c r="B23" s="240">
        <v>283094</v>
      </c>
      <c r="C23" s="240">
        <v>283094</v>
      </c>
      <c r="D23" s="240">
        <v>283094</v>
      </c>
      <c r="E23" s="412">
        <v>-26004</v>
      </c>
    </row>
    <row r="24" spans="1:5" ht="14.25">
      <c r="A24" s="36" t="s">
        <v>86</v>
      </c>
      <c r="B24" s="240">
        <v>109725</v>
      </c>
      <c r="C24" s="240">
        <v>109725</v>
      </c>
      <c r="D24" s="240">
        <v>109725</v>
      </c>
      <c r="E24" s="412">
        <v>-19585</v>
      </c>
    </row>
    <row r="25" spans="1:5">
      <c r="B25" t="s">
        <v>1918</v>
      </c>
    </row>
    <row r="26" spans="1:5" ht="14.25">
      <c r="C26" s="411"/>
    </row>
    <row r="27" spans="1:5">
      <c r="C27" s="346"/>
    </row>
  </sheetData>
  <mergeCells count="4">
    <mergeCell ref="B4:D4"/>
    <mergeCell ref="A1:D1"/>
    <mergeCell ref="A2:D2"/>
    <mergeCell ref="A3:D3"/>
  </mergeCells>
  <pageMargins left="0.70866141732283472" right="0.11811023622047245" top="0.35433070866141736" bottom="0.35433070866141736" header="0.31496062992125984" footer="0.31496062992125984"/>
  <pageSetup paperSize="9" scale="98" orientation="portrait" r:id="rId1"/>
</worksheet>
</file>

<file path=xl/worksheets/sheet31.xml><?xml version="1.0" encoding="utf-8"?>
<worksheet xmlns="http://schemas.openxmlformats.org/spreadsheetml/2006/main" xmlns:r="http://schemas.openxmlformats.org/officeDocument/2006/relationships">
  <sheetPr>
    <tabColor rgb="FF00B0F0"/>
  </sheetPr>
  <dimension ref="A1:D24"/>
  <sheetViews>
    <sheetView topLeftCell="A2" workbookViewId="0">
      <selection activeCell="B7" sqref="B7:D21"/>
    </sheetView>
  </sheetViews>
  <sheetFormatPr defaultRowHeight="12.75"/>
  <cols>
    <col min="1" max="1" width="42.140625" customWidth="1"/>
    <col min="2" max="2" width="18" customWidth="1"/>
    <col min="3" max="3" width="14.42578125" customWidth="1"/>
    <col min="4" max="4" width="14.28515625" customWidth="1"/>
  </cols>
  <sheetData>
    <row r="1" spans="1:4" ht="27" hidden="1" customHeight="1">
      <c r="A1" s="449" t="str">
        <f>"Приложение №"&amp;H2ДК&amp;"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4" ht="63" customHeight="1">
      <c r="A2" s="449" t="str">
        <f>"Приложение №"&amp;H1ДК&amp;"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row>
    <row r="3" spans="1:4" ht="107.25" customHeight="1">
      <c r="A3" s="495" t="s">
        <v>1767</v>
      </c>
      <c r="B3" s="495"/>
      <c r="C3" s="495"/>
      <c r="D3" s="495"/>
    </row>
    <row r="4" spans="1:4">
      <c r="A4" s="155"/>
      <c r="B4" s="8"/>
      <c r="C4" s="8"/>
      <c r="D4" s="156" t="s">
        <v>69</v>
      </c>
    </row>
    <row r="5" spans="1:4" ht="14.25">
      <c r="A5" s="22" t="s">
        <v>21</v>
      </c>
      <c r="B5" s="22" t="s">
        <v>1246</v>
      </c>
      <c r="C5" s="22" t="s">
        <v>1342</v>
      </c>
      <c r="D5" s="22" t="s">
        <v>1753</v>
      </c>
    </row>
    <row r="6" spans="1:4" ht="15">
      <c r="A6" s="318" t="s">
        <v>70</v>
      </c>
      <c r="B6" s="255">
        <f>SUM(B7:B24)</f>
        <v>0</v>
      </c>
      <c r="C6" s="255">
        <f>SUM(C7:C24)</f>
        <v>0</v>
      </c>
      <c r="D6" s="255">
        <f>SUM(D7:D24)</f>
        <v>0</v>
      </c>
    </row>
    <row r="7" spans="1:4" ht="14.25">
      <c r="A7" s="41" t="s">
        <v>57</v>
      </c>
      <c r="B7" s="253"/>
      <c r="C7" s="327"/>
      <c r="D7" s="327"/>
    </row>
    <row r="8" spans="1:4" ht="28.5" hidden="1">
      <c r="A8" s="41" t="s">
        <v>79</v>
      </c>
      <c r="B8" s="253"/>
      <c r="C8" s="327"/>
      <c r="D8" s="253"/>
    </row>
    <row r="9" spans="1:4" ht="28.5" hidden="1">
      <c r="A9" s="41" t="s">
        <v>164</v>
      </c>
      <c r="B9" s="253"/>
      <c r="C9" s="327"/>
      <c r="D9" s="253"/>
    </row>
    <row r="10" spans="1:4" ht="14.25">
      <c r="A10" s="42" t="s">
        <v>58</v>
      </c>
      <c r="B10" s="326"/>
      <c r="C10" s="326"/>
      <c r="D10" s="254"/>
    </row>
    <row r="11" spans="1:4" ht="28.5" hidden="1">
      <c r="A11" s="41" t="s">
        <v>59</v>
      </c>
      <c r="B11" s="254"/>
      <c r="C11" s="326"/>
      <c r="D11" s="254"/>
    </row>
    <row r="12" spans="1:4" ht="28.5" hidden="1">
      <c r="A12" s="43" t="s">
        <v>231</v>
      </c>
      <c r="B12" s="254"/>
      <c r="C12" s="326"/>
      <c r="D12" s="254"/>
    </row>
    <row r="13" spans="1:4" ht="28.5" hidden="1">
      <c r="A13" s="41" t="s">
        <v>80</v>
      </c>
      <c r="B13" s="254"/>
      <c r="C13" s="326"/>
      <c r="D13" s="254"/>
    </row>
    <row r="14" spans="1:4" ht="14.25" hidden="1">
      <c r="A14" s="41" t="s">
        <v>135</v>
      </c>
      <c r="B14" s="254"/>
      <c r="C14" s="326"/>
      <c r="D14" s="254"/>
    </row>
    <row r="15" spans="1:4" ht="28.5" hidden="1">
      <c r="A15" s="41" t="s">
        <v>136</v>
      </c>
      <c r="B15" s="254"/>
      <c r="C15" s="326"/>
      <c r="D15" s="254"/>
    </row>
    <row r="16" spans="1:4" ht="28.5">
      <c r="A16" s="41" t="s">
        <v>81</v>
      </c>
      <c r="B16" s="254"/>
      <c r="C16" s="326"/>
      <c r="D16" s="326"/>
    </row>
    <row r="17" spans="1:4" ht="14.25">
      <c r="A17" s="42" t="s">
        <v>83</v>
      </c>
      <c r="B17" s="326"/>
      <c r="C17" s="254"/>
      <c r="D17" s="326"/>
    </row>
    <row r="18" spans="1:4" ht="28.5" hidden="1">
      <c r="A18" s="41" t="s">
        <v>165</v>
      </c>
      <c r="B18" s="326"/>
      <c r="C18" s="254"/>
      <c r="D18" s="254"/>
    </row>
    <row r="19" spans="1:4" ht="14.25" hidden="1">
      <c r="A19" s="41" t="s">
        <v>82</v>
      </c>
      <c r="B19" s="326"/>
      <c r="C19" s="254"/>
      <c r="D19" s="254"/>
    </row>
    <row r="20" spans="1:4" ht="28.5" hidden="1">
      <c r="A20" s="41" t="s">
        <v>84</v>
      </c>
      <c r="B20" s="326"/>
      <c r="C20" s="254"/>
      <c r="D20" s="254"/>
    </row>
    <row r="21" spans="1:4" ht="28.5">
      <c r="A21" s="41" t="s">
        <v>85</v>
      </c>
      <c r="B21" s="326"/>
      <c r="C21" s="326"/>
      <c r="D21" s="254"/>
    </row>
    <row r="22" spans="1:4" ht="28.5" hidden="1">
      <c r="A22" s="41" t="s">
        <v>138</v>
      </c>
      <c r="B22" s="254"/>
      <c r="C22" s="297"/>
      <c r="D22" s="297"/>
    </row>
    <row r="23" spans="1:4" ht="14.25" hidden="1">
      <c r="A23" s="41" t="s">
        <v>139</v>
      </c>
      <c r="B23" s="254"/>
      <c r="C23" s="297"/>
      <c r="D23" s="297"/>
    </row>
    <row r="24" spans="1:4" ht="14.25" hidden="1">
      <c r="A24" s="295" t="s">
        <v>86</v>
      </c>
      <c r="B24" s="296"/>
    </row>
  </sheetData>
  <mergeCells count="3">
    <mergeCell ref="A1:D1"/>
    <mergeCell ref="A2:D2"/>
    <mergeCell ref="A3:D3"/>
  </mergeCells>
  <pageMargins left="0.7" right="0.7" top="0.75" bottom="0.75" header="0.3" footer="0.3"/>
  <pageSetup paperSize="9" orientation="portrait" r:id="rId1"/>
</worksheet>
</file>

<file path=xl/worksheets/sheet32.xml><?xml version="1.0" encoding="utf-8"?>
<worksheet xmlns="http://schemas.openxmlformats.org/spreadsheetml/2006/main" xmlns:r="http://schemas.openxmlformats.org/officeDocument/2006/relationships">
  <sheetPr codeName="Лист11"/>
  <dimension ref="A1:G24"/>
  <sheetViews>
    <sheetView topLeftCell="A2" workbookViewId="0">
      <selection activeCell="A3" sqref="A3:D3"/>
    </sheetView>
  </sheetViews>
  <sheetFormatPr defaultRowHeight="12.75"/>
  <cols>
    <col min="1" max="1" width="48.5703125" style="3" customWidth="1"/>
    <col min="2" max="2" width="15" style="3" bestFit="1" customWidth="1"/>
    <col min="3" max="4" width="15" style="3" customWidth="1"/>
    <col min="5" max="5" width="9.140625" style="3"/>
    <col min="6" max="6" width="12.5703125" style="3" customWidth="1"/>
    <col min="7" max="16384" width="9.140625" style="3"/>
  </cols>
  <sheetData>
    <row r="1" spans="1:7" ht="45.75" hidden="1" customHeight="1">
      <c r="A1" s="449" t="str">
        <f>"Приложение №"&amp;Н2мол&amp;"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7" ht="45" customHeight="1">
      <c r="A2" s="449" t="str">
        <f>"Приложение "&amp;Н1мол&amp;" к решению
Богучанского районного Совета депутатов
от "&amp;Р1дата&amp;" года №"&amp;Р1номер</f>
        <v>Приложение 14 к решению
Богучанского районного Совета депутатов
от 22.12.2021 года №18/1-133</v>
      </c>
      <c r="B2" s="449"/>
      <c r="C2" s="449"/>
      <c r="D2" s="449"/>
    </row>
    <row r="3" spans="1:7" ht="115.5" customHeight="1">
      <c r="A3" s="475" t="s">
        <v>2038</v>
      </c>
      <c r="B3" s="475"/>
      <c r="C3" s="475"/>
      <c r="D3" s="475"/>
    </row>
    <row r="4" spans="1:7">
      <c r="C4" s="8"/>
      <c r="D4" s="8" t="s">
        <v>69</v>
      </c>
    </row>
    <row r="5" spans="1:7">
      <c r="A5" s="32" t="s">
        <v>21</v>
      </c>
      <c r="B5" s="32" t="s">
        <v>1754</v>
      </c>
      <c r="C5" s="32" t="s">
        <v>1753</v>
      </c>
      <c r="D5" s="32" t="s">
        <v>1865</v>
      </c>
      <c r="F5" s="39" t="s">
        <v>799</v>
      </c>
    </row>
    <row r="6" spans="1:7" ht="15">
      <c r="A6" s="34" t="s">
        <v>70</v>
      </c>
      <c r="B6" s="35">
        <f>SUM(B7:B24)</f>
        <v>2500000</v>
      </c>
      <c r="C6" s="35">
        <f>SUM(C7:C24)</f>
        <v>2500000</v>
      </c>
      <c r="D6" s="35">
        <f>SUM(D7:D24)</f>
        <v>2500000</v>
      </c>
      <c r="E6" s="99" t="s">
        <v>259</v>
      </c>
      <c r="F6" s="102">
        <f ca="1">SUMIF(РзПз,"????"&amp;F$5,СумВед)-B6</f>
        <v>0</v>
      </c>
      <c r="G6" s="3">
        <v>2016</v>
      </c>
    </row>
    <row r="7" spans="1:7" ht="14.25">
      <c r="A7" s="10" t="s">
        <v>624</v>
      </c>
      <c r="B7" s="262">
        <v>173610</v>
      </c>
      <c r="C7" s="262">
        <v>173610</v>
      </c>
      <c r="D7" s="262">
        <v>173610</v>
      </c>
      <c r="F7" s="102">
        <f ca="1">SUMIF(РзПзПлПер,"????"&amp;F$5,СумВед14)-C6</f>
        <v>0</v>
      </c>
      <c r="G7" s="3">
        <v>2017</v>
      </c>
    </row>
    <row r="8" spans="1:7" ht="14.25">
      <c r="A8" s="10" t="s">
        <v>79</v>
      </c>
      <c r="B8" s="262">
        <v>86805</v>
      </c>
      <c r="C8" s="262">
        <v>86805</v>
      </c>
      <c r="D8" s="262">
        <v>86805</v>
      </c>
      <c r="F8" s="102">
        <f ca="1">SUMIF(РзПзПлПер,"????"&amp;F$5,СумВед15)-D6</f>
        <v>0</v>
      </c>
      <c r="G8" s="3">
        <v>2018</v>
      </c>
    </row>
    <row r="9" spans="1:7" ht="14.25">
      <c r="A9" s="10" t="s">
        <v>164</v>
      </c>
      <c r="B9" s="262">
        <v>86805</v>
      </c>
      <c r="C9" s="262">
        <v>86805</v>
      </c>
      <c r="D9" s="262">
        <v>86805</v>
      </c>
      <c r="F9" s="38"/>
    </row>
    <row r="10" spans="1:7" ht="14.25">
      <c r="A10" s="10" t="s">
        <v>58</v>
      </c>
      <c r="B10" s="262">
        <v>86821</v>
      </c>
      <c r="C10" s="262">
        <v>86821</v>
      </c>
      <c r="D10" s="262">
        <v>86821</v>
      </c>
    </row>
    <row r="11" spans="1:7" ht="14.25">
      <c r="A11" s="10" t="s">
        <v>59</v>
      </c>
      <c r="B11" s="262">
        <v>86805</v>
      </c>
      <c r="C11" s="262">
        <v>86805</v>
      </c>
      <c r="D11" s="262">
        <v>86805</v>
      </c>
    </row>
    <row r="12" spans="1:7" ht="15" customHeight="1">
      <c r="A12" s="12" t="s">
        <v>231</v>
      </c>
      <c r="B12" s="262">
        <v>277776</v>
      </c>
      <c r="C12" s="262">
        <v>277776</v>
      </c>
      <c r="D12" s="262">
        <v>277776</v>
      </c>
    </row>
    <row r="13" spans="1:7" ht="14.25">
      <c r="A13" s="10" t="s">
        <v>80</v>
      </c>
      <c r="B13" s="262">
        <v>173610</v>
      </c>
      <c r="C13" s="262">
        <v>173610</v>
      </c>
      <c r="D13" s="262">
        <v>173610</v>
      </c>
    </row>
    <row r="14" spans="1:7" ht="14.25">
      <c r="A14" s="10" t="s">
        <v>135</v>
      </c>
      <c r="B14" s="262">
        <v>173610</v>
      </c>
      <c r="C14" s="262">
        <v>173610</v>
      </c>
      <c r="D14" s="262">
        <v>173610</v>
      </c>
    </row>
    <row r="15" spans="1:7" ht="14.25">
      <c r="A15" s="10" t="s">
        <v>136</v>
      </c>
      <c r="B15" s="262">
        <v>86805</v>
      </c>
      <c r="C15" s="262">
        <v>86805</v>
      </c>
      <c r="D15" s="262">
        <v>86805</v>
      </c>
    </row>
    <row r="16" spans="1:7" ht="14.25">
      <c r="A16" s="10" t="s">
        <v>81</v>
      </c>
      <c r="B16" s="262">
        <v>173610</v>
      </c>
      <c r="C16" s="262">
        <v>173610</v>
      </c>
      <c r="D16" s="262">
        <v>173610</v>
      </c>
    </row>
    <row r="17" spans="1:4" ht="14.25">
      <c r="A17" s="10" t="s">
        <v>83</v>
      </c>
      <c r="B17" s="262">
        <v>138888</v>
      </c>
      <c r="C17" s="262">
        <v>138888</v>
      </c>
      <c r="D17" s="262">
        <v>138888</v>
      </c>
    </row>
    <row r="18" spans="1:4" ht="14.25">
      <c r="A18" s="10" t="s">
        <v>165</v>
      </c>
      <c r="B18" s="262">
        <v>86805</v>
      </c>
      <c r="C18" s="262">
        <v>86805</v>
      </c>
      <c r="D18" s="262">
        <v>86805</v>
      </c>
    </row>
    <row r="19" spans="1:4" ht="14.25">
      <c r="A19" s="10" t="s">
        <v>82</v>
      </c>
      <c r="B19" s="262">
        <v>173610</v>
      </c>
      <c r="C19" s="262">
        <v>173610</v>
      </c>
      <c r="D19" s="262">
        <v>173610</v>
      </c>
    </row>
    <row r="20" spans="1:4" ht="14.25">
      <c r="A20" s="10" t="s">
        <v>84</v>
      </c>
      <c r="B20" s="262">
        <v>173610</v>
      </c>
      <c r="C20" s="262">
        <v>173610</v>
      </c>
      <c r="D20" s="262">
        <v>173610</v>
      </c>
    </row>
    <row r="21" spans="1:4" ht="14.25">
      <c r="A21" s="10" t="s">
        <v>85</v>
      </c>
      <c r="B21" s="262">
        <v>86805</v>
      </c>
      <c r="C21" s="262">
        <v>86805</v>
      </c>
      <c r="D21" s="262">
        <v>86805</v>
      </c>
    </row>
    <row r="22" spans="1:4" ht="14.25">
      <c r="A22" s="10" t="s">
        <v>138</v>
      </c>
      <c r="B22" s="262">
        <v>121527</v>
      </c>
      <c r="C22" s="262">
        <v>121527</v>
      </c>
      <c r="D22" s="262">
        <v>121527</v>
      </c>
    </row>
    <row r="23" spans="1:4" ht="14.25">
      <c r="A23" s="10" t="s">
        <v>139</v>
      </c>
      <c r="B23" s="262">
        <v>173610</v>
      </c>
      <c r="C23" s="262">
        <v>173610</v>
      </c>
      <c r="D23" s="262">
        <v>173610</v>
      </c>
    </row>
    <row r="24" spans="1:4" ht="14.25">
      <c r="A24" s="10" t="s">
        <v>86</v>
      </c>
      <c r="B24" s="262">
        <v>138888</v>
      </c>
      <c r="C24" s="262">
        <v>138888</v>
      </c>
      <c r="D24" s="262">
        <v>138888</v>
      </c>
    </row>
  </sheetData>
  <mergeCells count="3">
    <mergeCell ref="A3:D3"/>
    <mergeCell ref="A2:D2"/>
    <mergeCell ref="A1:D1"/>
  </mergeCells>
  <phoneticPr fontId="3" type="noConversion"/>
  <pageMargins left="0.78740157480314965" right="0.23622047244094491" top="0.74803149606299213" bottom="0.74803149606299213" header="0.31496062992125984" footer="0.31496062992125984"/>
  <pageSetup paperSize="9" fitToHeight="0" orientation="portrait" r:id="rId1"/>
  <headerFooter alignWithMargins="0"/>
</worksheet>
</file>

<file path=xl/worksheets/sheet33.xml><?xml version="1.0" encoding="utf-8"?>
<worksheet xmlns="http://schemas.openxmlformats.org/spreadsheetml/2006/main" xmlns:r="http://schemas.openxmlformats.org/officeDocument/2006/relationships">
  <dimension ref="A1:B7"/>
  <sheetViews>
    <sheetView workbookViewId="0">
      <selection activeCell="B8" sqref="B8"/>
    </sheetView>
  </sheetViews>
  <sheetFormatPr defaultRowHeight="12.75"/>
  <cols>
    <col min="1" max="1" width="72.28515625" customWidth="1"/>
    <col min="2" max="2" width="14.85546875" customWidth="1"/>
  </cols>
  <sheetData>
    <row r="1" spans="1:2" ht="48" customHeight="1">
      <c r="A1" s="465" t="str">
        <f>"Приложение №"&amp;H2дороги_50&amp;"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65"/>
    </row>
    <row r="2" spans="1:2" ht="42" customHeight="1">
      <c r="A2" s="465" t="str">
        <f>"Приложение №"&amp;H1дороги_50&amp;" к решению
Богучанского районного Совета депутатов
от "&amp;Р1дата&amp;" года №"&amp;е213</f>
        <v>Приложение № к решению
Богучанского районного Совета депутатов
от 22.12.2021 года №6/1-25</v>
      </c>
      <c r="B2" s="465"/>
    </row>
    <row r="3" spans="1:2" ht="173.25" customHeight="1">
      <c r="A3" s="495" t="s">
        <v>1850</v>
      </c>
      <c r="B3" s="495"/>
    </row>
    <row r="4" spans="1:2">
      <c r="A4" s="3"/>
      <c r="B4" s="8" t="s">
        <v>69</v>
      </c>
    </row>
    <row r="5" spans="1:2">
      <c r="A5" s="32" t="s">
        <v>21</v>
      </c>
      <c r="B5" s="32" t="s">
        <v>1344</v>
      </c>
    </row>
    <row r="6" spans="1:2" ht="15">
      <c r="A6" s="372" t="s">
        <v>70</v>
      </c>
      <c r="B6" s="373">
        <f>SUM(B7:B10)</f>
        <v>0</v>
      </c>
    </row>
    <row r="7" spans="1:2" ht="24" customHeight="1">
      <c r="A7" s="10" t="s">
        <v>1245</v>
      </c>
      <c r="B7" s="25"/>
    </row>
  </sheetData>
  <mergeCells count="3">
    <mergeCell ref="A1:B1"/>
    <mergeCell ref="A2:B2"/>
    <mergeCell ref="A3:B3"/>
  </mergeCell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dimension ref="A1:G26"/>
  <sheetViews>
    <sheetView topLeftCell="B34" zoomScaleNormal="100" workbookViewId="0">
      <selection activeCell="E8" sqref="E8:G25"/>
    </sheetView>
  </sheetViews>
  <sheetFormatPr defaultRowHeight="12.75"/>
  <cols>
    <col min="1" max="1" width="7" hidden="1" customWidth="1"/>
    <col min="2" max="2" width="45" customWidth="1"/>
    <col min="3" max="3" width="13.28515625" customWidth="1"/>
    <col min="4" max="4" width="6" customWidth="1"/>
    <col min="5" max="5" width="16.5703125" style="276" customWidth="1"/>
    <col min="6" max="6" width="15.85546875" style="276" customWidth="1"/>
    <col min="7" max="7" width="16" style="276" customWidth="1"/>
  </cols>
  <sheetData>
    <row r="1" spans="1:7" ht="51" customHeight="1">
      <c r="A1" s="449" t="str">
        <f>"Приложение №"&amp;Н2Пересел&amp;"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c r="E1" s="449"/>
      <c r="F1" s="449"/>
      <c r="G1" s="449"/>
    </row>
    <row r="2" spans="1:7" ht="39" customHeight="1">
      <c r="A2" s="449" t="str">
        <f>"Приложение №"&amp;Н1Пересел&amp;"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49"/>
      <c r="C2" s="449"/>
      <c r="D2" s="449"/>
      <c r="E2" s="449"/>
      <c r="F2" s="449"/>
      <c r="G2" s="449"/>
    </row>
    <row r="3" spans="1:7" ht="15.75" customHeight="1">
      <c r="A3" s="495"/>
      <c r="B3" s="495"/>
      <c r="C3" s="495"/>
      <c r="D3" s="495"/>
      <c r="E3" s="495"/>
      <c r="F3" s="495"/>
      <c r="G3" s="495"/>
    </row>
    <row r="4" spans="1:7" ht="93" customHeight="1">
      <c r="A4" s="507" t="s">
        <v>1757</v>
      </c>
      <c r="B4" s="507"/>
      <c r="C4" s="507"/>
      <c r="D4" s="507"/>
      <c r="E4" s="507"/>
      <c r="F4" s="507"/>
      <c r="G4" s="507"/>
    </row>
    <row r="5" spans="1:7" ht="15.75">
      <c r="A5" s="267"/>
      <c r="B5" s="268"/>
      <c r="C5" s="268"/>
      <c r="D5" s="268"/>
      <c r="E5" s="268"/>
      <c r="F5" s="268"/>
      <c r="G5" s="268"/>
    </row>
    <row r="6" spans="1:7" ht="15">
      <c r="A6" s="269"/>
      <c r="B6" s="270"/>
      <c r="C6" s="271"/>
      <c r="D6" s="271"/>
      <c r="E6" s="272"/>
      <c r="F6" s="493" t="s">
        <v>69</v>
      </c>
      <c r="G6" s="493"/>
    </row>
    <row r="7" spans="1:7" ht="48">
      <c r="A7" s="273" t="s">
        <v>163</v>
      </c>
      <c r="B7" s="274" t="s">
        <v>114</v>
      </c>
      <c r="C7" s="147" t="s">
        <v>1335</v>
      </c>
      <c r="D7" s="147" t="s">
        <v>1411</v>
      </c>
      <c r="E7" s="275" t="s">
        <v>1758</v>
      </c>
      <c r="F7" s="275" t="s">
        <v>1759</v>
      </c>
      <c r="G7" s="275" t="s">
        <v>1760</v>
      </c>
    </row>
    <row r="8" spans="1:7" ht="45.75" customHeight="1">
      <c r="A8" s="277">
        <v>1</v>
      </c>
      <c r="B8" s="249" t="s">
        <v>456</v>
      </c>
      <c r="C8" s="210" t="s">
        <v>978</v>
      </c>
      <c r="D8" s="278" t="s">
        <v>1175</v>
      </c>
      <c r="E8" s="279"/>
      <c r="F8" s="279"/>
      <c r="G8" s="279"/>
    </row>
    <row r="9" spans="1:7" s="276" customFormat="1" ht="102">
      <c r="A9" s="277">
        <v>2</v>
      </c>
      <c r="B9" s="7" t="s">
        <v>1487</v>
      </c>
      <c r="C9" s="210" t="s">
        <v>1226</v>
      </c>
      <c r="D9" s="210" t="s">
        <v>345</v>
      </c>
      <c r="E9" s="279"/>
      <c r="F9" s="279"/>
      <c r="G9" s="279"/>
    </row>
    <row r="10" spans="1:7" s="276" customFormat="1" ht="25.5">
      <c r="A10" s="277">
        <v>3</v>
      </c>
      <c r="B10" s="7" t="s">
        <v>483</v>
      </c>
      <c r="C10" s="210" t="s">
        <v>993</v>
      </c>
      <c r="D10" s="210"/>
      <c r="E10" s="279"/>
      <c r="F10" s="279"/>
      <c r="G10" s="279"/>
    </row>
    <row r="11" spans="1:7" s="276" customFormat="1" ht="76.5">
      <c r="A11" s="277"/>
      <c r="B11" s="7" t="s">
        <v>1488</v>
      </c>
      <c r="C11" s="333" t="s">
        <v>1229</v>
      </c>
      <c r="D11" s="333" t="s">
        <v>358</v>
      </c>
      <c r="E11" s="301"/>
      <c r="F11" s="292"/>
      <c r="G11" s="292"/>
    </row>
    <row r="12" spans="1:7" s="276" customFormat="1" ht="102">
      <c r="A12" s="277">
        <v>4</v>
      </c>
      <c r="B12" s="334" t="s">
        <v>1380</v>
      </c>
      <c r="C12" s="210" t="s">
        <v>1381</v>
      </c>
      <c r="D12" s="210" t="s">
        <v>358</v>
      </c>
      <c r="E12" s="298"/>
      <c r="F12" s="298"/>
      <c r="G12" s="298"/>
    </row>
    <row r="13" spans="1:7" s="276" customFormat="1" ht="102">
      <c r="A13" s="277"/>
      <c r="B13" s="334" t="s">
        <v>1513</v>
      </c>
      <c r="C13" s="210" t="s">
        <v>1514</v>
      </c>
      <c r="D13" s="300" t="s">
        <v>358</v>
      </c>
      <c r="E13" s="298"/>
      <c r="F13" s="298"/>
      <c r="G13" s="298"/>
    </row>
    <row r="14" spans="1:7" s="276" customFormat="1" ht="114.75">
      <c r="A14" s="277"/>
      <c r="B14" s="7" t="s">
        <v>1650</v>
      </c>
      <c r="C14" s="335" t="s">
        <v>1651</v>
      </c>
      <c r="D14" s="335" t="s">
        <v>358</v>
      </c>
      <c r="E14" s="301"/>
      <c r="F14" s="280"/>
      <c r="G14" s="280"/>
    </row>
    <row r="15" spans="1:7" s="276" customFormat="1" ht="25.5">
      <c r="A15" s="277"/>
      <c r="B15" s="7" t="s">
        <v>1376</v>
      </c>
      <c r="C15" s="210" t="s">
        <v>999</v>
      </c>
      <c r="D15" s="210"/>
      <c r="E15" s="279"/>
      <c r="F15" s="279"/>
      <c r="G15" s="279"/>
    </row>
    <row r="16" spans="1:7" s="276" customFormat="1" ht="167.25" customHeight="1">
      <c r="A16" s="107"/>
      <c r="B16" s="7" t="s">
        <v>1652</v>
      </c>
      <c r="C16" s="335" t="s">
        <v>1653</v>
      </c>
      <c r="D16" s="335" t="s">
        <v>388</v>
      </c>
      <c r="E16" s="301"/>
      <c r="F16" s="279"/>
      <c r="G16" s="279"/>
    </row>
    <row r="17" spans="1:7" s="276" customFormat="1" ht="148.5" customHeight="1">
      <c r="A17" s="107"/>
      <c r="B17" s="7" t="s">
        <v>1838</v>
      </c>
      <c r="C17" s="335" t="s">
        <v>1654</v>
      </c>
      <c r="D17" s="335" t="s">
        <v>388</v>
      </c>
      <c r="E17" s="301"/>
      <c r="F17" s="279"/>
      <c r="G17" s="279"/>
    </row>
    <row r="18" spans="1:7" s="276" customFormat="1" ht="127.5">
      <c r="A18" s="107"/>
      <c r="B18" s="334" t="s">
        <v>1515</v>
      </c>
      <c r="C18" s="210" t="s">
        <v>1516</v>
      </c>
      <c r="D18" s="300" t="s">
        <v>388</v>
      </c>
      <c r="E18" s="279"/>
      <c r="F18" s="279"/>
      <c r="G18" s="279"/>
    </row>
    <row r="19" spans="1:7" s="276" customFormat="1" ht="127.5">
      <c r="A19" s="107"/>
      <c r="B19" s="334" t="s">
        <v>1490</v>
      </c>
      <c r="C19" s="210" t="s">
        <v>1491</v>
      </c>
      <c r="D19" s="210" t="s">
        <v>373</v>
      </c>
      <c r="E19" s="301"/>
      <c r="F19" s="301"/>
      <c r="G19" s="301"/>
    </row>
    <row r="20" spans="1:7" s="276" customFormat="1" ht="165.75" hidden="1">
      <c r="A20" s="107"/>
      <c r="B20" s="334" t="s">
        <v>1492</v>
      </c>
      <c r="C20" s="210" t="s">
        <v>1383</v>
      </c>
      <c r="D20" s="210" t="s">
        <v>439</v>
      </c>
      <c r="E20" s="279"/>
      <c r="F20" s="279"/>
      <c r="G20" s="279"/>
    </row>
    <row r="21" spans="1:7" s="276" customFormat="1" ht="153" hidden="1">
      <c r="A21" s="107"/>
      <c r="B21" s="336" t="s">
        <v>1678</v>
      </c>
      <c r="C21" s="335" t="s">
        <v>1679</v>
      </c>
      <c r="D21" s="335">
        <v>1403</v>
      </c>
      <c r="E21" s="301"/>
      <c r="F21" s="279"/>
      <c r="G21" s="279"/>
    </row>
    <row r="22" spans="1:7" s="276" customFormat="1" ht="127.5">
      <c r="A22" s="107"/>
      <c r="B22" s="337" t="s">
        <v>1792</v>
      </c>
      <c r="C22" s="338" t="s">
        <v>1793</v>
      </c>
      <c r="D22" s="338" t="s">
        <v>388</v>
      </c>
      <c r="E22" s="339"/>
      <c r="F22" s="279"/>
      <c r="G22" s="279"/>
    </row>
    <row r="23" spans="1:7" s="276" customFormat="1" ht="38.25">
      <c r="A23" s="107"/>
      <c r="B23" s="337" t="s">
        <v>596</v>
      </c>
      <c r="C23" s="338" t="s">
        <v>997</v>
      </c>
      <c r="D23" s="338"/>
      <c r="E23" s="279"/>
      <c r="F23" s="279"/>
      <c r="G23" s="279"/>
    </row>
    <row r="24" spans="1:7" s="276" customFormat="1" ht="153">
      <c r="A24" s="107"/>
      <c r="B24" s="337" t="s">
        <v>1749</v>
      </c>
      <c r="C24" s="365" t="s">
        <v>1750</v>
      </c>
      <c r="D24" s="338" t="s">
        <v>386</v>
      </c>
      <c r="E24" s="339"/>
      <c r="F24" s="279"/>
      <c r="G24" s="366"/>
    </row>
    <row r="25" spans="1:7" s="276" customFormat="1" ht="114.75">
      <c r="A25" s="107"/>
      <c r="B25" s="337" t="s">
        <v>1751</v>
      </c>
      <c r="C25" s="365" t="s">
        <v>1752</v>
      </c>
      <c r="D25" s="338" t="s">
        <v>386</v>
      </c>
      <c r="E25" s="339"/>
      <c r="F25" s="279"/>
      <c r="G25" s="366"/>
    </row>
    <row r="26" spans="1:7" ht="15.75">
      <c r="A26" s="3"/>
      <c r="B26" s="505" t="s">
        <v>1412</v>
      </c>
      <c r="C26" s="506"/>
      <c r="D26" s="285"/>
      <c r="E26" s="313">
        <f>SUM(E8+E10+E15)</f>
        <v>0</v>
      </c>
      <c r="F26" s="313">
        <f>SUM(F8+F10+F15)</f>
        <v>0</v>
      </c>
      <c r="G26" s="313">
        <f>SUM(G8+G10+G15+G23)</f>
        <v>0</v>
      </c>
    </row>
  </sheetData>
  <mergeCells count="6">
    <mergeCell ref="B26:C26"/>
    <mergeCell ref="A4:G4"/>
    <mergeCell ref="A1:G1"/>
    <mergeCell ref="A2:G2"/>
    <mergeCell ref="A3:G3"/>
    <mergeCell ref="F6:G6"/>
  </mergeCells>
  <pageMargins left="0.70866141732283472" right="0.70866141732283472" top="0.74803149606299213" bottom="0.55000000000000004" header="0.31496062992125984" footer="0.31496062992125984"/>
  <pageSetup paperSize="9" scale="75" orientation="portrait" r:id="rId1"/>
</worksheet>
</file>

<file path=xl/worksheets/sheet35.xml><?xml version="1.0" encoding="utf-8"?>
<worksheet xmlns="http://schemas.openxmlformats.org/spreadsheetml/2006/main" xmlns:r="http://schemas.openxmlformats.org/officeDocument/2006/relationships">
  <sheetPr codeName="Лист16"/>
  <dimension ref="A1:D12"/>
  <sheetViews>
    <sheetView topLeftCell="A2" workbookViewId="0">
      <selection activeCell="C12" sqref="C12"/>
    </sheetView>
  </sheetViews>
  <sheetFormatPr defaultRowHeight="12.75"/>
  <cols>
    <col min="1" max="1" width="48.28515625" style="3" customWidth="1"/>
    <col min="2" max="2" width="17" style="3" customWidth="1"/>
    <col min="3" max="3" width="16" style="3" customWidth="1"/>
    <col min="4" max="4" width="14.7109375" style="3" customWidth="1"/>
    <col min="5" max="16384" width="9.140625" style="3"/>
  </cols>
  <sheetData>
    <row r="1" spans="1:4" ht="48" hidden="1" customHeight="1">
      <c r="A1" s="449" t="str">
        <f>"Приложение №"&amp;Н2займ&amp;"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49"/>
      <c r="C1" s="449"/>
      <c r="D1" s="449"/>
    </row>
    <row r="2" spans="1:4" ht="54.75" customHeight="1">
      <c r="A2" s="449" t="str">
        <f>"Приложение "&amp;Н1займ&amp;" к решению
Богучанского районного Совета депутатов
от "&amp;Р1дата&amp;" года №"&amp;Р1номер</f>
        <v>Приложение 20 к решению
Богучанского районного Совета депутатов
от 22.12.2021 года №18/1-133</v>
      </c>
      <c r="B2" s="449"/>
      <c r="C2" s="449"/>
      <c r="D2" s="449"/>
    </row>
    <row r="3" spans="1:4" ht="64.5" customHeight="1">
      <c r="A3" s="494" t="str">
        <f>"Программа муниципальных внутренних заимствований районного бюджета на "&amp;год&amp;" год и плановый период "&amp;ПлПер&amp;" годов"</f>
        <v>Программа муниципальных внутренних заимствований районного бюджета на 2022 год и плановый период 2023-2024 годов</v>
      </c>
      <c r="B3" s="494"/>
      <c r="C3" s="494"/>
      <c r="D3" s="494"/>
    </row>
    <row r="4" spans="1:4" ht="18">
      <c r="A4" s="13"/>
      <c r="D4" s="8" t="s">
        <v>69</v>
      </c>
    </row>
    <row r="5" spans="1:4" s="15" customFormat="1" ht="28.5">
      <c r="A5" s="14" t="s">
        <v>182</v>
      </c>
      <c r="B5" s="14" t="s">
        <v>1342</v>
      </c>
      <c r="C5" s="14" t="s">
        <v>1753</v>
      </c>
      <c r="D5" s="14" t="s">
        <v>1865</v>
      </c>
    </row>
    <row r="6" spans="1:4" s="15" customFormat="1" ht="28.5">
      <c r="A6" s="16" t="s">
        <v>202</v>
      </c>
      <c r="B6" s="17">
        <f>B7-B8</f>
        <v>12100000</v>
      </c>
      <c r="C6" s="17">
        <f>C7-C8</f>
        <v>-12100000</v>
      </c>
      <c r="D6" s="17">
        <f>D7-D8</f>
        <v>0</v>
      </c>
    </row>
    <row r="7" spans="1:4" s="15" customFormat="1" ht="14.25">
      <c r="A7" s="16" t="s">
        <v>625</v>
      </c>
      <c r="B7" s="17">
        <v>12100000</v>
      </c>
      <c r="C7" s="17"/>
      <c r="D7" s="17"/>
    </row>
    <row r="8" spans="1:4" ht="14.25">
      <c r="A8" s="16" t="s">
        <v>203</v>
      </c>
      <c r="B8" s="17"/>
      <c r="C8" s="17">
        <v>12100000</v>
      </c>
      <c r="D8" s="17"/>
    </row>
    <row r="9" spans="1:4" ht="57">
      <c r="A9" s="16" t="s">
        <v>204</v>
      </c>
      <c r="B9" s="17">
        <f>B10-B11</f>
        <v>12100000</v>
      </c>
      <c r="C9" s="17">
        <f>C10-C11</f>
        <v>-12100000</v>
      </c>
      <c r="D9" s="17">
        <f>D10-D11</f>
        <v>0</v>
      </c>
    </row>
    <row r="10" spans="1:4" ht="14.25">
      <c r="A10" s="16" t="s">
        <v>219</v>
      </c>
      <c r="B10" s="17">
        <v>12100000</v>
      </c>
      <c r="C10" s="17"/>
      <c r="D10" s="17"/>
    </row>
    <row r="11" spans="1:4" ht="14.25">
      <c r="A11" s="16" t="s">
        <v>30</v>
      </c>
      <c r="B11" s="17"/>
      <c r="C11" s="17">
        <v>12100000</v>
      </c>
      <c r="D11" s="17"/>
    </row>
    <row r="12" spans="1:4" ht="15">
      <c r="A12" s="18"/>
    </row>
  </sheetData>
  <mergeCells count="3">
    <mergeCell ref="A3:D3"/>
    <mergeCell ref="A2:D2"/>
    <mergeCell ref="A1:D1"/>
  </mergeCells>
  <phoneticPr fontId="3" type="noConversion"/>
  <pageMargins left="0.78740157480314965" right="0.35433070866141736" top="0.39370078740157483" bottom="0.39370078740157483" header="0.51181102362204722" footer="0.51181102362204722"/>
  <pageSetup paperSize="9" scale="95" orientation="portrait" r:id="rId1"/>
  <headerFooter alignWithMargins="0"/>
</worksheet>
</file>

<file path=xl/worksheets/sheet36.xml><?xml version="1.0" encoding="utf-8"?>
<worksheet xmlns="http://schemas.openxmlformats.org/spreadsheetml/2006/main" xmlns:r="http://schemas.openxmlformats.org/officeDocument/2006/relationships">
  <sheetPr>
    <tabColor theme="9" tint="0.59999389629810485"/>
  </sheetPr>
  <dimension ref="A1:D24"/>
  <sheetViews>
    <sheetView workbookViewId="0">
      <selection activeCell="I4" sqref="I4"/>
    </sheetView>
  </sheetViews>
  <sheetFormatPr defaultRowHeight="12.75"/>
  <cols>
    <col min="1" max="1" width="63.42578125" customWidth="1"/>
    <col min="2" max="2" width="27" customWidth="1"/>
    <col min="3" max="3" width="14.42578125" hidden="1" customWidth="1"/>
    <col min="4" max="4" width="14.28515625" hidden="1" customWidth="1"/>
  </cols>
  <sheetData>
    <row r="1" spans="1:4" ht="45.75" customHeight="1">
      <c r="A1" s="449" t="s">
        <v>2173</v>
      </c>
      <c r="B1" s="449"/>
      <c r="C1" s="449"/>
      <c r="D1" s="449"/>
    </row>
    <row r="2" spans="1:4" ht="63" customHeight="1">
      <c r="A2" s="449" t="s">
        <v>2174</v>
      </c>
      <c r="B2" s="449"/>
      <c r="C2" s="449"/>
      <c r="D2" s="449"/>
    </row>
    <row r="3" spans="1:4" ht="90" customHeight="1">
      <c r="A3" s="508" t="s">
        <v>2026</v>
      </c>
      <c r="B3" s="509"/>
    </row>
    <row r="4" spans="1:4">
      <c r="A4" s="155"/>
      <c r="B4" s="8"/>
      <c r="C4" s="8"/>
      <c r="D4" s="156" t="s">
        <v>69</v>
      </c>
    </row>
    <row r="5" spans="1:4" ht="15">
      <c r="A5" s="22" t="s">
        <v>21</v>
      </c>
      <c r="B5" s="22" t="s">
        <v>1342</v>
      </c>
      <c r="C5" s="170" t="s">
        <v>1246</v>
      </c>
      <c r="D5" s="170" t="s">
        <v>1342</v>
      </c>
    </row>
    <row r="6" spans="1:4" ht="15">
      <c r="A6" s="281" t="s">
        <v>70</v>
      </c>
      <c r="B6" s="437">
        <f>SUM(B7:B24)</f>
        <v>2094250</v>
      </c>
      <c r="C6" s="255" t="e">
        <f>SUM(#REF!)</f>
        <v>#REF!</v>
      </c>
      <c r="D6" s="255" t="e">
        <f>SUM(#REF!)</f>
        <v>#REF!</v>
      </c>
    </row>
    <row r="7" spans="1:4" ht="14.25">
      <c r="A7" s="442" t="s">
        <v>57</v>
      </c>
      <c r="B7" s="443">
        <f>115770</f>
        <v>115770</v>
      </c>
    </row>
    <row r="8" spans="1:4" ht="14.25">
      <c r="A8" s="442" t="s">
        <v>1624</v>
      </c>
      <c r="B8" s="443">
        <v>115770</v>
      </c>
    </row>
    <row r="9" spans="1:4" ht="14.25">
      <c r="A9" s="442" t="s">
        <v>164</v>
      </c>
      <c r="B9" s="443">
        <v>129600</v>
      </c>
    </row>
    <row r="10" spans="1:4" ht="14.25">
      <c r="A10" s="442" t="s">
        <v>58</v>
      </c>
      <c r="B10" s="443">
        <f>16000</f>
        <v>16000</v>
      </c>
    </row>
    <row r="11" spans="1:4" ht="14.25">
      <c r="A11" s="442" t="s">
        <v>59</v>
      </c>
      <c r="B11" s="443">
        <f>115770</f>
        <v>115770</v>
      </c>
    </row>
    <row r="12" spans="1:4" ht="14.25">
      <c r="A12" s="442" t="s">
        <v>231</v>
      </c>
      <c r="B12" s="443">
        <f>162000</f>
        <v>162000</v>
      </c>
    </row>
    <row r="13" spans="1:4" ht="14.25">
      <c r="A13" s="442" t="s">
        <v>1060</v>
      </c>
      <c r="B13" s="443">
        <v>69400</v>
      </c>
    </row>
    <row r="14" spans="1:4" ht="14.25">
      <c r="A14" s="442" t="s">
        <v>135</v>
      </c>
      <c r="B14" s="443">
        <f>304700</f>
        <v>304700</v>
      </c>
    </row>
    <row r="15" spans="1:4" ht="14.25">
      <c r="A15" s="442" t="s">
        <v>136</v>
      </c>
      <c r="B15" s="443">
        <v>92600</v>
      </c>
    </row>
    <row r="16" spans="1:4" ht="14.25">
      <c r="A16" s="442" t="s">
        <v>81</v>
      </c>
      <c r="B16" s="443">
        <f>119100</f>
        <v>119100</v>
      </c>
    </row>
    <row r="17" spans="1:2" ht="14.25">
      <c r="A17" s="442" t="s">
        <v>83</v>
      </c>
      <c r="B17" s="443">
        <v>162000</v>
      </c>
    </row>
    <row r="18" spans="1:2" ht="14.25">
      <c r="A18" s="442" t="s">
        <v>165</v>
      </c>
      <c r="B18" s="443">
        <v>128300</v>
      </c>
    </row>
    <row r="19" spans="1:2" ht="14.25">
      <c r="A19" s="442" t="s">
        <v>82</v>
      </c>
      <c r="B19" s="443">
        <f>115770</f>
        <v>115770</v>
      </c>
    </row>
    <row r="20" spans="1:2" ht="14.25">
      <c r="A20" s="442" t="s">
        <v>1625</v>
      </c>
      <c r="B20" s="443">
        <v>69400</v>
      </c>
    </row>
    <row r="21" spans="1:2" ht="14.25">
      <c r="A21" s="442" t="s">
        <v>1824</v>
      </c>
      <c r="B21" s="443">
        <v>46300</v>
      </c>
    </row>
    <row r="22" spans="1:2" ht="14.25">
      <c r="A22" s="442" t="s">
        <v>138</v>
      </c>
      <c r="B22" s="443">
        <v>69400</v>
      </c>
    </row>
    <row r="23" spans="1:2" ht="14.25">
      <c r="A23" s="442" t="s">
        <v>139</v>
      </c>
      <c r="B23" s="443">
        <f>115770</f>
        <v>115770</v>
      </c>
    </row>
    <row r="24" spans="1:2" ht="14.25">
      <c r="A24" s="442" t="s">
        <v>86</v>
      </c>
      <c r="B24" s="443">
        <f>146600</f>
        <v>146600</v>
      </c>
    </row>
  </sheetData>
  <mergeCells count="3">
    <mergeCell ref="A1:D1"/>
    <mergeCell ref="A2:D2"/>
    <mergeCell ref="A3:B3"/>
  </mergeCells>
  <pageMargins left="0.7" right="0.24"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sheetPr codeName="Лист26"/>
  <dimension ref="A1:M713"/>
  <sheetViews>
    <sheetView workbookViewId="0">
      <selection activeCell="B6" sqref="B6"/>
    </sheetView>
  </sheetViews>
  <sheetFormatPr defaultColWidth="8.7109375" defaultRowHeight="12.75"/>
  <cols>
    <col min="1" max="1" width="27.5703125" customWidth="1"/>
    <col min="2" max="2" width="22.42578125" style="1" customWidth="1"/>
    <col min="3" max="3" width="22.5703125" customWidth="1"/>
    <col min="6" max="6" width="14.5703125" customWidth="1"/>
    <col min="7" max="7" width="5.5703125" style="309" customWidth="1"/>
    <col min="10" max="10" width="17.85546875" customWidth="1"/>
    <col min="11" max="12" width="15.5703125" bestFit="1" customWidth="1"/>
  </cols>
  <sheetData>
    <row r="1" spans="1:12">
      <c r="A1" t="s">
        <v>102</v>
      </c>
      <c r="B1" s="1">
        <v>2022</v>
      </c>
    </row>
    <row r="2" spans="1:12">
      <c r="A2" t="s">
        <v>265</v>
      </c>
      <c r="B2" s="1" t="s">
        <v>1863</v>
      </c>
    </row>
    <row r="3" spans="1:12">
      <c r="A3" t="s">
        <v>255</v>
      </c>
      <c r="B3" s="2" t="s">
        <v>2010</v>
      </c>
      <c r="G3" s="394" t="s">
        <v>1633</v>
      </c>
      <c r="H3" s="395" t="s">
        <v>1627</v>
      </c>
      <c r="I3" s="276"/>
      <c r="J3" s="384">
        <v>2022</v>
      </c>
      <c r="K3" s="384">
        <v>2023</v>
      </c>
      <c r="L3" s="384">
        <v>2024</v>
      </c>
    </row>
    <row r="4" spans="1:12">
      <c r="A4" t="s">
        <v>256</v>
      </c>
      <c r="B4" s="207" t="s">
        <v>2009</v>
      </c>
      <c r="G4" s="317"/>
      <c r="H4" s="276" t="s">
        <v>2170</v>
      </c>
      <c r="I4" s="276"/>
      <c r="J4" s="427">
        <v>119800</v>
      </c>
      <c r="K4" s="384"/>
      <c r="L4" s="384"/>
    </row>
    <row r="5" spans="1:12">
      <c r="A5" t="s">
        <v>603</v>
      </c>
      <c r="B5" s="2" t="s">
        <v>2172</v>
      </c>
      <c r="G5" s="317">
        <v>14</v>
      </c>
      <c r="H5" s="276" t="s">
        <v>1628</v>
      </c>
      <c r="I5" s="276"/>
      <c r="J5" s="347">
        <v>2500000</v>
      </c>
      <c r="K5" s="347">
        <v>2500000</v>
      </c>
      <c r="L5" s="347">
        <v>2500000</v>
      </c>
    </row>
    <row r="6" spans="1:12">
      <c r="A6" t="s">
        <v>604</v>
      </c>
      <c r="B6" s="207" t="s">
        <v>2171</v>
      </c>
      <c r="G6" s="317">
        <v>15</v>
      </c>
      <c r="H6" s="276" t="s">
        <v>1851</v>
      </c>
      <c r="I6" s="276"/>
      <c r="J6" s="347">
        <v>4874750</v>
      </c>
      <c r="K6" s="347">
        <v>4874750</v>
      </c>
      <c r="L6" s="347">
        <v>4874750</v>
      </c>
    </row>
    <row r="7" spans="1:12">
      <c r="G7" s="317">
        <v>16</v>
      </c>
      <c r="H7" s="322" t="s">
        <v>1916</v>
      </c>
      <c r="I7" s="322"/>
      <c r="J7" s="385">
        <f>36270200+740100+1770000</f>
        <v>38780300</v>
      </c>
      <c r="K7" s="385">
        <v>18140000</v>
      </c>
      <c r="L7" s="385">
        <v>18140000</v>
      </c>
    </row>
    <row r="8" spans="1:12">
      <c r="A8" s="3"/>
      <c r="B8" s="4"/>
      <c r="C8" s="3"/>
      <c r="D8" s="3"/>
      <c r="E8" s="3"/>
      <c r="G8" s="386">
        <v>21</v>
      </c>
      <c r="H8" s="322" t="s">
        <v>1161</v>
      </c>
      <c r="I8" s="322"/>
      <c r="J8" s="385">
        <v>4102500</v>
      </c>
      <c r="K8" s="385">
        <v>4102500</v>
      </c>
      <c r="L8" s="385">
        <v>4102500</v>
      </c>
    </row>
    <row r="9" spans="1:12">
      <c r="A9" s="5" t="s">
        <v>264</v>
      </c>
      <c r="B9" s="315" t="s">
        <v>263</v>
      </c>
      <c r="C9" s="315" t="s">
        <v>605</v>
      </c>
      <c r="D9" s="3"/>
      <c r="E9" s="3"/>
      <c r="G9" s="388">
        <v>22</v>
      </c>
      <c r="H9" s="322" t="s">
        <v>2031</v>
      </c>
      <c r="I9" s="322"/>
      <c r="J9" s="385">
        <v>2094250</v>
      </c>
      <c r="K9" s="385"/>
      <c r="L9" s="385"/>
    </row>
    <row r="10" spans="1:12">
      <c r="A10" s="5" t="s">
        <v>103</v>
      </c>
      <c r="B10" s="243">
        <v>1</v>
      </c>
      <c r="C10" s="6">
        <v>1</v>
      </c>
      <c r="D10" s="3"/>
      <c r="E10" s="3"/>
      <c r="G10" s="388"/>
      <c r="H10" s="307" t="s">
        <v>1629</v>
      </c>
      <c r="I10" s="307"/>
      <c r="J10" s="308">
        <f>SUM(J4:J9)</f>
        <v>52471600</v>
      </c>
      <c r="K10" s="308">
        <f t="shared" ref="K10:L10" si="0">SUM(K4:K9)</f>
        <v>29617250</v>
      </c>
      <c r="L10" s="308">
        <f t="shared" si="0"/>
        <v>29617250</v>
      </c>
    </row>
    <row r="11" spans="1:12">
      <c r="A11" s="5" t="s">
        <v>110</v>
      </c>
      <c r="B11" s="243"/>
      <c r="C11" s="6"/>
      <c r="D11" s="3"/>
      <c r="E11" s="3"/>
      <c r="G11" s="317"/>
      <c r="H11" s="276"/>
      <c r="I11" s="276"/>
      <c r="J11" s="347"/>
      <c r="K11" s="347"/>
      <c r="L11" s="347"/>
    </row>
    <row r="12" spans="1:12">
      <c r="A12" s="5" t="s">
        <v>111</v>
      </c>
      <c r="B12" s="243"/>
      <c r="C12" s="6"/>
      <c r="D12" s="3"/>
      <c r="E12" s="3"/>
      <c r="G12" s="396"/>
      <c r="H12" s="397" t="s">
        <v>1630</v>
      </c>
      <c r="I12" s="276"/>
      <c r="J12" s="347"/>
      <c r="K12" s="347"/>
      <c r="L12" s="347"/>
    </row>
    <row r="13" spans="1:12">
      <c r="A13" s="5" t="s">
        <v>1017</v>
      </c>
      <c r="B13" s="243"/>
      <c r="C13" s="6"/>
      <c r="D13" s="3"/>
      <c r="E13" s="3"/>
      <c r="G13" s="317">
        <v>12</v>
      </c>
      <c r="H13" s="276" t="s">
        <v>1631</v>
      </c>
      <c r="I13" s="276"/>
      <c r="J13" s="347">
        <v>302500</v>
      </c>
      <c r="K13" s="347">
        <v>302500</v>
      </c>
      <c r="L13" s="347">
        <v>302500</v>
      </c>
    </row>
    <row r="14" spans="1:12">
      <c r="A14" s="5" t="s">
        <v>112</v>
      </c>
      <c r="B14" s="243">
        <v>2</v>
      </c>
      <c r="C14" s="6">
        <v>2</v>
      </c>
      <c r="D14" s="3"/>
      <c r="E14" s="3"/>
      <c r="G14" s="317">
        <v>13</v>
      </c>
      <c r="H14" s="276" t="s">
        <v>1632</v>
      </c>
      <c r="I14" s="276"/>
      <c r="J14" s="347">
        <f>5538700-96800</f>
        <v>5441900</v>
      </c>
      <c r="K14" s="347">
        <f>5768500-134800</f>
        <v>5633700</v>
      </c>
      <c r="L14" s="347">
        <f>5842500</f>
        <v>5842500</v>
      </c>
    </row>
    <row r="15" spans="1:12">
      <c r="A15" s="5" t="s">
        <v>2032</v>
      </c>
      <c r="B15" s="243">
        <v>3</v>
      </c>
      <c r="C15" s="6">
        <v>3</v>
      </c>
      <c r="D15" s="3"/>
      <c r="E15" s="3"/>
      <c r="G15" s="317"/>
      <c r="H15" s="276"/>
      <c r="I15" s="276"/>
      <c r="J15" s="347"/>
      <c r="K15" s="347"/>
      <c r="L15" s="347"/>
    </row>
    <row r="16" spans="1:12">
      <c r="A16" s="5" t="s">
        <v>2033</v>
      </c>
      <c r="B16" s="243">
        <v>4</v>
      </c>
      <c r="C16" s="6">
        <v>4</v>
      </c>
      <c r="D16" s="3"/>
      <c r="E16" s="3"/>
      <c r="G16" s="317"/>
      <c r="H16" s="276"/>
      <c r="I16" s="276"/>
      <c r="J16" s="347"/>
      <c r="K16" s="347"/>
      <c r="L16" s="347"/>
    </row>
    <row r="17" spans="1:12">
      <c r="A17" s="5" t="s">
        <v>2034</v>
      </c>
      <c r="B17" s="243">
        <v>5</v>
      </c>
      <c r="C17" s="6">
        <v>5</v>
      </c>
      <c r="D17" s="3"/>
      <c r="E17" s="3"/>
      <c r="G17" s="317"/>
      <c r="H17" s="276"/>
      <c r="I17" s="276"/>
      <c r="J17" s="347"/>
      <c r="K17" s="347"/>
      <c r="L17" s="347"/>
    </row>
    <row r="18" spans="1:12">
      <c r="A18" s="5" t="s">
        <v>2035</v>
      </c>
      <c r="B18" s="243">
        <v>6</v>
      </c>
      <c r="C18" s="6">
        <v>6</v>
      </c>
      <c r="D18" s="3"/>
      <c r="E18" s="3"/>
      <c r="G18" s="317"/>
      <c r="H18" s="307" t="s">
        <v>1629</v>
      </c>
      <c r="I18" s="307"/>
      <c r="J18" s="308">
        <f>SUM(J13:J14)</f>
        <v>5744400</v>
      </c>
      <c r="K18" s="308">
        <f>SUM(K13:K14)</f>
        <v>5936200</v>
      </c>
      <c r="L18" s="308">
        <f>SUM(L13:L14)</f>
        <v>6145000</v>
      </c>
    </row>
    <row r="19" spans="1:12">
      <c r="A19" s="5" t="s">
        <v>2036</v>
      </c>
      <c r="B19" s="243">
        <v>7</v>
      </c>
      <c r="C19" s="6">
        <v>7</v>
      </c>
      <c r="D19" s="3"/>
      <c r="E19" s="3"/>
      <c r="G19" s="317"/>
      <c r="H19" s="276"/>
      <c r="I19" s="276"/>
      <c r="J19" s="347"/>
      <c r="K19" s="347"/>
      <c r="L19" s="347"/>
    </row>
    <row r="20" spans="1:12">
      <c r="A20" s="5" t="s">
        <v>2037</v>
      </c>
      <c r="B20" s="243">
        <v>8</v>
      </c>
      <c r="C20" s="6">
        <v>8</v>
      </c>
      <c r="D20" s="3"/>
      <c r="E20" s="3"/>
      <c r="G20" s="317"/>
      <c r="H20" s="276"/>
      <c r="I20" s="276"/>
      <c r="J20" s="347"/>
      <c r="K20" s="347"/>
      <c r="L20" s="347"/>
    </row>
    <row r="21" spans="1:12">
      <c r="A21" s="5" t="s">
        <v>11</v>
      </c>
      <c r="B21" s="243">
        <v>9</v>
      </c>
      <c r="C21" s="6"/>
      <c r="D21" s="3"/>
      <c r="E21" s="3"/>
      <c r="G21" s="317"/>
      <c r="H21" s="276"/>
      <c r="I21" s="276"/>
      <c r="J21" s="347"/>
      <c r="K21" s="347"/>
      <c r="L21" s="347"/>
    </row>
    <row r="22" spans="1:12">
      <c r="A22" s="5" t="s">
        <v>109</v>
      </c>
      <c r="B22" s="243">
        <v>10</v>
      </c>
      <c r="C22" s="6"/>
      <c r="D22" s="3"/>
      <c r="E22" s="3"/>
      <c r="G22" s="317"/>
      <c r="H22" s="276"/>
      <c r="I22" s="276"/>
      <c r="J22" s="347"/>
      <c r="K22" s="347"/>
      <c r="L22" s="347"/>
    </row>
    <row r="23" spans="1:12">
      <c r="A23" s="5" t="s">
        <v>106</v>
      </c>
      <c r="B23" s="243">
        <v>16</v>
      </c>
      <c r="C23" s="6">
        <v>9</v>
      </c>
      <c r="D23" s="3"/>
      <c r="E23" s="3"/>
      <c r="G23" s="399"/>
      <c r="H23" s="400" t="s">
        <v>1915</v>
      </c>
      <c r="I23" s="276"/>
      <c r="J23" s="347"/>
      <c r="K23" s="347"/>
      <c r="L23" s="347"/>
    </row>
    <row r="24" spans="1:12">
      <c r="A24" s="5" t="s">
        <v>104</v>
      </c>
      <c r="B24" s="243">
        <v>11</v>
      </c>
      <c r="C24" s="6"/>
      <c r="D24" s="3"/>
      <c r="E24" s="3"/>
      <c r="G24" s="317">
        <v>11</v>
      </c>
      <c r="H24" s="276"/>
      <c r="I24" s="276"/>
      <c r="J24" s="347">
        <f>47081000+50308400</f>
        <v>97389400</v>
      </c>
      <c r="K24" s="347">
        <f>37664800+25160000</f>
        <v>62824800</v>
      </c>
      <c r="L24" s="347">
        <f>37664800+25160000</f>
        <v>62824800</v>
      </c>
    </row>
    <row r="25" spans="1:12">
      <c r="A25" s="5" t="s">
        <v>105</v>
      </c>
      <c r="B25" s="243">
        <v>14</v>
      </c>
      <c r="C25" s="6"/>
      <c r="D25" s="3"/>
      <c r="E25" s="3"/>
      <c r="G25" s="317"/>
      <c r="H25" s="276"/>
      <c r="I25" s="276"/>
      <c r="J25" s="347"/>
      <c r="K25" s="347"/>
      <c r="L25" s="347"/>
    </row>
    <row r="26" spans="1:12">
      <c r="A26" s="5" t="s">
        <v>189</v>
      </c>
      <c r="B26" s="243">
        <v>12</v>
      </c>
      <c r="C26" s="6"/>
      <c r="D26" s="3"/>
      <c r="E26" s="3"/>
      <c r="G26" s="387"/>
      <c r="H26" s="276"/>
      <c r="I26" s="276"/>
      <c r="J26" s="347"/>
      <c r="K26" s="347"/>
      <c r="L26" s="347"/>
    </row>
    <row r="27" spans="1:12">
      <c r="A27" s="5" t="s">
        <v>161</v>
      </c>
      <c r="B27" s="243">
        <v>17</v>
      </c>
      <c r="C27" s="6"/>
      <c r="D27" s="3"/>
      <c r="E27" s="3"/>
      <c r="G27" s="317"/>
      <c r="H27" s="276"/>
      <c r="I27" s="276"/>
      <c r="J27" s="347"/>
      <c r="K27" s="347"/>
      <c r="L27" s="347"/>
    </row>
    <row r="28" spans="1:12">
      <c r="A28" s="5" t="s">
        <v>107</v>
      </c>
      <c r="B28" s="243">
        <v>13</v>
      </c>
      <c r="C28" s="6"/>
      <c r="D28" s="3"/>
      <c r="E28" s="3"/>
      <c r="G28" s="317"/>
      <c r="H28" s="276"/>
      <c r="I28" s="276"/>
      <c r="J28" s="347"/>
      <c r="K28" s="347"/>
      <c r="L28" s="347"/>
    </row>
    <row r="29" spans="1:12">
      <c r="A29" s="5" t="s">
        <v>108</v>
      </c>
      <c r="B29" s="243">
        <v>18</v>
      </c>
      <c r="C29" s="6"/>
      <c r="D29" s="3"/>
      <c r="E29" s="3"/>
      <c r="G29" s="317"/>
      <c r="H29" s="276"/>
      <c r="I29" s="276"/>
      <c r="J29" s="347"/>
      <c r="K29" s="347"/>
      <c r="L29" s="347"/>
    </row>
    <row r="30" spans="1:12">
      <c r="A30" s="7" t="s">
        <v>247</v>
      </c>
      <c r="B30" s="421">
        <v>20</v>
      </c>
      <c r="C30" s="6"/>
      <c r="D30" s="3"/>
      <c r="E30" s="3"/>
      <c r="G30" s="317"/>
      <c r="H30" s="276"/>
      <c r="I30" s="276"/>
      <c r="J30" s="347"/>
      <c r="K30" s="347"/>
      <c r="L30" s="347"/>
    </row>
    <row r="31" spans="1:12">
      <c r="A31" s="7" t="s">
        <v>497</v>
      </c>
      <c r="B31" s="243"/>
      <c r="C31" s="6"/>
      <c r="D31" s="3"/>
      <c r="E31" s="3"/>
      <c r="G31" s="317"/>
      <c r="H31" s="276"/>
      <c r="I31" s="276"/>
      <c r="J31" s="347"/>
      <c r="K31" s="347"/>
      <c r="L31" s="347"/>
    </row>
    <row r="32" spans="1:12">
      <c r="A32" s="5" t="s">
        <v>1410</v>
      </c>
      <c r="B32" s="243"/>
      <c r="C32" s="6"/>
      <c r="D32" s="3"/>
      <c r="E32" s="3"/>
      <c r="G32" s="317"/>
      <c r="H32" s="276"/>
      <c r="I32" s="276"/>
      <c r="J32" s="347"/>
      <c r="K32" s="347"/>
      <c r="L32" s="347"/>
    </row>
    <row r="33" spans="1:13">
      <c r="A33" s="7" t="s">
        <v>1159</v>
      </c>
      <c r="B33" s="243">
        <v>15</v>
      </c>
      <c r="C33" s="6"/>
      <c r="D33" s="3"/>
      <c r="E33" s="3"/>
      <c r="G33" s="317"/>
      <c r="H33" s="276"/>
      <c r="I33" s="276"/>
      <c r="J33" s="347"/>
      <c r="K33" s="347"/>
      <c r="L33" s="347"/>
    </row>
    <row r="34" spans="1:13">
      <c r="A34" s="6" t="s">
        <v>1160</v>
      </c>
      <c r="B34" s="243"/>
      <c r="C34" s="6"/>
      <c r="D34" s="3"/>
      <c r="E34" s="3"/>
      <c r="G34" s="317"/>
      <c r="H34" s="276"/>
      <c r="I34" s="276"/>
      <c r="J34" s="347"/>
      <c r="K34" s="347"/>
      <c r="L34" s="347"/>
    </row>
    <row r="35" spans="1:13">
      <c r="A35" s="5" t="s">
        <v>1072</v>
      </c>
      <c r="B35" s="243">
        <v>19</v>
      </c>
      <c r="C35" s="6">
        <v>10</v>
      </c>
      <c r="D35" s="3"/>
      <c r="E35" s="3"/>
      <c r="G35" s="317"/>
      <c r="H35" s="276"/>
      <c r="I35" s="276"/>
      <c r="J35" s="347"/>
      <c r="K35" s="347"/>
      <c r="L35" s="347"/>
    </row>
    <row r="36" spans="1:13">
      <c r="A36" s="6" t="s">
        <v>1161</v>
      </c>
      <c r="B36" s="422">
        <v>21</v>
      </c>
      <c r="C36" s="6">
        <v>11</v>
      </c>
      <c r="D36" s="3" t="s">
        <v>2030</v>
      </c>
      <c r="E36" s="3"/>
      <c r="G36" s="388"/>
      <c r="H36" s="322"/>
      <c r="I36" s="322"/>
      <c r="J36" s="385"/>
      <c r="K36" s="385"/>
      <c r="L36" s="385"/>
    </row>
    <row r="37" spans="1:13">
      <c r="A37" s="5" t="s">
        <v>1172</v>
      </c>
      <c r="B37" s="243"/>
      <c r="C37" s="6"/>
      <c r="D37" s="3"/>
      <c r="E37" s="3"/>
      <c r="G37" s="317"/>
      <c r="H37" s="322"/>
      <c r="I37" s="276"/>
      <c r="J37" s="347"/>
      <c r="K37" s="347"/>
      <c r="L37" s="347"/>
    </row>
    <row r="38" spans="1:13">
      <c r="A38" s="5" t="s">
        <v>1848</v>
      </c>
      <c r="B38" s="243"/>
      <c r="C38" s="6"/>
      <c r="D38" s="3"/>
      <c r="E38" s="3"/>
      <c r="G38" s="317"/>
      <c r="H38" s="322"/>
      <c r="I38" s="276"/>
      <c r="J38" s="347"/>
      <c r="K38" s="347"/>
      <c r="L38" s="347"/>
    </row>
    <row r="39" spans="1:13">
      <c r="A39" s="5" t="s">
        <v>1764</v>
      </c>
      <c r="B39" s="243"/>
      <c r="C39" s="6"/>
      <c r="D39" s="3"/>
      <c r="E39" s="3"/>
      <c r="G39" s="317"/>
      <c r="H39" s="322"/>
      <c r="I39" s="322"/>
      <c r="J39" s="385"/>
      <c r="K39" s="385"/>
      <c r="L39" s="385"/>
      <c r="M39" s="398"/>
    </row>
    <row r="40" spans="1:13">
      <c r="A40" s="6" t="s">
        <v>1345</v>
      </c>
      <c r="B40" s="243"/>
      <c r="C40" s="6"/>
      <c r="D40" s="3"/>
      <c r="E40" s="3"/>
      <c r="G40" s="317"/>
      <c r="H40" s="322"/>
      <c r="I40" s="322"/>
      <c r="J40" s="385"/>
      <c r="K40" s="385"/>
      <c r="L40" s="385"/>
      <c r="M40" s="398"/>
    </row>
    <row r="41" spans="1:13">
      <c r="A41" s="6" t="s">
        <v>1623</v>
      </c>
      <c r="B41" s="243"/>
      <c r="C41" s="6"/>
      <c r="D41" s="3"/>
      <c r="E41" s="3"/>
      <c r="G41" s="317"/>
      <c r="H41" s="322"/>
      <c r="I41" s="322"/>
      <c r="J41" s="385"/>
      <c r="K41" s="385"/>
      <c r="L41" s="385"/>
      <c r="M41" s="398"/>
    </row>
    <row r="42" spans="1:13">
      <c r="A42" s="6" t="s">
        <v>1626</v>
      </c>
      <c r="B42" s="243"/>
      <c r="C42" s="6"/>
      <c r="D42" s="3"/>
      <c r="E42" s="3"/>
      <c r="J42" s="306"/>
      <c r="K42" s="306"/>
      <c r="L42" s="306"/>
    </row>
    <row r="43" spans="1:13">
      <c r="A43" s="6" t="s">
        <v>1622</v>
      </c>
      <c r="B43" s="243"/>
      <c r="C43" s="6"/>
      <c r="D43" s="3"/>
      <c r="E43" s="3"/>
      <c r="J43" s="306"/>
      <c r="K43" s="306"/>
      <c r="L43" s="306"/>
    </row>
    <row r="44" spans="1:13">
      <c r="A44" s="6" t="s">
        <v>1839</v>
      </c>
      <c r="B44" s="243"/>
      <c r="C44" s="6"/>
      <c r="D44" s="3"/>
      <c r="E44" s="3"/>
      <c r="J44" s="306"/>
      <c r="K44" s="306"/>
      <c r="L44" s="306"/>
    </row>
    <row r="45" spans="1:13">
      <c r="A45" s="6" t="s">
        <v>1634</v>
      </c>
      <c r="B45" s="243"/>
      <c r="C45" s="6"/>
      <c r="D45" s="3"/>
      <c r="E45" s="3"/>
    </row>
    <row r="46" spans="1:13" s="276" customFormat="1">
      <c r="A46" s="6" t="s">
        <v>2029</v>
      </c>
      <c r="B46" s="422">
        <v>22</v>
      </c>
      <c r="C46" s="6">
        <v>12</v>
      </c>
      <c r="D46" s="107" t="s">
        <v>2030</v>
      </c>
      <c r="E46" s="107"/>
      <c r="G46" s="317"/>
    </row>
    <row r="47" spans="1:13">
      <c r="A47" s="5" t="s">
        <v>1847</v>
      </c>
      <c r="B47" s="243"/>
      <c r="C47" s="6"/>
      <c r="D47" s="3"/>
      <c r="E47" s="3"/>
    </row>
    <row r="48" spans="1:13">
      <c r="A48" s="3" t="s">
        <v>1849</v>
      </c>
      <c r="B48" s="393"/>
      <c r="C48" s="107"/>
      <c r="D48" s="3"/>
      <c r="E48" s="3"/>
    </row>
    <row r="49" spans="1:5">
      <c r="A49" s="3"/>
      <c r="B49" s="4"/>
      <c r="C49" s="3"/>
      <c r="D49" s="3"/>
      <c r="E49" s="3"/>
    </row>
    <row r="50" spans="1:5">
      <c r="A50" s="3"/>
      <c r="B50" s="4"/>
      <c r="C50" s="3"/>
      <c r="D50" s="3"/>
      <c r="E50" s="3"/>
    </row>
    <row r="51" spans="1:5">
      <c r="A51" s="3"/>
      <c r="B51" s="4"/>
      <c r="C51" s="3"/>
      <c r="D51" s="3"/>
      <c r="E51" s="3"/>
    </row>
    <row r="52" spans="1:5">
      <c r="A52" s="3"/>
      <c r="B52" s="4"/>
      <c r="C52" s="3"/>
      <c r="D52" s="3"/>
      <c r="E52" s="3"/>
    </row>
    <row r="53" spans="1:5">
      <c r="A53" s="3"/>
      <c r="B53" s="4"/>
      <c r="C53" s="3"/>
      <c r="D53" s="3"/>
      <c r="E53" s="3"/>
    </row>
    <row r="54" spans="1:5">
      <c r="A54" s="3"/>
      <c r="B54" s="4"/>
      <c r="C54" s="3"/>
      <c r="D54" s="3"/>
      <c r="E54" s="3"/>
    </row>
    <row r="55" spans="1:5">
      <c r="A55" s="3"/>
      <c r="B55" s="4"/>
      <c r="C55" s="3"/>
      <c r="D55" s="3"/>
      <c r="E55" s="3"/>
    </row>
    <row r="56" spans="1:5">
      <c r="A56" s="3"/>
      <c r="B56" s="4"/>
      <c r="C56" s="3"/>
      <c r="D56" s="3"/>
      <c r="E56" s="3"/>
    </row>
    <row r="57" spans="1:5">
      <c r="A57" s="3"/>
      <c r="B57" s="4"/>
      <c r="C57" s="3"/>
      <c r="D57" s="3"/>
      <c r="E57" s="3"/>
    </row>
    <row r="58" spans="1:5">
      <c r="A58" s="3"/>
      <c r="B58" s="4"/>
      <c r="C58" s="3"/>
      <c r="D58" s="3"/>
      <c r="E58" s="3"/>
    </row>
    <row r="59" spans="1:5">
      <c r="A59" s="3"/>
      <c r="B59" s="4"/>
      <c r="C59" s="3"/>
      <c r="D59" s="3"/>
      <c r="E59" s="3"/>
    </row>
    <row r="60" spans="1:5">
      <c r="A60" s="3"/>
      <c r="B60" s="4"/>
      <c r="C60" s="3"/>
      <c r="D60" s="3"/>
      <c r="E60" s="3"/>
    </row>
    <row r="61" spans="1:5">
      <c r="A61" s="3"/>
      <c r="B61" s="4"/>
      <c r="C61" s="3"/>
      <c r="D61" s="3"/>
      <c r="E61" s="3"/>
    </row>
    <row r="62" spans="1:5">
      <c r="A62" s="3"/>
      <c r="B62" s="4"/>
      <c r="C62" s="3"/>
      <c r="D62" s="3"/>
      <c r="E62" s="3"/>
    </row>
    <row r="63" spans="1:5">
      <c r="A63" s="3"/>
      <c r="B63" s="4"/>
      <c r="C63" s="3"/>
      <c r="D63" s="3"/>
      <c r="E63" s="3"/>
    </row>
    <row r="64" spans="1:5">
      <c r="A64" s="3"/>
      <c r="B64" s="4"/>
      <c r="C64" s="3"/>
      <c r="D64" s="3"/>
      <c r="E64" s="3"/>
    </row>
    <row r="65" spans="1:5">
      <c r="A65" s="3"/>
      <c r="B65" s="4"/>
      <c r="C65" s="3"/>
      <c r="D65" s="3"/>
      <c r="E65" s="3"/>
    </row>
    <row r="66" spans="1:5">
      <c r="A66" s="3"/>
      <c r="B66" s="4"/>
      <c r="C66" s="3"/>
      <c r="D66" s="3"/>
      <c r="E66" s="3"/>
    </row>
    <row r="67" spans="1:5">
      <c r="A67" s="3"/>
      <c r="B67" s="4"/>
      <c r="C67" s="3"/>
      <c r="D67" s="3"/>
      <c r="E67" s="3"/>
    </row>
    <row r="68" spans="1:5">
      <c r="A68" s="3"/>
      <c r="B68" s="4"/>
      <c r="C68" s="3"/>
      <c r="D68" s="3"/>
      <c r="E68" s="3"/>
    </row>
    <row r="69" spans="1:5">
      <c r="A69" s="3"/>
      <c r="B69" s="4"/>
      <c r="C69" s="3"/>
      <c r="D69" s="3"/>
      <c r="E69" s="3"/>
    </row>
    <row r="70" spans="1:5">
      <c r="A70" s="3"/>
      <c r="B70" s="4"/>
      <c r="C70" s="3"/>
      <c r="D70" s="3"/>
      <c r="E70" s="3"/>
    </row>
    <row r="71" spans="1:5">
      <c r="A71" s="3"/>
      <c r="B71" s="4"/>
      <c r="C71" s="3"/>
      <c r="D71" s="3"/>
      <c r="E71" s="3"/>
    </row>
    <row r="72" spans="1:5">
      <c r="A72" s="3"/>
      <c r="B72" s="4"/>
      <c r="C72" s="3"/>
      <c r="D72" s="3"/>
      <c r="E72" s="3"/>
    </row>
    <row r="73" spans="1:5">
      <c r="A73" s="3"/>
      <c r="B73" s="4"/>
      <c r="C73" s="3"/>
      <c r="D73" s="3"/>
      <c r="E73" s="3"/>
    </row>
    <row r="74" spans="1:5">
      <c r="A74" s="3"/>
      <c r="B74" s="4"/>
      <c r="C74" s="3"/>
      <c r="D74" s="3"/>
      <c r="E74" s="3"/>
    </row>
    <row r="75" spans="1:5">
      <c r="A75" s="3"/>
      <c r="B75" s="4"/>
      <c r="C75" s="3"/>
      <c r="D75" s="3"/>
      <c r="E75" s="3"/>
    </row>
    <row r="76" spans="1:5">
      <c r="A76" s="3"/>
      <c r="B76" s="4"/>
      <c r="C76" s="3"/>
      <c r="D76" s="3"/>
      <c r="E76" s="3"/>
    </row>
    <row r="77" spans="1:5">
      <c r="A77" s="3"/>
      <c r="B77" s="4"/>
      <c r="C77" s="3"/>
      <c r="D77" s="3"/>
      <c r="E77" s="3"/>
    </row>
    <row r="78" spans="1:5">
      <c r="A78" s="3"/>
      <c r="B78" s="4"/>
      <c r="C78" s="3"/>
      <c r="D78" s="3"/>
      <c r="E78" s="3"/>
    </row>
    <row r="79" spans="1:5">
      <c r="A79" s="3"/>
      <c r="B79" s="4"/>
      <c r="C79" s="3"/>
      <c r="D79" s="3"/>
      <c r="E79" s="3"/>
    </row>
    <row r="80" spans="1:5">
      <c r="A80" s="3"/>
      <c r="B80" s="4"/>
      <c r="C80" s="3"/>
      <c r="D80" s="3"/>
      <c r="E80" s="3"/>
    </row>
    <row r="81" spans="1:5">
      <c r="A81" s="3"/>
      <c r="B81" s="4"/>
      <c r="C81" s="3"/>
      <c r="D81" s="3"/>
      <c r="E81" s="3"/>
    </row>
    <row r="82" spans="1:5">
      <c r="A82" s="3"/>
      <c r="B82" s="4"/>
      <c r="C82" s="3"/>
      <c r="D82" s="3"/>
      <c r="E82" s="3"/>
    </row>
    <row r="83" spans="1:5">
      <c r="A83" s="3"/>
      <c r="B83" s="4"/>
      <c r="C83" s="3"/>
      <c r="D83" s="3"/>
      <c r="E83" s="3"/>
    </row>
    <row r="84" spans="1:5">
      <c r="A84" s="3"/>
      <c r="B84" s="4"/>
      <c r="C84" s="3"/>
      <c r="D84" s="3"/>
      <c r="E84" s="3"/>
    </row>
    <row r="85" spans="1:5">
      <c r="A85" s="3"/>
      <c r="B85" s="4"/>
      <c r="C85" s="3"/>
      <c r="D85" s="3"/>
      <c r="E85" s="3"/>
    </row>
    <row r="86" spans="1:5">
      <c r="A86" s="3"/>
      <c r="B86" s="4"/>
      <c r="C86" s="3"/>
      <c r="D86" s="3"/>
      <c r="E86" s="3"/>
    </row>
    <row r="87" spans="1:5">
      <c r="A87" s="3"/>
      <c r="B87" s="4"/>
      <c r="C87" s="3"/>
      <c r="D87" s="3"/>
      <c r="E87" s="3"/>
    </row>
    <row r="88" spans="1:5">
      <c r="A88" s="3"/>
      <c r="B88" s="4"/>
      <c r="C88" s="3"/>
      <c r="D88" s="3"/>
      <c r="E88" s="3"/>
    </row>
    <row r="89" spans="1:5">
      <c r="A89" s="3"/>
      <c r="B89" s="4"/>
      <c r="C89" s="3"/>
      <c r="D89" s="3"/>
      <c r="E89" s="3"/>
    </row>
    <row r="90" spans="1:5">
      <c r="A90" s="3"/>
      <c r="B90" s="4"/>
      <c r="C90" s="3"/>
      <c r="D90" s="3"/>
      <c r="E90" s="3"/>
    </row>
    <row r="91" spans="1:5">
      <c r="A91" s="3"/>
      <c r="B91" s="4"/>
      <c r="C91" s="3"/>
      <c r="D91" s="3"/>
      <c r="E91" s="3"/>
    </row>
    <row r="92" spans="1:5">
      <c r="A92" s="3"/>
      <c r="B92" s="4"/>
      <c r="C92" s="3"/>
      <c r="D92" s="3"/>
      <c r="E92" s="3"/>
    </row>
    <row r="93" spans="1:5">
      <c r="A93" s="3"/>
      <c r="B93" s="4"/>
      <c r="C93" s="3"/>
      <c r="D93" s="3"/>
      <c r="E93" s="3"/>
    </row>
    <row r="94" spans="1:5">
      <c r="A94" s="3"/>
      <c r="B94" s="4"/>
      <c r="C94" s="3"/>
      <c r="D94" s="3"/>
      <c r="E94" s="3"/>
    </row>
    <row r="95" spans="1:5">
      <c r="A95" s="3"/>
      <c r="B95" s="4"/>
      <c r="C95" s="3"/>
      <c r="D95" s="3"/>
      <c r="E95" s="3"/>
    </row>
    <row r="96" spans="1:5">
      <c r="A96" s="3"/>
      <c r="B96" s="4"/>
      <c r="C96" s="3"/>
      <c r="D96" s="3"/>
      <c r="E96" s="3"/>
    </row>
    <row r="97" spans="1:5">
      <c r="A97" s="3"/>
      <c r="B97" s="4"/>
      <c r="C97" s="3"/>
      <c r="D97" s="3"/>
      <c r="E97" s="3"/>
    </row>
    <row r="98" spans="1:5">
      <c r="A98" s="3"/>
      <c r="B98" s="4"/>
      <c r="C98" s="3"/>
      <c r="D98" s="3"/>
      <c r="E98" s="3"/>
    </row>
    <row r="99" spans="1:5">
      <c r="A99" s="3"/>
      <c r="B99" s="4"/>
      <c r="C99" s="3"/>
      <c r="D99" s="3"/>
      <c r="E99" s="3"/>
    </row>
    <row r="100" spans="1:5">
      <c r="A100" s="3"/>
      <c r="B100" s="4"/>
      <c r="C100" s="3"/>
      <c r="D100" s="3"/>
      <c r="E100" s="3"/>
    </row>
    <row r="101" spans="1:5">
      <c r="A101" s="3"/>
      <c r="B101" s="4"/>
      <c r="C101" s="3"/>
      <c r="D101" s="3"/>
      <c r="E101" s="3"/>
    </row>
    <row r="102" spans="1:5">
      <c r="A102" s="3"/>
      <c r="B102" s="4"/>
      <c r="C102" s="3"/>
      <c r="D102" s="3"/>
      <c r="E102" s="3"/>
    </row>
    <row r="103" spans="1:5">
      <c r="A103" s="3"/>
      <c r="B103" s="4"/>
      <c r="C103" s="3"/>
      <c r="D103" s="3"/>
      <c r="E103" s="3"/>
    </row>
    <row r="104" spans="1:5">
      <c r="A104" s="3"/>
      <c r="B104" s="4"/>
      <c r="C104" s="3"/>
      <c r="D104" s="3"/>
      <c r="E104" s="3"/>
    </row>
    <row r="105" spans="1:5">
      <c r="A105" s="3"/>
      <c r="B105" s="4"/>
      <c r="C105" s="3"/>
      <c r="D105" s="3"/>
      <c r="E105" s="3"/>
    </row>
    <row r="106" spans="1:5">
      <c r="A106" s="3"/>
      <c r="B106" s="4"/>
      <c r="C106" s="3"/>
      <c r="D106" s="3"/>
      <c r="E106" s="3"/>
    </row>
    <row r="107" spans="1:5">
      <c r="A107" s="3"/>
      <c r="B107" s="4"/>
      <c r="C107" s="3"/>
      <c r="D107" s="3"/>
      <c r="E107" s="3"/>
    </row>
    <row r="108" spans="1:5">
      <c r="A108" s="3"/>
      <c r="B108" s="4"/>
      <c r="C108" s="3"/>
      <c r="D108" s="3"/>
      <c r="E108" s="3"/>
    </row>
    <row r="109" spans="1:5">
      <c r="A109" s="3"/>
      <c r="B109" s="4"/>
      <c r="C109" s="3"/>
      <c r="D109" s="3"/>
      <c r="E109" s="3"/>
    </row>
    <row r="110" spans="1:5">
      <c r="A110" s="3"/>
      <c r="B110" s="4"/>
      <c r="C110" s="3"/>
      <c r="D110" s="3"/>
      <c r="E110" s="3"/>
    </row>
    <row r="111" spans="1:5">
      <c r="A111" s="3"/>
      <c r="B111" s="4"/>
      <c r="C111" s="3"/>
      <c r="D111" s="3"/>
      <c r="E111" s="3"/>
    </row>
    <row r="112" spans="1:5">
      <c r="A112" s="3"/>
      <c r="B112" s="4"/>
      <c r="C112" s="3"/>
      <c r="D112" s="3"/>
      <c r="E112" s="3"/>
    </row>
    <row r="113" spans="1:5">
      <c r="A113" s="3"/>
      <c r="B113" s="4"/>
      <c r="C113" s="3"/>
      <c r="D113" s="3"/>
      <c r="E113" s="3"/>
    </row>
    <row r="114" spans="1:5">
      <c r="A114" s="3"/>
      <c r="B114" s="4"/>
      <c r="C114" s="3"/>
      <c r="D114" s="3"/>
      <c r="E114" s="3"/>
    </row>
    <row r="115" spans="1:5">
      <c r="A115" s="3"/>
      <c r="B115" s="4"/>
      <c r="C115" s="3"/>
      <c r="D115" s="3"/>
      <c r="E115" s="3"/>
    </row>
    <row r="116" spans="1:5">
      <c r="A116" s="3"/>
      <c r="B116" s="4"/>
      <c r="C116" s="3"/>
      <c r="D116" s="3"/>
      <c r="E116" s="3"/>
    </row>
    <row r="117" spans="1:5">
      <c r="A117" s="3"/>
      <c r="B117" s="4"/>
      <c r="C117" s="3"/>
      <c r="D117" s="3"/>
      <c r="E117" s="3"/>
    </row>
    <row r="118" spans="1:5">
      <c r="A118" s="3"/>
      <c r="B118" s="4"/>
      <c r="C118" s="3"/>
      <c r="D118" s="3"/>
      <c r="E118" s="3"/>
    </row>
    <row r="119" spans="1:5">
      <c r="A119" s="3"/>
      <c r="B119" s="4"/>
      <c r="C119" s="3"/>
      <c r="D119" s="3"/>
      <c r="E119" s="3"/>
    </row>
    <row r="120" spans="1:5">
      <c r="A120" s="3"/>
      <c r="B120" s="4"/>
      <c r="C120" s="3"/>
      <c r="D120" s="3"/>
      <c r="E120" s="3"/>
    </row>
    <row r="121" spans="1:5">
      <c r="A121" s="3"/>
      <c r="B121" s="4"/>
      <c r="C121" s="3"/>
      <c r="D121" s="3"/>
      <c r="E121" s="3"/>
    </row>
    <row r="122" spans="1:5">
      <c r="A122" s="3"/>
      <c r="B122" s="4"/>
      <c r="C122" s="3"/>
      <c r="D122" s="3"/>
      <c r="E122" s="3"/>
    </row>
    <row r="123" spans="1:5">
      <c r="A123" s="3"/>
      <c r="B123" s="4"/>
      <c r="C123" s="3"/>
      <c r="D123" s="3"/>
      <c r="E123" s="3"/>
    </row>
    <row r="124" spans="1:5">
      <c r="A124" s="3"/>
      <c r="B124" s="4"/>
      <c r="C124" s="3"/>
      <c r="D124" s="3"/>
      <c r="E124" s="3"/>
    </row>
    <row r="125" spans="1:5">
      <c r="A125" s="3"/>
      <c r="B125" s="4"/>
      <c r="C125" s="3"/>
      <c r="D125" s="3"/>
      <c r="E125" s="3"/>
    </row>
    <row r="126" spans="1:5">
      <c r="A126" s="3"/>
      <c r="B126" s="4"/>
      <c r="C126" s="3"/>
      <c r="D126" s="3"/>
      <c r="E126" s="3"/>
    </row>
    <row r="127" spans="1:5">
      <c r="A127" s="3"/>
      <c r="B127" s="4"/>
      <c r="C127" s="3"/>
      <c r="D127" s="3"/>
      <c r="E127" s="3"/>
    </row>
    <row r="128" spans="1:5">
      <c r="A128" s="3"/>
      <c r="B128" s="4"/>
      <c r="C128" s="3"/>
      <c r="D128" s="3"/>
      <c r="E128" s="3"/>
    </row>
    <row r="129" spans="1:5">
      <c r="A129" s="3"/>
      <c r="B129" s="4"/>
      <c r="C129" s="3"/>
      <c r="D129" s="3"/>
      <c r="E129" s="3"/>
    </row>
    <row r="130" spans="1:5">
      <c r="A130" s="3"/>
      <c r="B130" s="4"/>
      <c r="C130" s="3"/>
      <c r="D130" s="3"/>
      <c r="E130" s="3"/>
    </row>
    <row r="131" spans="1:5">
      <c r="A131" s="3"/>
      <c r="B131" s="4"/>
      <c r="C131" s="3"/>
      <c r="D131" s="3"/>
      <c r="E131" s="3"/>
    </row>
    <row r="132" spans="1:5">
      <c r="A132" s="3"/>
      <c r="B132" s="4"/>
      <c r="C132" s="3"/>
      <c r="D132" s="3"/>
      <c r="E132" s="3"/>
    </row>
    <row r="133" spans="1:5">
      <c r="A133" s="3"/>
      <c r="B133" s="4"/>
      <c r="C133" s="3"/>
      <c r="D133" s="3"/>
      <c r="E133" s="3"/>
    </row>
    <row r="134" spans="1:5">
      <c r="A134" s="3"/>
      <c r="B134" s="4"/>
      <c r="C134" s="3"/>
      <c r="D134" s="3"/>
      <c r="E134" s="3"/>
    </row>
    <row r="135" spans="1:5">
      <c r="A135" s="3"/>
      <c r="B135" s="4"/>
      <c r="C135" s="3"/>
      <c r="D135" s="3"/>
      <c r="E135" s="3"/>
    </row>
    <row r="136" spans="1:5">
      <c r="A136" s="3"/>
      <c r="B136" s="4"/>
      <c r="C136" s="3"/>
      <c r="D136" s="3"/>
      <c r="E136" s="3"/>
    </row>
    <row r="137" spans="1:5">
      <c r="A137" s="3"/>
      <c r="B137" s="4"/>
      <c r="C137" s="3"/>
      <c r="D137" s="3"/>
      <c r="E137" s="3"/>
    </row>
    <row r="138" spans="1:5">
      <c r="A138" s="3"/>
      <c r="B138" s="4"/>
      <c r="C138" s="3"/>
      <c r="D138" s="3"/>
      <c r="E138" s="3"/>
    </row>
    <row r="139" spans="1:5">
      <c r="A139" s="3"/>
      <c r="B139" s="4"/>
      <c r="C139" s="3"/>
      <c r="D139" s="3"/>
      <c r="E139" s="3"/>
    </row>
    <row r="140" spans="1:5">
      <c r="A140" s="3"/>
      <c r="B140" s="4"/>
      <c r="C140" s="3"/>
      <c r="D140" s="3"/>
      <c r="E140" s="3"/>
    </row>
    <row r="141" spans="1:5">
      <c r="A141" s="3"/>
      <c r="B141" s="4"/>
      <c r="C141" s="3"/>
      <c r="D141" s="3"/>
      <c r="E141" s="3"/>
    </row>
    <row r="142" spans="1:5">
      <c r="A142" s="3"/>
      <c r="B142" s="4"/>
      <c r="C142" s="3"/>
      <c r="D142" s="3"/>
      <c r="E142" s="3"/>
    </row>
    <row r="143" spans="1:5">
      <c r="A143" s="3"/>
      <c r="B143" s="4"/>
      <c r="C143" s="3"/>
      <c r="D143" s="3"/>
      <c r="E143" s="3"/>
    </row>
    <row r="144" spans="1:5">
      <c r="A144" s="3"/>
      <c r="B144" s="4"/>
      <c r="C144" s="3"/>
      <c r="D144" s="3"/>
      <c r="E144" s="3"/>
    </row>
    <row r="145" spans="1:5">
      <c r="A145" s="3"/>
      <c r="B145" s="4"/>
      <c r="C145" s="3"/>
      <c r="D145" s="3"/>
      <c r="E145" s="3"/>
    </row>
    <row r="146" spans="1:5">
      <c r="A146" s="3"/>
      <c r="B146" s="4"/>
      <c r="C146" s="3"/>
      <c r="D146" s="3"/>
      <c r="E146" s="3"/>
    </row>
    <row r="147" spans="1:5">
      <c r="A147" s="3"/>
      <c r="B147" s="4"/>
      <c r="C147" s="3"/>
      <c r="D147" s="3"/>
      <c r="E147" s="3"/>
    </row>
    <row r="148" spans="1:5">
      <c r="A148" s="3"/>
      <c r="B148" s="4"/>
      <c r="C148" s="3"/>
      <c r="D148" s="3"/>
      <c r="E148" s="3"/>
    </row>
    <row r="149" spans="1:5">
      <c r="A149" s="3"/>
      <c r="B149" s="4"/>
      <c r="C149" s="3"/>
      <c r="D149" s="3"/>
      <c r="E149" s="3"/>
    </row>
    <row r="150" spans="1:5">
      <c r="A150" s="3"/>
      <c r="B150" s="4"/>
      <c r="C150" s="3"/>
      <c r="D150" s="3"/>
      <c r="E150" s="3"/>
    </row>
    <row r="151" spans="1:5">
      <c r="A151" s="3"/>
      <c r="B151" s="4"/>
      <c r="C151" s="3"/>
      <c r="D151" s="3"/>
      <c r="E151" s="3"/>
    </row>
    <row r="152" spans="1:5">
      <c r="A152" s="3"/>
      <c r="B152" s="4"/>
      <c r="C152" s="3"/>
      <c r="D152" s="3"/>
      <c r="E152" s="3"/>
    </row>
    <row r="153" spans="1:5">
      <c r="A153" s="3"/>
      <c r="B153" s="4"/>
      <c r="C153" s="3"/>
      <c r="D153" s="3"/>
      <c r="E153" s="3"/>
    </row>
    <row r="154" spans="1:5">
      <c r="A154" s="3"/>
      <c r="B154" s="4"/>
      <c r="C154" s="3"/>
      <c r="D154" s="3"/>
      <c r="E154" s="3"/>
    </row>
    <row r="155" spans="1:5">
      <c r="A155" s="3"/>
      <c r="B155" s="4"/>
      <c r="C155" s="3"/>
      <c r="D155" s="3"/>
      <c r="E155" s="3"/>
    </row>
    <row r="156" spans="1:5">
      <c r="A156" s="3"/>
      <c r="B156" s="4"/>
      <c r="C156" s="3"/>
      <c r="D156" s="3"/>
      <c r="E156" s="3"/>
    </row>
    <row r="157" spans="1:5">
      <c r="A157" s="3"/>
      <c r="B157" s="4"/>
      <c r="C157" s="3"/>
      <c r="D157" s="3"/>
      <c r="E157" s="3"/>
    </row>
    <row r="158" spans="1:5">
      <c r="A158" s="3"/>
      <c r="B158" s="4"/>
      <c r="C158" s="3"/>
      <c r="D158" s="3"/>
      <c r="E158" s="3"/>
    </row>
    <row r="159" spans="1:5">
      <c r="A159" s="3"/>
      <c r="B159" s="4"/>
      <c r="C159" s="3"/>
      <c r="D159" s="3"/>
      <c r="E159" s="3"/>
    </row>
    <row r="160" spans="1:5">
      <c r="A160" s="3"/>
      <c r="B160" s="4"/>
      <c r="C160" s="3"/>
      <c r="D160" s="3"/>
      <c r="E160" s="3"/>
    </row>
    <row r="161" spans="1:5">
      <c r="A161" s="3"/>
      <c r="B161" s="4"/>
      <c r="C161" s="3"/>
      <c r="D161" s="3"/>
      <c r="E161" s="3"/>
    </row>
    <row r="162" spans="1:5">
      <c r="A162" s="3"/>
      <c r="B162" s="4"/>
      <c r="C162" s="3"/>
      <c r="D162" s="3"/>
      <c r="E162" s="3"/>
    </row>
    <row r="163" spans="1:5">
      <c r="A163" s="3"/>
      <c r="B163" s="4"/>
      <c r="C163" s="3"/>
      <c r="D163" s="3"/>
      <c r="E163" s="3"/>
    </row>
    <row r="164" spans="1:5">
      <c r="A164" s="3"/>
      <c r="B164" s="4"/>
      <c r="C164" s="3"/>
      <c r="D164" s="3"/>
      <c r="E164" s="3"/>
    </row>
    <row r="165" spans="1:5">
      <c r="A165" s="3"/>
      <c r="B165" s="4"/>
      <c r="C165" s="3"/>
      <c r="D165" s="3"/>
      <c r="E165" s="3"/>
    </row>
    <row r="166" spans="1:5">
      <c r="A166" s="3"/>
      <c r="B166" s="4"/>
      <c r="C166" s="3"/>
      <c r="D166" s="3"/>
      <c r="E166" s="3"/>
    </row>
    <row r="167" spans="1:5">
      <c r="A167" s="3"/>
      <c r="B167" s="4"/>
      <c r="C167" s="3"/>
      <c r="D167" s="3"/>
      <c r="E167" s="3"/>
    </row>
    <row r="168" spans="1:5">
      <c r="A168" s="3"/>
      <c r="B168" s="4"/>
      <c r="C168" s="3"/>
      <c r="D168" s="3"/>
      <c r="E168" s="3"/>
    </row>
    <row r="169" spans="1:5">
      <c r="A169" s="3"/>
      <c r="B169" s="4"/>
      <c r="C169" s="3"/>
      <c r="D169" s="3"/>
      <c r="E169" s="3"/>
    </row>
    <row r="170" spans="1:5">
      <c r="A170" s="3"/>
      <c r="B170" s="4"/>
      <c r="C170" s="3"/>
      <c r="D170" s="3"/>
      <c r="E170" s="3"/>
    </row>
    <row r="171" spans="1:5">
      <c r="A171" s="3"/>
      <c r="B171" s="4"/>
      <c r="C171" s="3"/>
      <c r="D171" s="3"/>
      <c r="E171" s="3"/>
    </row>
    <row r="172" spans="1:5">
      <c r="A172" s="3"/>
      <c r="B172" s="4"/>
      <c r="C172" s="3"/>
      <c r="D172" s="3"/>
      <c r="E172" s="3"/>
    </row>
    <row r="173" spans="1:5">
      <c r="A173" s="3"/>
      <c r="B173" s="4"/>
      <c r="C173" s="3"/>
      <c r="D173" s="3"/>
      <c r="E173" s="3"/>
    </row>
    <row r="174" spans="1:5">
      <c r="A174" s="3"/>
      <c r="B174" s="4"/>
      <c r="C174" s="3"/>
      <c r="D174" s="3"/>
      <c r="E174" s="3"/>
    </row>
    <row r="175" spans="1:5">
      <c r="A175" s="3"/>
      <c r="B175" s="4"/>
      <c r="C175" s="3"/>
      <c r="D175" s="3"/>
      <c r="E175" s="3"/>
    </row>
    <row r="176" spans="1:5">
      <c r="A176" s="3"/>
      <c r="B176" s="4"/>
      <c r="C176" s="3"/>
      <c r="D176" s="3"/>
      <c r="E176" s="3"/>
    </row>
    <row r="177" spans="1:5">
      <c r="A177" s="3"/>
      <c r="B177" s="4"/>
      <c r="C177" s="3"/>
      <c r="D177" s="3"/>
      <c r="E177" s="3"/>
    </row>
    <row r="178" spans="1:5">
      <c r="A178" s="3"/>
      <c r="B178" s="4"/>
      <c r="C178" s="3"/>
      <c r="D178" s="3"/>
      <c r="E178" s="3"/>
    </row>
    <row r="179" spans="1:5">
      <c r="A179" s="3"/>
      <c r="B179" s="4"/>
      <c r="C179" s="3"/>
      <c r="D179" s="3"/>
      <c r="E179" s="3"/>
    </row>
    <row r="180" spans="1:5">
      <c r="A180" s="3"/>
      <c r="B180" s="4"/>
      <c r="C180" s="3"/>
      <c r="D180" s="3"/>
      <c r="E180" s="3"/>
    </row>
    <row r="181" spans="1:5">
      <c r="A181" s="3"/>
      <c r="B181" s="4"/>
      <c r="C181" s="3"/>
      <c r="D181" s="3"/>
      <c r="E181" s="3"/>
    </row>
    <row r="182" spans="1:5">
      <c r="A182" s="3"/>
      <c r="B182" s="4"/>
      <c r="C182" s="3"/>
      <c r="D182" s="3"/>
      <c r="E182" s="3"/>
    </row>
    <row r="183" spans="1:5">
      <c r="A183" s="3"/>
      <c r="B183" s="4"/>
      <c r="C183" s="3"/>
      <c r="D183" s="3"/>
      <c r="E183" s="3"/>
    </row>
    <row r="184" spans="1:5">
      <c r="A184" s="3"/>
      <c r="B184" s="4"/>
      <c r="C184" s="3"/>
      <c r="D184" s="3"/>
      <c r="E184" s="3"/>
    </row>
    <row r="185" spans="1:5">
      <c r="A185" s="3"/>
      <c r="B185" s="4"/>
      <c r="C185" s="3"/>
      <c r="D185" s="3"/>
      <c r="E185" s="3"/>
    </row>
    <row r="186" spans="1:5">
      <c r="A186" s="3"/>
      <c r="B186" s="4"/>
      <c r="C186" s="3"/>
      <c r="D186" s="3"/>
      <c r="E186" s="3"/>
    </row>
    <row r="187" spans="1:5">
      <c r="A187" s="3"/>
      <c r="B187" s="4"/>
      <c r="C187" s="3"/>
      <c r="D187" s="3"/>
      <c r="E187" s="3"/>
    </row>
    <row r="188" spans="1:5">
      <c r="A188" s="3"/>
      <c r="B188" s="4"/>
      <c r="C188" s="3"/>
      <c r="D188" s="3"/>
      <c r="E188" s="3"/>
    </row>
    <row r="189" spans="1:5">
      <c r="A189" s="3"/>
      <c r="B189" s="4"/>
      <c r="C189" s="3"/>
      <c r="D189" s="3"/>
      <c r="E189" s="3"/>
    </row>
    <row r="190" spans="1:5">
      <c r="A190" s="3"/>
      <c r="B190" s="4"/>
      <c r="C190" s="3"/>
      <c r="D190" s="3"/>
      <c r="E190" s="3"/>
    </row>
    <row r="191" spans="1:5">
      <c r="A191" s="3"/>
      <c r="B191" s="4"/>
      <c r="C191" s="3"/>
      <c r="D191" s="3"/>
      <c r="E191" s="3"/>
    </row>
    <row r="192" spans="1:5">
      <c r="A192" s="3"/>
      <c r="B192" s="4"/>
      <c r="C192" s="3"/>
      <c r="D192" s="3"/>
      <c r="E192" s="3"/>
    </row>
    <row r="193" spans="1:5">
      <c r="A193" s="3"/>
      <c r="B193" s="4"/>
      <c r="C193" s="3"/>
      <c r="D193" s="3"/>
      <c r="E193" s="3"/>
    </row>
    <row r="194" spans="1:5">
      <c r="A194" s="3"/>
      <c r="B194" s="4"/>
      <c r="C194" s="3"/>
      <c r="D194" s="3"/>
      <c r="E194" s="3"/>
    </row>
    <row r="195" spans="1:5">
      <c r="A195" s="3"/>
      <c r="B195" s="4"/>
      <c r="C195" s="3"/>
      <c r="D195" s="3"/>
      <c r="E195" s="3"/>
    </row>
    <row r="196" spans="1:5">
      <c r="A196" s="3"/>
      <c r="B196" s="4"/>
      <c r="C196" s="3"/>
      <c r="D196" s="3"/>
      <c r="E196" s="3"/>
    </row>
    <row r="197" spans="1:5">
      <c r="A197" s="3"/>
      <c r="B197" s="4"/>
      <c r="C197" s="3"/>
      <c r="D197" s="3"/>
      <c r="E197" s="3"/>
    </row>
    <row r="198" spans="1:5">
      <c r="A198" s="3"/>
      <c r="B198" s="4"/>
      <c r="C198" s="3"/>
      <c r="D198" s="3"/>
      <c r="E198" s="3"/>
    </row>
    <row r="199" spans="1:5">
      <c r="A199" s="3"/>
      <c r="B199" s="4"/>
      <c r="C199" s="3"/>
      <c r="D199" s="3"/>
      <c r="E199" s="3"/>
    </row>
    <row r="200" spans="1:5">
      <c r="A200" s="3"/>
      <c r="B200" s="4"/>
      <c r="C200" s="3"/>
      <c r="D200" s="3"/>
      <c r="E200" s="3"/>
    </row>
    <row r="201" spans="1:5">
      <c r="A201" s="3"/>
      <c r="B201" s="4"/>
      <c r="C201" s="3"/>
      <c r="D201" s="3"/>
      <c r="E201" s="3"/>
    </row>
    <row r="202" spans="1:5">
      <c r="A202" s="3"/>
      <c r="B202" s="4"/>
      <c r="C202" s="3"/>
      <c r="D202" s="3"/>
      <c r="E202" s="3"/>
    </row>
    <row r="203" spans="1:5">
      <c r="A203" s="3"/>
      <c r="B203" s="4"/>
      <c r="C203" s="3"/>
      <c r="D203" s="3"/>
      <c r="E203" s="3"/>
    </row>
    <row r="204" spans="1:5">
      <c r="A204" s="3"/>
      <c r="B204" s="4"/>
      <c r="C204" s="3"/>
      <c r="D204" s="3"/>
      <c r="E204" s="3"/>
    </row>
    <row r="205" spans="1:5">
      <c r="A205" s="3"/>
      <c r="B205" s="4"/>
      <c r="C205" s="3"/>
      <c r="D205" s="3"/>
      <c r="E205" s="3"/>
    </row>
    <row r="206" spans="1:5">
      <c r="A206" s="3"/>
      <c r="B206" s="4"/>
      <c r="C206" s="3"/>
      <c r="D206" s="3"/>
      <c r="E206" s="3"/>
    </row>
    <row r="207" spans="1:5">
      <c r="A207" s="3"/>
      <c r="B207" s="4"/>
      <c r="C207" s="3"/>
      <c r="D207" s="3"/>
      <c r="E207" s="3"/>
    </row>
    <row r="208" spans="1:5">
      <c r="A208" s="3"/>
      <c r="B208" s="4"/>
      <c r="C208" s="3"/>
      <c r="D208" s="3"/>
      <c r="E208" s="3"/>
    </row>
    <row r="209" spans="1:5">
      <c r="A209" s="3"/>
      <c r="B209" s="4"/>
      <c r="C209" s="3"/>
      <c r="D209" s="3"/>
      <c r="E209" s="3"/>
    </row>
    <row r="210" spans="1:5">
      <c r="A210" s="3"/>
      <c r="B210" s="4"/>
      <c r="C210" s="3"/>
      <c r="D210" s="3"/>
      <c r="E210" s="3"/>
    </row>
    <row r="211" spans="1:5">
      <c r="A211" s="3"/>
      <c r="B211" s="4"/>
      <c r="C211" s="3"/>
      <c r="D211" s="3"/>
      <c r="E211" s="3"/>
    </row>
    <row r="212" spans="1:5">
      <c r="A212" s="3"/>
      <c r="B212" s="4"/>
      <c r="C212" s="3"/>
      <c r="D212" s="3"/>
      <c r="E212" s="3"/>
    </row>
    <row r="213" spans="1:5">
      <c r="A213" s="3"/>
      <c r="B213" s="4"/>
      <c r="C213" s="3"/>
      <c r="D213" s="3"/>
      <c r="E213" s="3"/>
    </row>
    <row r="214" spans="1:5">
      <c r="A214" s="3"/>
      <c r="B214" s="4"/>
      <c r="C214" s="3"/>
      <c r="D214" s="3"/>
      <c r="E214" s="3"/>
    </row>
    <row r="215" spans="1:5">
      <c r="A215" s="3"/>
      <c r="B215" s="4"/>
      <c r="C215" s="3"/>
      <c r="D215" s="3"/>
      <c r="E215" s="3"/>
    </row>
    <row r="216" spans="1:5">
      <c r="A216" s="3"/>
      <c r="B216" s="4"/>
      <c r="C216" s="3"/>
      <c r="D216" s="3"/>
      <c r="E216" s="3"/>
    </row>
    <row r="217" spans="1:5">
      <c r="A217" s="3"/>
      <c r="B217" s="4"/>
      <c r="C217" s="3"/>
      <c r="D217" s="3"/>
      <c r="E217" s="3"/>
    </row>
    <row r="218" spans="1:5">
      <c r="A218" s="3"/>
      <c r="B218" s="4"/>
      <c r="C218" s="3"/>
      <c r="D218" s="3"/>
      <c r="E218" s="3"/>
    </row>
    <row r="219" spans="1:5">
      <c r="A219" s="3"/>
      <c r="B219" s="4"/>
      <c r="C219" s="3"/>
      <c r="D219" s="3"/>
      <c r="E219" s="3"/>
    </row>
    <row r="220" spans="1:5">
      <c r="A220" s="3"/>
      <c r="B220" s="4"/>
      <c r="C220" s="3"/>
      <c r="D220" s="3"/>
      <c r="E220" s="3"/>
    </row>
    <row r="221" spans="1:5">
      <c r="A221" s="3"/>
      <c r="B221" s="4"/>
      <c r="C221" s="3"/>
      <c r="D221" s="3"/>
      <c r="E221" s="3"/>
    </row>
    <row r="222" spans="1:5">
      <c r="A222" s="3"/>
      <c r="B222" s="4"/>
      <c r="C222" s="3"/>
      <c r="D222" s="3"/>
      <c r="E222" s="3"/>
    </row>
    <row r="223" spans="1:5">
      <c r="A223" s="3"/>
      <c r="B223" s="4"/>
      <c r="C223" s="3"/>
      <c r="D223" s="3"/>
      <c r="E223" s="3"/>
    </row>
    <row r="224" spans="1:5">
      <c r="A224" s="3"/>
      <c r="B224" s="4"/>
      <c r="C224" s="3"/>
      <c r="D224" s="3"/>
      <c r="E224" s="3"/>
    </row>
    <row r="225" spans="1:5">
      <c r="A225" s="3"/>
      <c r="B225" s="4"/>
      <c r="C225" s="3"/>
      <c r="D225" s="3"/>
      <c r="E225" s="3"/>
    </row>
    <row r="226" spans="1:5">
      <c r="A226" s="3"/>
      <c r="B226" s="4"/>
      <c r="C226" s="3"/>
      <c r="D226" s="3"/>
      <c r="E226" s="3"/>
    </row>
    <row r="227" spans="1:5">
      <c r="A227" s="3"/>
      <c r="B227" s="4"/>
      <c r="C227" s="3"/>
      <c r="D227" s="3"/>
      <c r="E227" s="3"/>
    </row>
    <row r="228" spans="1:5">
      <c r="A228" s="3"/>
      <c r="B228" s="4"/>
      <c r="C228" s="3"/>
      <c r="D228" s="3"/>
      <c r="E228" s="3"/>
    </row>
    <row r="229" spans="1:5">
      <c r="A229" s="3"/>
      <c r="B229" s="4"/>
      <c r="C229" s="3"/>
      <c r="D229" s="3"/>
      <c r="E229" s="3"/>
    </row>
    <row r="230" spans="1:5">
      <c r="A230" s="3"/>
      <c r="B230" s="4"/>
      <c r="C230" s="3"/>
      <c r="D230" s="3"/>
      <c r="E230" s="3"/>
    </row>
    <row r="231" spans="1:5">
      <c r="A231" s="3"/>
      <c r="B231" s="4"/>
      <c r="C231" s="3"/>
      <c r="D231" s="3"/>
      <c r="E231" s="3"/>
    </row>
    <row r="232" spans="1:5">
      <c r="A232" s="3"/>
      <c r="B232" s="4"/>
      <c r="C232" s="3"/>
      <c r="D232" s="3"/>
      <c r="E232" s="3"/>
    </row>
    <row r="233" spans="1:5">
      <c r="A233" s="3"/>
      <c r="B233" s="4"/>
      <c r="C233" s="3"/>
      <c r="D233" s="3"/>
      <c r="E233" s="3"/>
    </row>
    <row r="234" spans="1:5">
      <c r="A234" s="3"/>
      <c r="B234" s="4"/>
      <c r="C234" s="3"/>
      <c r="D234" s="3"/>
      <c r="E234" s="3"/>
    </row>
    <row r="235" spans="1:5">
      <c r="A235" s="3"/>
      <c r="B235" s="4"/>
      <c r="C235" s="3"/>
      <c r="D235" s="3"/>
      <c r="E235" s="3"/>
    </row>
    <row r="236" spans="1:5">
      <c r="A236" s="3"/>
      <c r="B236" s="4"/>
      <c r="C236" s="3"/>
      <c r="D236" s="3"/>
      <c r="E236" s="3"/>
    </row>
    <row r="237" spans="1:5">
      <c r="A237" s="3"/>
      <c r="B237" s="4"/>
      <c r="C237" s="3"/>
      <c r="D237" s="3"/>
      <c r="E237" s="3"/>
    </row>
    <row r="238" spans="1:5">
      <c r="A238" s="3"/>
      <c r="B238" s="4"/>
      <c r="C238" s="3"/>
      <c r="D238" s="3"/>
      <c r="E238" s="3"/>
    </row>
    <row r="239" spans="1:5">
      <c r="A239" s="3"/>
      <c r="B239" s="4"/>
      <c r="C239" s="3"/>
      <c r="D239" s="3"/>
      <c r="E239" s="3"/>
    </row>
    <row r="240" spans="1:5">
      <c r="A240" s="3"/>
      <c r="B240" s="4"/>
      <c r="C240" s="3"/>
      <c r="D240" s="3"/>
      <c r="E240" s="3"/>
    </row>
    <row r="241" spans="1:5">
      <c r="A241" s="3"/>
      <c r="B241" s="4"/>
      <c r="C241" s="3"/>
      <c r="D241" s="3"/>
      <c r="E241" s="3"/>
    </row>
    <row r="242" spans="1:5">
      <c r="A242" s="3"/>
      <c r="B242" s="4"/>
      <c r="C242" s="3"/>
      <c r="D242" s="3"/>
      <c r="E242" s="3"/>
    </row>
    <row r="243" spans="1:5">
      <c r="A243" s="3"/>
      <c r="B243" s="4"/>
      <c r="C243" s="3"/>
      <c r="D243" s="3"/>
      <c r="E243" s="3"/>
    </row>
    <row r="244" spans="1:5">
      <c r="A244" s="3"/>
      <c r="B244" s="4"/>
      <c r="C244" s="3"/>
      <c r="D244" s="3"/>
      <c r="E244" s="3"/>
    </row>
    <row r="245" spans="1:5">
      <c r="A245" s="3"/>
      <c r="B245" s="4"/>
      <c r="C245" s="3"/>
      <c r="D245" s="3"/>
      <c r="E245" s="3"/>
    </row>
    <row r="246" spans="1:5">
      <c r="A246" s="3"/>
      <c r="B246" s="4"/>
      <c r="C246" s="3"/>
      <c r="D246" s="3"/>
      <c r="E246" s="3"/>
    </row>
    <row r="247" spans="1:5">
      <c r="A247" s="3"/>
      <c r="B247" s="4"/>
      <c r="C247" s="3"/>
      <c r="D247" s="3"/>
      <c r="E247" s="3"/>
    </row>
    <row r="248" spans="1:5">
      <c r="A248" s="3"/>
      <c r="B248" s="4"/>
      <c r="C248" s="3"/>
      <c r="D248" s="3"/>
      <c r="E248" s="3"/>
    </row>
    <row r="249" spans="1:5">
      <c r="A249" s="3"/>
      <c r="B249" s="4"/>
      <c r="C249" s="3"/>
      <c r="D249" s="3"/>
      <c r="E249" s="3"/>
    </row>
    <row r="250" spans="1:5">
      <c r="A250" s="3"/>
      <c r="B250" s="4"/>
      <c r="C250" s="3"/>
      <c r="D250" s="3"/>
      <c r="E250" s="3"/>
    </row>
    <row r="251" spans="1:5">
      <c r="A251" s="3"/>
      <c r="B251" s="4"/>
      <c r="C251" s="3"/>
      <c r="D251" s="3"/>
      <c r="E251" s="3"/>
    </row>
    <row r="252" spans="1:5">
      <c r="A252" s="3"/>
      <c r="B252" s="4"/>
      <c r="C252" s="3"/>
      <c r="D252" s="3"/>
      <c r="E252" s="3"/>
    </row>
    <row r="253" spans="1:5">
      <c r="A253" s="3"/>
      <c r="B253" s="4"/>
      <c r="C253" s="3"/>
      <c r="D253" s="3"/>
      <c r="E253" s="3"/>
    </row>
    <row r="254" spans="1:5">
      <c r="A254" s="3"/>
      <c r="B254" s="4"/>
      <c r="C254" s="3"/>
      <c r="D254" s="3"/>
      <c r="E254" s="3"/>
    </row>
    <row r="255" spans="1:5">
      <c r="A255" s="3"/>
      <c r="B255" s="4"/>
      <c r="C255" s="3"/>
      <c r="D255" s="3"/>
      <c r="E255" s="3"/>
    </row>
    <row r="256" spans="1:5">
      <c r="A256" s="3"/>
      <c r="B256" s="4"/>
      <c r="C256" s="3"/>
      <c r="D256" s="3"/>
      <c r="E256" s="3"/>
    </row>
    <row r="257" spans="1:5">
      <c r="A257" s="3"/>
      <c r="B257" s="4"/>
      <c r="C257" s="3"/>
      <c r="D257" s="3"/>
      <c r="E257" s="3"/>
    </row>
    <row r="258" spans="1:5">
      <c r="A258" s="3"/>
      <c r="B258" s="4"/>
      <c r="C258" s="3"/>
      <c r="D258" s="3"/>
      <c r="E258" s="3"/>
    </row>
    <row r="259" spans="1:5">
      <c r="A259" s="3"/>
      <c r="B259" s="4"/>
      <c r="C259" s="3"/>
      <c r="D259" s="3"/>
      <c r="E259" s="3"/>
    </row>
    <row r="260" spans="1:5">
      <c r="A260" s="3"/>
      <c r="B260" s="4"/>
      <c r="C260" s="3"/>
      <c r="D260" s="3"/>
      <c r="E260" s="3"/>
    </row>
    <row r="261" spans="1:5">
      <c r="A261" s="3"/>
      <c r="B261" s="4"/>
      <c r="C261" s="3"/>
      <c r="D261" s="3"/>
      <c r="E261" s="3"/>
    </row>
    <row r="262" spans="1:5">
      <c r="A262" s="3"/>
      <c r="B262" s="4"/>
      <c r="C262" s="3"/>
      <c r="D262" s="3"/>
      <c r="E262" s="3"/>
    </row>
    <row r="263" spans="1:5">
      <c r="A263" s="3"/>
      <c r="B263" s="4"/>
      <c r="C263" s="3"/>
      <c r="D263" s="3"/>
      <c r="E263" s="3"/>
    </row>
    <row r="264" spans="1:5">
      <c r="A264" s="3"/>
      <c r="B264" s="4"/>
      <c r="C264" s="3"/>
      <c r="D264" s="3"/>
      <c r="E264" s="3"/>
    </row>
    <row r="265" spans="1:5">
      <c r="A265" s="3"/>
      <c r="B265" s="4"/>
      <c r="C265" s="3"/>
      <c r="D265" s="3"/>
      <c r="E265" s="3"/>
    </row>
    <row r="266" spans="1:5">
      <c r="A266" s="3"/>
      <c r="B266" s="4"/>
      <c r="C266" s="3"/>
      <c r="D266" s="3"/>
      <c r="E266" s="3"/>
    </row>
    <row r="267" spans="1:5">
      <c r="A267" s="3"/>
      <c r="B267" s="4"/>
      <c r="C267" s="3"/>
      <c r="D267" s="3"/>
      <c r="E267" s="3"/>
    </row>
    <row r="268" spans="1:5">
      <c r="A268" s="3"/>
      <c r="B268" s="4"/>
      <c r="C268" s="3"/>
      <c r="D268" s="3"/>
      <c r="E268" s="3"/>
    </row>
    <row r="269" spans="1:5">
      <c r="A269" s="3"/>
      <c r="B269" s="4"/>
      <c r="C269" s="3"/>
      <c r="D269" s="3"/>
      <c r="E269" s="3"/>
    </row>
    <row r="270" spans="1:5">
      <c r="A270" s="3"/>
      <c r="B270" s="4"/>
      <c r="C270" s="3"/>
      <c r="D270" s="3"/>
      <c r="E270" s="3"/>
    </row>
    <row r="271" spans="1:5">
      <c r="A271" s="3"/>
      <c r="B271" s="4"/>
      <c r="C271" s="3"/>
      <c r="D271" s="3"/>
      <c r="E271" s="3"/>
    </row>
    <row r="272" spans="1:5">
      <c r="A272" s="3"/>
      <c r="B272" s="4"/>
      <c r="C272" s="3"/>
      <c r="D272" s="3"/>
      <c r="E272" s="3"/>
    </row>
    <row r="273" spans="1:5">
      <c r="A273" s="3"/>
      <c r="B273" s="4"/>
      <c r="C273" s="3"/>
      <c r="D273" s="3"/>
      <c r="E273" s="3"/>
    </row>
    <row r="274" spans="1:5">
      <c r="A274" s="3"/>
      <c r="B274" s="4"/>
      <c r="C274" s="3"/>
      <c r="D274" s="3"/>
      <c r="E274" s="3"/>
    </row>
    <row r="275" spans="1:5">
      <c r="A275" s="3"/>
      <c r="B275" s="4"/>
      <c r="C275" s="3"/>
      <c r="D275" s="3"/>
      <c r="E275" s="3"/>
    </row>
    <row r="276" spans="1:5">
      <c r="A276" s="3"/>
      <c r="B276" s="4"/>
      <c r="C276" s="3"/>
      <c r="D276" s="3"/>
      <c r="E276" s="3"/>
    </row>
    <row r="277" spans="1:5">
      <c r="A277" s="3"/>
      <c r="B277" s="4"/>
      <c r="C277" s="3"/>
      <c r="D277" s="3"/>
      <c r="E277" s="3"/>
    </row>
    <row r="278" spans="1:5">
      <c r="A278" s="3"/>
      <c r="B278" s="4"/>
      <c r="C278" s="3"/>
      <c r="D278" s="3"/>
      <c r="E278" s="3"/>
    </row>
    <row r="279" spans="1:5">
      <c r="A279" s="3"/>
      <c r="B279" s="4"/>
      <c r="C279" s="3"/>
      <c r="D279" s="3"/>
      <c r="E279" s="3"/>
    </row>
    <row r="280" spans="1:5">
      <c r="A280" s="3"/>
      <c r="B280" s="4"/>
      <c r="C280" s="3"/>
      <c r="D280" s="3"/>
      <c r="E280" s="3"/>
    </row>
    <row r="281" spans="1:5">
      <c r="A281" s="3"/>
      <c r="B281" s="4"/>
      <c r="C281" s="3"/>
      <c r="D281" s="3"/>
      <c r="E281" s="3"/>
    </row>
    <row r="282" spans="1:5">
      <c r="A282" s="3"/>
      <c r="B282" s="4"/>
      <c r="C282" s="3"/>
      <c r="D282" s="3"/>
      <c r="E282" s="3"/>
    </row>
    <row r="283" spans="1:5">
      <c r="A283" s="3"/>
      <c r="B283" s="4"/>
      <c r="C283" s="3"/>
      <c r="D283" s="3"/>
      <c r="E283" s="3"/>
    </row>
    <row r="284" spans="1:5">
      <c r="A284" s="3"/>
      <c r="B284" s="4"/>
      <c r="C284" s="3"/>
      <c r="D284" s="3"/>
      <c r="E284" s="3"/>
    </row>
    <row r="285" spans="1:5">
      <c r="A285" s="3"/>
      <c r="B285" s="4"/>
      <c r="C285" s="3"/>
      <c r="D285" s="3"/>
      <c r="E285" s="3"/>
    </row>
    <row r="286" spans="1:5">
      <c r="A286" s="3"/>
      <c r="B286" s="4"/>
      <c r="C286" s="3"/>
      <c r="D286" s="3"/>
      <c r="E286" s="3"/>
    </row>
    <row r="287" spans="1:5">
      <c r="A287" s="3"/>
      <c r="B287" s="4"/>
      <c r="C287" s="3"/>
      <c r="D287" s="3"/>
      <c r="E287" s="3"/>
    </row>
    <row r="288" spans="1:5">
      <c r="A288" s="3"/>
      <c r="B288" s="4"/>
      <c r="C288" s="3"/>
      <c r="D288" s="3"/>
      <c r="E288" s="3"/>
    </row>
    <row r="289" spans="1:5">
      <c r="A289" s="3"/>
      <c r="B289" s="4"/>
      <c r="C289" s="3"/>
      <c r="D289" s="3"/>
      <c r="E289" s="3"/>
    </row>
    <row r="290" spans="1:5">
      <c r="A290" s="3"/>
      <c r="B290" s="4"/>
      <c r="C290" s="3"/>
      <c r="D290" s="3"/>
      <c r="E290" s="3"/>
    </row>
    <row r="291" spans="1:5">
      <c r="A291" s="3"/>
      <c r="B291" s="4"/>
      <c r="C291" s="3"/>
      <c r="D291" s="3"/>
      <c r="E291" s="3"/>
    </row>
    <row r="292" spans="1:5">
      <c r="A292" s="3"/>
      <c r="B292" s="4"/>
      <c r="C292" s="3"/>
      <c r="D292" s="3"/>
      <c r="E292" s="3"/>
    </row>
    <row r="293" spans="1:5">
      <c r="A293" s="3"/>
      <c r="B293" s="4"/>
      <c r="C293" s="3"/>
      <c r="D293" s="3"/>
      <c r="E293" s="3"/>
    </row>
    <row r="294" spans="1:5">
      <c r="A294" s="3"/>
      <c r="B294" s="4"/>
      <c r="C294" s="3"/>
      <c r="D294" s="3"/>
      <c r="E294" s="3"/>
    </row>
    <row r="295" spans="1:5">
      <c r="A295" s="3"/>
      <c r="B295" s="4"/>
      <c r="C295" s="3"/>
      <c r="D295" s="3"/>
      <c r="E295" s="3"/>
    </row>
    <row r="296" spans="1:5">
      <c r="A296" s="3"/>
      <c r="B296" s="4"/>
      <c r="C296" s="3"/>
      <c r="D296" s="3"/>
      <c r="E296" s="3"/>
    </row>
    <row r="297" spans="1:5">
      <c r="A297" s="3"/>
      <c r="B297" s="4"/>
      <c r="C297" s="3"/>
      <c r="D297" s="3"/>
      <c r="E297" s="3"/>
    </row>
    <row r="298" spans="1:5">
      <c r="A298" s="3"/>
      <c r="B298" s="4"/>
      <c r="C298" s="3"/>
      <c r="D298" s="3"/>
      <c r="E298" s="3"/>
    </row>
    <row r="299" spans="1:5">
      <c r="A299" s="3"/>
      <c r="B299" s="4"/>
      <c r="C299" s="3"/>
      <c r="D299" s="3"/>
      <c r="E299" s="3"/>
    </row>
    <row r="300" spans="1:5">
      <c r="A300" s="3"/>
      <c r="B300" s="4"/>
      <c r="C300" s="3"/>
      <c r="D300" s="3"/>
      <c r="E300" s="3"/>
    </row>
    <row r="301" spans="1:5">
      <c r="A301" s="3"/>
      <c r="B301" s="4"/>
      <c r="C301" s="3"/>
      <c r="D301" s="3"/>
      <c r="E301" s="3"/>
    </row>
    <row r="302" spans="1:5">
      <c r="A302" s="3"/>
      <c r="B302" s="4"/>
      <c r="C302" s="3"/>
      <c r="D302" s="3"/>
      <c r="E302" s="3"/>
    </row>
    <row r="303" spans="1:5">
      <c r="A303" s="3"/>
      <c r="B303" s="4"/>
      <c r="C303" s="3"/>
      <c r="D303" s="3"/>
      <c r="E303" s="3"/>
    </row>
    <row r="304" spans="1:5">
      <c r="A304" s="3"/>
      <c r="B304" s="4"/>
      <c r="C304" s="3"/>
      <c r="D304" s="3"/>
      <c r="E304" s="3"/>
    </row>
    <row r="305" spans="1:5">
      <c r="A305" s="3"/>
      <c r="B305" s="4"/>
      <c r="C305" s="3"/>
      <c r="D305" s="3"/>
      <c r="E305" s="3"/>
    </row>
    <row r="306" spans="1:5">
      <c r="A306" s="3"/>
      <c r="B306" s="4"/>
      <c r="C306" s="3"/>
      <c r="D306" s="3"/>
      <c r="E306" s="3"/>
    </row>
    <row r="307" spans="1:5">
      <c r="A307" s="3"/>
      <c r="B307" s="4"/>
      <c r="C307" s="3"/>
      <c r="D307" s="3"/>
      <c r="E307" s="3"/>
    </row>
    <row r="308" spans="1:5">
      <c r="A308" s="3"/>
      <c r="B308" s="4"/>
      <c r="C308" s="3"/>
      <c r="D308" s="3"/>
      <c r="E308" s="3"/>
    </row>
    <row r="309" spans="1:5">
      <c r="A309" s="3"/>
      <c r="B309" s="4"/>
      <c r="C309" s="3"/>
      <c r="D309" s="3"/>
      <c r="E309" s="3"/>
    </row>
    <row r="310" spans="1:5">
      <c r="A310" s="3"/>
      <c r="B310" s="4"/>
      <c r="C310" s="3"/>
      <c r="D310" s="3"/>
      <c r="E310" s="3"/>
    </row>
    <row r="311" spans="1:5">
      <c r="A311" s="3"/>
      <c r="B311" s="4"/>
      <c r="C311" s="3"/>
      <c r="D311" s="3"/>
      <c r="E311" s="3"/>
    </row>
    <row r="312" spans="1:5">
      <c r="A312" s="3"/>
      <c r="B312" s="4"/>
      <c r="C312" s="3"/>
      <c r="D312" s="3"/>
      <c r="E312" s="3"/>
    </row>
    <row r="313" spans="1:5">
      <c r="A313" s="3"/>
      <c r="B313" s="4"/>
      <c r="C313" s="3"/>
      <c r="D313" s="3"/>
      <c r="E313" s="3"/>
    </row>
    <row r="314" spans="1:5">
      <c r="A314" s="3"/>
      <c r="B314" s="4"/>
      <c r="C314" s="3"/>
      <c r="D314" s="3"/>
      <c r="E314" s="3"/>
    </row>
    <row r="315" spans="1:5">
      <c r="A315" s="3"/>
      <c r="B315" s="4"/>
      <c r="C315" s="3"/>
      <c r="D315" s="3"/>
      <c r="E315" s="3"/>
    </row>
    <row r="316" spans="1:5">
      <c r="A316" s="3"/>
      <c r="B316" s="4"/>
      <c r="C316" s="3"/>
      <c r="D316" s="3"/>
      <c r="E316" s="3"/>
    </row>
    <row r="317" spans="1:5">
      <c r="A317" s="3"/>
      <c r="B317" s="4"/>
      <c r="C317" s="3"/>
      <c r="D317" s="3"/>
      <c r="E317" s="3"/>
    </row>
    <row r="318" spans="1:5">
      <c r="A318" s="3"/>
      <c r="B318" s="4"/>
      <c r="C318" s="3"/>
      <c r="D318" s="3"/>
      <c r="E318" s="3"/>
    </row>
    <row r="319" spans="1:5">
      <c r="A319" s="3"/>
      <c r="B319" s="4"/>
      <c r="C319" s="3"/>
      <c r="D319" s="3"/>
      <c r="E319" s="3"/>
    </row>
    <row r="320" spans="1:5">
      <c r="A320" s="3"/>
      <c r="B320" s="4"/>
      <c r="C320" s="3"/>
      <c r="D320" s="3"/>
      <c r="E320" s="3"/>
    </row>
    <row r="321" spans="1:5">
      <c r="A321" s="3"/>
      <c r="B321" s="4"/>
      <c r="C321" s="3"/>
      <c r="D321" s="3"/>
      <c r="E321" s="3"/>
    </row>
    <row r="322" spans="1:5">
      <c r="A322" s="3"/>
      <c r="B322" s="4"/>
      <c r="C322" s="3"/>
      <c r="D322" s="3"/>
      <c r="E322" s="3"/>
    </row>
    <row r="323" spans="1:5">
      <c r="A323" s="3"/>
      <c r="B323" s="4"/>
      <c r="C323" s="3"/>
      <c r="D323" s="3"/>
      <c r="E323" s="3"/>
    </row>
    <row r="324" spans="1:5">
      <c r="A324" s="3"/>
      <c r="B324" s="4"/>
      <c r="C324" s="3"/>
      <c r="D324" s="3"/>
      <c r="E324" s="3"/>
    </row>
    <row r="325" spans="1:5">
      <c r="A325" s="3"/>
      <c r="B325" s="4"/>
      <c r="C325" s="3"/>
      <c r="D325" s="3"/>
      <c r="E325" s="3"/>
    </row>
    <row r="326" spans="1:5">
      <c r="A326" s="3"/>
      <c r="B326" s="4"/>
      <c r="C326" s="3"/>
      <c r="D326" s="3"/>
      <c r="E326" s="3"/>
    </row>
    <row r="327" spans="1:5">
      <c r="A327" s="3"/>
      <c r="B327" s="4"/>
      <c r="C327" s="3"/>
      <c r="D327" s="3"/>
      <c r="E327" s="3"/>
    </row>
    <row r="328" spans="1:5">
      <c r="A328" s="3"/>
      <c r="B328" s="4"/>
      <c r="C328" s="3"/>
      <c r="D328" s="3"/>
      <c r="E328" s="3"/>
    </row>
    <row r="329" spans="1:5">
      <c r="A329" s="3"/>
      <c r="B329" s="4"/>
      <c r="C329" s="3"/>
      <c r="D329" s="3"/>
      <c r="E329" s="3"/>
    </row>
    <row r="330" spans="1:5">
      <c r="A330" s="3"/>
      <c r="B330" s="4"/>
      <c r="C330" s="3"/>
      <c r="D330" s="3"/>
      <c r="E330" s="3"/>
    </row>
    <row r="331" spans="1:5">
      <c r="A331" s="3"/>
      <c r="B331" s="4"/>
      <c r="C331" s="3"/>
      <c r="D331" s="3"/>
      <c r="E331" s="3"/>
    </row>
    <row r="332" spans="1:5">
      <c r="A332" s="3"/>
      <c r="B332" s="4"/>
      <c r="C332" s="3"/>
      <c r="D332" s="3"/>
      <c r="E332" s="3"/>
    </row>
    <row r="333" spans="1:5">
      <c r="A333" s="3"/>
      <c r="B333" s="4"/>
      <c r="C333" s="3"/>
      <c r="D333" s="3"/>
      <c r="E333" s="3"/>
    </row>
    <row r="334" spans="1:5">
      <c r="A334" s="3"/>
      <c r="B334" s="4"/>
      <c r="C334" s="3"/>
      <c r="D334" s="3"/>
      <c r="E334" s="3"/>
    </row>
    <row r="335" spans="1:5">
      <c r="A335" s="3"/>
      <c r="B335" s="4"/>
      <c r="C335" s="3"/>
      <c r="D335" s="3"/>
      <c r="E335" s="3"/>
    </row>
    <row r="336" spans="1:5">
      <c r="A336" s="3"/>
      <c r="B336" s="4"/>
      <c r="C336" s="3"/>
      <c r="D336" s="3"/>
      <c r="E336" s="3"/>
    </row>
    <row r="337" spans="1:5">
      <c r="A337" s="3"/>
      <c r="B337" s="4"/>
      <c r="C337" s="3"/>
      <c r="D337" s="3"/>
      <c r="E337" s="3"/>
    </row>
    <row r="338" spans="1:5">
      <c r="A338" s="3"/>
      <c r="B338" s="4"/>
      <c r="C338" s="3"/>
      <c r="D338" s="3"/>
      <c r="E338" s="3"/>
    </row>
    <row r="339" spans="1:5">
      <c r="A339" s="3"/>
      <c r="B339" s="4"/>
      <c r="C339" s="3"/>
      <c r="D339" s="3"/>
      <c r="E339" s="3"/>
    </row>
    <row r="340" spans="1:5">
      <c r="A340" s="3"/>
      <c r="B340" s="4"/>
      <c r="C340" s="3"/>
      <c r="D340" s="3"/>
      <c r="E340" s="3"/>
    </row>
    <row r="341" spans="1:5">
      <c r="A341" s="3"/>
      <c r="B341" s="4"/>
      <c r="C341" s="3"/>
      <c r="D341" s="3"/>
      <c r="E341" s="3"/>
    </row>
    <row r="342" spans="1:5">
      <c r="A342" s="3"/>
      <c r="B342" s="4"/>
      <c r="C342" s="3"/>
      <c r="D342" s="3"/>
      <c r="E342" s="3"/>
    </row>
    <row r="343" spans="1:5">
      <c r="A343" s="3"/>
      <c r="B343" s="4"/>
      <c r="C343" s="3"/>
      <c r="D343" s="3"/>
      <c r="E343" s="3"/>
    </row>
    <row r="344" spans="1:5">
      <c r="A344" s="3"/>
      <c r="B344" s="4"/>
      <c r="C344" s="3"/>
      <c r="D344" s="3"/>
      <c r="E344" s="3"/>
    </row>
    <row r="345" spans="1:5">
      <c r="A345" s="3"/>
      <c r="B345" s="4"/>
      <c r="C345" s="3"/>
      <c r="D345" s="3"/>
      <c r="E345" s="3"/>
    </row>
    <row r="346" spans="1:5">
      <c r="A346" s="3"/>
      <c r="B346" s="4"/>
      <c r="C346" s="3"/>
      <c r="D346" s="3"/>
      <c r="E346" s="3"/>
    </row>
    <row r="347" spans="1:5">
      <c r="A347" s="3"/>
      <c r="B347" s="4"/>
      <c r="C347" s="3"/>
      <c r="D347" s="3"/>
      <c r="E347" s="3"/>
    </row>
    <row r="348" spans="1:5">
      <c r="A348" s="3"/>
      <c r="B348" s="4"/>
      <c r="C348" s="3"/>
      <c r="D348" s="3"/>
      <c r="E348" s="3"/>
    </row>
    <row r="349" spans="1:5">
      <c r="A349" s="3"/>
      <c r="B349" s="4"/>
      <c r="C349" s="3"/>
      <c r="D349" s="3"/>
      <c r="E349" s="3"/>
    </row>
    <row r="350" spans="1:5">
      <c r="A350" s="3"/>
      <c r="B350" s="4"/>
      <c r="C350" s="3"/>
      <c r="D350" s="3"/>
      <c r="E350" s="3"/>
    </row>
    <row r="351" spans="1:5">
      <c r="A351" s="3"/>
      <c r="B351" s="4"/>
      <c r="C351" s="3"/>
      <c r="D351" s="3"/>
      <c r="E351" s="3"/>
    </row>
    <row r="352" spans="1:5">
      <c r="A352" s="3"/>
      <c r="B352" s="4"/>
      <c r="C352" s="3"/>
      <c r="D352" s="3"/>
      <c r="E352" s="3"/>
    </row>
    <row r="353" spans="1:5">
      <c r="A353" s="3"/>
      <c r="B353" s="4"/>
      <c r="C353" s="3"/>
      <c r="D353" s="3"/>
      <c r="E353" s="3"/>
    </row>
    <row r="354" spans="1:5">
      <c r="A354" s="3"/>
      <c r="B354" s="4"/>
      <c r="C354" s="3"/>
      <c r="D354" s="3"/>
      <c r="E354" s="3"/>
    </row>
    <row r="355" spans="1:5">
      <c r="A355" s="3"/>
      <c r="B355" s="4"/>
      <c r="C355" s="3"/>
      <c r="D355" s="3"/>
      <c r="E355" s="3"/>
    </row>
    <row r="356" spans="1:5">
      <c r="A356" s="3"/>
      <c r="B356" s="4"/>
      <c r="C356" s="3"/>
      <c r="D356" s="3"/>
      <c r="E356" s="3"/>
    </row>
    <row r="357" spans="1:5">
      <c r="A357" s="3"/>
      <c r="B357" s="4"/>
      <c r="C357" s="3"/>
      <c r="D357" s="3"/>
      <c r="E357" s="3"/>
    </row>
    <row r="358" spans="1:5">
      <c r="A358" s="3"/>
      <c r="B358" s="4"/>
      <c r="C358" s="3"/>
      <c r="D358" s="3"/>
      <c r="E358" s="3"/>
    </row>
    <row r="359" spans="1:5">
      <c r="A359" s="3"/>
      <c r="B359" s="4"/>
      <c r="C359" s="3"/>
      <c r="D359" s="3"/>
      <c r="E359" s="3"/>
    </row>
    <row r="360" spans="1:5">
      <c r="A360" s="3"/>
      <c r="B360" s="4"/>
      <c r="C360" s="3"/>
      <c r="D360" s="3"/>
      <c r="E360" s="3"/>
    </row>
    <row r="361" spans="1:5">
      <c r="A361" s="3"/>
      <c r="B361" s="4"/>
      <c r="C361" s="3"/>
      <c r="D361" s="3"/>
      <c r="E361" s="3"/>
    </row>
    <row r="362" spans="1:5">
      <c r="A362" s="3"/>
      <c r="B362" s="4"/>
      <c r="C362" s="3"/>
      <c r="D362" s="3"/>
      <c r="E362" s="3"/>
    </row>
    <row r="363" spans="1:5">
      <c r="A363" s="3"/>
      <c r="B363" s="4"/>
      <c r="C363" s="3"/>
      <c r="D363" s="3"/>
      <c r="E363" s="3"/>
    </row>
    <row r="364" spans="1:5">
      <c r="A364" s="3"/>
      <c r="B364" s="4"/>
      <c r="C364" s="3"/>
      <c r="D364" s="3"/>
      <c r="E364" s="3"/>
    </row>
    <row r="365" spans="1:5">
      <c r="A365" s="3"/>
      <c r="B365" s="4"/>
      <c r="C365" s="3"/>
      <c r="D365" s="3"/>
      <c r="E365" s="3"/>
    </row>
    <row r="366" spans="1:5">
      <c r="A366" s="3"/>
      <c r="B366" s="4"/>
      <c r="C366" s="3"/>
      <c r="D366" s="3"/>
      <c r="E366" s="3"/>
    </row>
    <row r="367" spans="1:5">
      <c r="A367" s="3"/>
      <c r="B367" s="4"/>
      <c r="C367" s="3"/>
      <c r="D367" s="3"/>
      <c r="E367" s="3"/>
    </row>
    <row r="368" spans="1:5">
      <c r="A368" s="3"/>
      <c r="B368" s="4"/>
      <c r="C368" s="3"/>
      <c r="D368" s="3"/>
      <c r="E368" s="3"/>
    </row>
    <row r="369" spans="1:5">
      <c r="A369" s="3"/>
      <c r="B369" s="4"/>
      <c r="C369" s="3"/>
      <c r="D369" s="3"/>
      <c r="E369" s="3"/>
    </row>
    <row r="370" spans="1:5">
      <c r="A370" s="3"/>
      <c r="B370" s="4"/>
      <c r="C370" s="3"/>
      <c r="D370" s="3"/>
      <c r="E370" s="3"/>
    </row>
    <row r="371" spans="1:5">
      <c r="A371" s="3"/>
      <c r="B371" s="4"/>
      <c r="C371" s="3"/>
      <c r="D371" s="3"/>
      <c r="E371" s="3"/>
    </row>
    <row r="372" spans="1:5">
      <c r="A372" s="3"/>
      <c r="B372" s="4"/>
      <c r="C372" s="3"/>
      <c r="D372" s="3"/>
      <c r="E372" s="3"/>
    </row>
    <row r="373" spans="1:5">
      <c r="A373" s="3"/>
      <c r="B373" s="4"/>
      <c r="C373" s="3"/>
      <c r="D373" s="3"/>
      <c r="E373" s="3"/>
    </row>
    <row r="374" spans="1:5">
      <c r="A374" s="3"/>
      <c r="B374" s="4"/>
      <c r="C374" s="3"/>
      <c r="D374" s="3"/>
      <c r="E374" s="3"/>
    </row>
    <row r="375" spans="1:5">
      <c r="A375" s="3"/>
      <c r="B375" s="4"/>
      <c r="C375" s="3"/>
      <c r="D375" s="3"/>
      <c r="E375" s="3"/>
    </row>
    <row r="376" spans="1:5">
      <c r="A376" s="3"/>
      <c r="B376" s="4"/>
      <c r="C376" s="3"/>
      <c r="D376" s="3"/>
      <c r="E376" s="3"/>
    </row>
    <row r="377" spans="1:5">
      <c r="A377" s="3"/>
      <c r="B377" s="4"/>
      <c r="C377" s="3"/>
      <c r="D377" s="3"/>
      <c r="E377" s="3"/>
    </row>
    <row r="378" spans="1:5">
      <c r="A378" s="3"/>
      <c r="B378" s="4"/>
      <c r="C378" s="3"/>
      <c r="D378" s="3"/>
      <c r="E378" s="3"/>
    </row>
    <row r="379" spans="1:5">
      <c r="A379" s="3"/>
      <c r="B379" s="4"/>
      <c r="C379" s="3"/>
      <c r="D379" s="3"/>
      <c r="E379" s="3"/>
    </row>
    <row r="380" spans="1:5">
      <c r="A380" s="3"/>
      <c r="B380" s="4"/>
      <c r="C380" s="3"/>
      <c r="D380" s="3"/>
      <c r="E380" s="3"/>
    </row>
    <row r="381" spans="1:5">
      <c r="A381" s="3"/>
      <c r="B381" s="4"/>
      <c r="C381" s="3"/>
      <c r="D381" s="3"/>
      <c r="E381" s="3"/>
    </row>
    <row r="382" spans="1:5">
      <c r="A382" s="3"/>
      <c r="B382" s="4"/>
      <c r="C382" s="3"/>
      <c r="D382" s="3"/>
      <c r="E382" s="3"/>
    </row>
    <row r="383" spans="1:5">
      <c r="A383" s="3"/>
      <c r="B383" s="4"/>
      <c r="C383" s="3"/>
      <c r="D383" s="3"/>
      <c r="E383" s="3"/>
    </row>
    <row r="384" spans="1:5">
      <c r="A384" s="3"/>
      <c r="B384" s="4"/>
      <c r="C384" s="3"/>
      <c r="D384" s="3"/>
      <c r="E384" s="3"/>
    </row>
    <row r="385" spans="1:5">
      <c r="A385" s="3"/>
      <c r="B385" s="4"/>
      <c r="C385" s="3"/>
      <c r="D385" s="3"/>
      <c r="E385" s="3"/>
    </row>
    <row r="386" spans="1:5">
      <c r="A386" s="3"/>
      <c r="B386" s="4"/>
      <c r="C386" s="3"/>
      <c r="D386" s="3"/>
      <c r="E386" s="3"/>
    </row>
    <row r="387" spans="1:5">
      <c r="A387" s="3"/>
      <c r="B387" s="4"/>
      <c r="C387" s="3"/>
      <c r="D387" s="3"/>
      <c r="E387" s="3"/>
    </row>
    <row r="388" spans="1:5">
      <c r="A388" s="3"/>
      <c r="B388" s="4"/>
      <c r="C388" s="3"/>
      <c r="D388" s="3"/>
      <c r="E388" s="3"/>
    </row>
    <row r="389" spans="1:5">
      <c r="A389" s="3"/>
      <c r="B389" s="4"/>
      <c r="C389" s="3"/>
      <c r="D389" s="3"/>
      <c r="E389" s="3"/>
    </row>
    <row r="390" spans="1:5">
      <c r="A390" s="3"/>
      <c r="B390" s="4"/>
      <c r="C390" s="3"/>
      <c r="D390" s="3"/>
      <c r="E390" s="3"/>
    </row>
    <row r="391" spans="1:5">
      <c r="A391" s="3"/>
      <c r="B391" s="4"/>
      <c r="C391" s="3"/>
      <c r="D391" s="3"/>
      <c r="E391" s="3"/>
    </row>
    <row r="392" spans="1:5">
      <c r="A392" s="3"/>
      <c r="B392" s="4"/>
      <c r="C392" s="3"/>
      <c r="D392" s="3"/>
      <c r="E392" s="3"/>
    </row>
    <row r="393" spans="1:5">
      <c r="A393" s="3"/>
      <c r="B393" s="4"/>
      <c r="C393" s="3"/>
      <c r="D393" s="3"/>
      <c r="E393" s="3"/>
    </row>
    <row r="394" spans="1:5">
      <c r="A394" s="3"/>
      <c r="B394" s="4"/>
      <c r="C394" s="3"/>
      <c r="D394" s="3"/>
      <c r="E394" s="3"/>
    </row>
    <row r="395" spans="1:5">
      <c r="A395" s="3"/>
      <c r="B395" s="4"/>
      <c r="C395" s="3"/>
      <c r="D395" s="3"/>
      <c r="E395" s="3"/>
    </row>
    <row r="396" spans="1:5">
      <c r="A396" s="3"/>
      <c r="B396" s="4"/>
      <c r="C396" s="3"/>
      <c r="D396" s="3"/>
      <c r="E396" s="3"/>
    </row>
    <row r="397" spans="1:5">
      <c r="A397" s="3"/>
      <c r="B397" s="4"/>
      <c r="C397" s="3"/>
      <c r="D397" s="3"/>
      <c r="E397" s="3"/>
    </row>
    <row r="398" spans="1:5">
      <c r="A398" s="3"/>
      <c r="B398" s="4"/>
      <c r="C398" s="3"/>
      <c r="D398" s="3"/>
      <c r="E398" s="3"/>
    </row>
    <row r="399" spans="1:5">
      <c r="A399" s="3"/>
      <c r="B399" s="4"/>
      <c r="C399" s="3"/>
      <c r="D399" s="3"/>
      <c r="E399" s="3"/>
    </row>
    <row r="400" spans="1:5">
      <c r="A400" s="3"/>
      <c r="B400" s="4"/>
      <c r="C400" s="3"/>
      <c r="D400" s="3"/>
      <c r="E400" s="3"/>
    </row>
    <row r="401" spans="1:5">
      <c r="A401" s="3"/>
      <c r="B401" s="4"/>
      <c r="C401" s="3"/>
      <c r="D401" s="3"/>
      <c r="E401" s="3"/>
    </row>
    <row r="402" spans="1:5">
      <c r="A402" s="3"/>
      <c r="B402" s="4"/>
      <c r="C402" s="3"/>
      <c r="D402" s="3"/>
      <c r="E402" s="3"/>
    </row>
    <row r="403" spans="1:5">
      <c r="A403" s="3"/>
      <c r="B403" s="4"/>
      <c r="C403" s="3"/>
      <c r="D403" s="3"/>
      <c r="E403" s="3"/>
    </row>
    <row r="404" spans="1:5">
      <c r="A404" s="3"/>
      <c r="B404" s="4"/>
      <c r="C404" s="3"/>
      <c r="D404" s="3"/>
      <c r="E404" s="3"/>
    </row>
    <row r="405" spans="1:5">
      <c r="A405" s="3"/>
      <c r="B405" s="4"/>
      <c r="C405" s="3"/>
      <c r="D405" s="3"/>
      <c r="E405" s="3"/>
    </row>
    <row r="406" spans="1:5">
      <c r="A406" s="3"/>
      <c r="B406" s="4"/>
      <c r="C406" s="3"/>
      <c r="D406" s="3"/>
      <c r="E406" s="3"/>
    </row>
    <row r="407" spans="1:5">
      <c r="A407" s="3"/>
      <c r="B407" s="4"/>
      <c r="C407" s="3"/>
      <c r="D407" s="3"/>
      <c r="E407" s="3"/>
    </row>
    <row r="408" spans="1:5">
      <c r="A408" s="3"/>
      <c r="B408" s="4"/>
      <c r="C408" s="3"/>
      <c r="D408" s="3"/>
      <c r="E408" s="3"/>
    </row>
    <row r="409" spans="1:5">
      <c r="A409" s="3"/>
      <c r="B409" s="4"/>
      <c r="C409" s="3"/>
      <c r="D409" s="3"/>
      <c r="E409" s="3"/>
    </row>
    <row r="410" spans="1:5">
      <c r="A410" s="3"/>
      <c r="B410" s="4"/>
      <c r="C410" s="3"/>
      <c r="D410" s="3"/>
      <c r="E410" s="3"/>
    </row>
    <row r="411" spans="1:5">
      <c r="A411" s="3"/>
      <c r="B411" s="4"/>
      <c r="C411" s="3"/>
      <c r="D411" s="3"/>
      <c r="E411" s="3"/>
    </row>
    <row r="412" spans="1:5">
      <c r="A412" s="3"/>
      <c r="B412" s="4"/>
      <c r="C412" s="3"/>
      <c r="D412" s="3"/>
      <c r="E412" s="3"/>
    </row>
    <row r="413" spans="1:5">
      <c r="A413" s="3"/>
      <c r="B413" s="4"/>
      <c r="C413" s="3"/>
      <c r="D413" s="3"/>
      <c r="E413" s="3"/>
    </row>
    <row r="414" spans="1:5">
      <c r="A414" s="3"/>
      <c r="B414" s="4"/>
      <c r="C414" s="3"/>
      <c r="D414" s="3"/>
      <c r="E414" s="3"/>
    </row>
    <row r="415" spans="1:5">
      <c r="A415" s="3"/>
      <c r="B415" s="4"/>
      <c r="C415" s="3"/>
      <c r="D415" s="3"/>
      <c r="E415" s="3"/>
    </row>
    <row r="416" spans="1:5">
      <c r="A416" s="3"/>
      <c r="B416" s="4"/>
      <c r="C416" s="3"/>
      <c r="D416" s="3"/>
      <c r="E416" s="3"/>
    </row>
    <row r="417" spans="1:5">
      <c r="A417" s="3"/>
      <c r="B417" s="4"/>
      <c r="C417" s="3"/>
      <c r="D417" s="3"/>
      <c r="E417" s="3"/>
    </row>
    <row r="418" spans="1:5">
      <c r="A418" s="3"/>
      <c r="B418" s="4"/>
      <c r="C418" s="3"/>
      <c r="D418" s="3"/>
      <c r="E418" s="3"/>
    </row>
    <row r="419" spans="1:5">
      <c r="A419" s="3"/>
      <c r="B419" s="4"/>
      <c r="C419" s="3"/>
      <c r="D419" s="3"/>
      <c r="E419" s="3"/>
    </row>
    <row r="420" spans="1:5">
      <c r="A420" s="3"/>
      <c r="B420" s="4"/>
      <c r="C420" s="3"/>
      <c r="D420" s="3"/>
      <c r="E420" s="3"/>
    </row>
    <row r="421" spans="1:5">
      <c r="A421" s="3"/>
      <c r="B421" s="4"/>
      <c r="C421" s="3"/>
      <c r="D421" s="3"/>
      <c r="E421" s="3"/>
    </row>
    <row r="422" spans="1:5">
      <c r="A422" s="3"/>
      <c r="B422" s="4"/>
      <c r="C422" s="3"/>
      <c r="D422" s="3"/>
      <c r="E422" s="3"/>
    </row>
    <row r="423" spans="1:5">
      <c r="A423" s="3"/>
      <c r="B423" s="4"/>
      <c r="C423" s="3"/>
      <c r="D423" s="3"/>
      <c r="E423" s="3"/>
    </row>
    <row r="424" spans="1:5">
      <c r="A424" s="3"/>
      <c r="B424" s="4"/>
      <c r="C424" s="3"/>
      <c r="D424" s="3"/>
      <c r="E424" s="3"/>
    </row>
    <row r="425" spans="1:5">
      <c r="A425" s="3"/>
      <c r="B425" s="4"/>
      <c r="C425" s="3"/>
      <c r="D425" s="3"/>
      <c r="E425" s="3"/>
    </row>
    <row r="426" spans="1:5">
      <c r="A426" s="3"/>
      <c r="B426" s="4"/>
      <c r="C426" s="3"/>
      <c r="D426" s="3"/>
      <c r="E426" s="3"/>
    </row>
    <row r="427" spans="1:5">
      <c r="A427" s="3"/>
      <c r="B427" s="4"/>
      <c r="C427" s="3"/>
      <c r="D427" s="3"/>
      <c r="E427" s="3"/>
    </row>
    <row r="428" spans="1:5">
      <c r="A428" s="3"/>
      <c r="B428" s="4"/>
      <c r="C428" s="3"/>
      <c r="D428" s="3"/>
      <c r="E428" s="3"/>
    </row>
    <row r="429" spans="1:5">
      <c r="A429" s="3"/>
      <c r="B429" s="4"/>
      <c r="C429" s="3"/>
      <c r="D429" s="3"/>
      <c r="E429" s="3"/>
    </row>
    <row r="430" spans="1:5">
      <c r="A430" s="3"/>
      <c r="B430" s="4"/>
      <c r="C430" s="3"/>
      <c r="D430" s="3"/>
      <c r="E430" s="3"/>
    </row>
    <row r="431" spans="1:5">
      <c r="A431" s="3"/>
      <c r="B431" s="4"/>
      <c r="C431" s="3"/>
      <c r="D431" s="3"/>
      <c r="E431" s="3"/>
    </row>
    <row r="432" spans="1:5">
      <c r="A432" s="3"/>
      <c r="B432" s="4"/>
      <c r="C432" s="3"/>
      <c r="D432" s="3"/>
      <c r="E432" s="3"/>
    </row>
    <row r="433" spans="1:5">
      <c r="A433" s="3"/>
      <c r="B433" s="4"/>
      <c r="C433" s="3"/>
      <c r="D433" s="3"/>
      <c r="E433" s="3"/>
    </row>
    <row r="434" spans="1:5">
      <c r="A434" s="3"/>
      <c r="B434" s="4"/>
      <c r="C434" s="3"/>
      <c r="D434" s="3"/>
      <c r="E434" s="3"/>
    </row>
    <row r="435" spans="1:5">
      <c r="A435" s="3"/>
      <c r="B435" s="4"/>
      <c r="C435" s="3"/>
      <c r="D435" s="3"/>
      <c r="E435" s="3"/>
    </row>
    <row r="436" spans="1:5">
      <c r="A436" s="3"/>
      <c r="B436" s="4"/>
      <c r="C436" s="3"/>
      <c r="D436" s="3"/>
      <c r="E436" s="3"/>
    </row>
    <row r="437" spans="1:5">
      <c r="A437" s="3"/>
      <c r="B437" s="4"/>
      <c r="C437" s="3"/>
      <c r="D437" s="3"/>
      <c r="E437" s="3"/>
    </row>
    <row r="438" spans="1:5">
      <c r="A438" s="3"/>
      <c r="B438" s="4"/>
      <c r="C438" s="3"/>
      <c r="D438" s="3"/>
      <c r="E438" s="3"/>
    </row>
    <row r="439" spans="1:5">
      <c r="A439" s="3"/>
      <c r="B439" s="4"/>
      <c r="C439" s="3"/>
      <c r="D439" s="3"/>
      <c r="E439" s="3"/>
    </row>
    <row r="440" spans="1:5">
      <c r="A440" s="3"/>
      <c r="B440" s="4"/>
      <c r="C440" s="3"/>
      <c r="D440" s="3"/>
      <c r="E440" s="3"/>
    </row>
    <row r="441" spans="1:5">
      <c r="A441" s="3"/>
      <c r="B441" s="4"/>
      <c r="C441" s="3"/>
      <c r="D441" s="3"/>
      <c r="E441" s="3"/>
    </row>
    <row r="442" spans="1:5">
      <c r="A442" s="3"/>
      <c r="B442" s="4"/>
      <c r="C442" s="3"/>
      <c r="D442" s="3"/>
      <c r="E442" s="3"/>
    </row>
    <row r="443" spans="1:5">
      <c r="A443" s="3"/>
      <c r="B443" s="4"/>
      <c r="C443" s="3"/>
      <c r="D443" s="3"/>
      <c r="E443" s="3"/>
    </row>
    <row r="444" spans="1:5">
      <c r="A444" s="3"/>
      <c r="B444" s="4"/>
      <c r="C444" s="3"/>
      <c r="D444" s="3"/>
      <c r="E444" s="3"/>
    </row>
    <row r="445" spans="1:5">
      <c r="A445" s="3"/>
      <c r="B445" s="4"/>
      <c r="C445" s="3"/>
      <c r="D445" s="3"/>
      <c r="E445" s="3"/>
    </row>
    <row r="446" spans="1:5">
      <c r="A446" s="3"/>
      <c r="B446" s="4"/>
      <c r="C446" s="3"/>
      <c r="D446" s="3"/>
      <c r="E446" s="3"/>
    </row>
    <row r="447" spans="1:5">
      <c r="A447" s="3"/>
      <c r="B447" s="4"/>
      <c r="C447" s="3"/>
      <c r="D447" s="3"/>
      <c r="E447" s="3"/>
    </row>
    <row r="448" spans="1:5">
      <c r="A448" s="3"/>
      <c r="B448" s="4"/>
      <c r="C448" s="3"/>
      <c r="D448" s="3"/>
      <c r="E448" s="3"/>
    </row>
    <row r="449" spans="1:5">
      <c r="A449" s="3"/>
      <c r="B449" s="4"/>
      <c r="C449" s="3"/>
      <c r="D449" s="3"/>
      <c r="E449" s="3"/>
    </row>
    <row r="450" spans="1:5">
      <c r="A450" s="3"/>
      <c r="B450" s="4"/>
      <c r="C450" s="3"/>
      <c r="D450" s="3"/>
      <c r="E450" s="3"/>
    </row>
    <row r="451" spans="1:5">
      <c r="A451" s="3"/>
      <c r="B451" s="4"/>
      <c r="C451" s="3"/>
      <c r="D451" s="3"/>
      <c r="E451" s="3"/>
    </row>
    <row r="452" spans="1:5">
      <c r="A452" s="3"/>
      <c r="B452" s="4"/>
      <c r="C452" s="3"/>
      <c r="D452" s="3"/>
      <c r="E452" s="3"/>
    </row>
    <row r="453" spans="1:5">
      <c r="A453" s="3"/>
      <c r="B453" s="4"/>
      <c r="C453" s="3"/>
      <c r="D453" s="3"/>
      <c r="E453" s="3"/>
    </row>
    <row r="454" spans="1:5">
      <c r="A454" s="3"/>
      <c r="B454" s="4"/>
      <c r="C454" s="3"/>
      <c r="D454" s="3"/>
      <c r="E454" s="3"/>
    </row>
    <row r="455" spans="1:5">
      <c r="A455" s="3"/>
      <c r="B455" s="4"/>
      <c r="C455" s="3"/>
      <c r="D455" s="3"/>
      <c r="E455" s="3"/>
    </row>
    <row r="456" spans="1:5">
      <c r="A456" s="3"/>
      <c r="B456" s="4"/>
      <c r="C456" s="3"/>
      <c r="D456" s="3"/>
      <c r="E456" s="3"/>
    </row>
    <row r="457" spans="1:5">
      <c r="A457" s="3"/>
      <c r="B457" s="4"/>
      <c r="C457" s="3"/>
      <c r="D457" s="3"/>
      <c r="E457" s="3"/>
    </row>
    <row r="458" spans="1:5">
      <c r="A458" s="3"/>
      <c r="B458" s="4"/>
      <c r="C458" s="3"/>
      <c r="D458" s="3"/>
      <c r="E458" s="3"/>
    </row>
    <row r="459" spans="1:5">
      <c r="A459" s="3"/>
      <c r="B459" s="4"/>
      <c r="C459" s="3"/>
      <c r="D459" s="3"/>
      <c r="E459" s="3"/>
    </row>
    <row r="460" spans="1:5">
      <c r="A460" s="3"/>
      <c r="B460" s="4"/>
      <c r="C460" s="3"/>
      <c r="D460" s="3"/>
      <c r="E460" s="3"/>
    </row>
    <row r="461" spans="1:5">
      <c r="A461" s="3"/>
      <c r="B461" s="4"/>
      <c r="C461" s="3"/>
      <c r="D461" s="3"/>
      <c r="E461" s="3"/>
    </row>
    <row r="462" spans="1:5">
      <c r="A462" s="3"/>
      <c r="B462" s="4"/>
      <c r="C462" s="3"/>
      <c r="D462" s="3"/>
      <c r="E462" s="3"/>
    </row>
    <row r="463" spans="1:5">
      <c r="A463" s="3"/>
      <c r="B463" s="4"/>
      <c r="C463" s="3"/>
      <c r="D463" s="3"/>
      <c r="E463" s="3"/>
    </row>
    <row r="464" spans="1:5">
      <c r="A464" s="3"/>
      <c r="B464" s="4"/>
      <c r="C464" s="3"/>
      <c r="D464" s="3"/>
      <c r="E464" s="3"/>
    </row>
    <row r="465" spans="1:5">
      <c r="A465" s="3"/>
      <c r="B465" s="4"/>
      <c r="C465" s="3"/>
      <c r="D465" s="3"/>
      <c r="E465" s="3"/>
    </row>
    <row r="466" spans="1:5">
      <c r="A466" s="3"/>
      <c r="B466" s="4"/>
      <c r="C466" s="3"/>
      <c r="D466" s="3"/>
      <c r="E466" s="3"/>
    </row>
    <row r="467" spans="1:5">
      <c r="A467" s="3"/>
      <c r="B467" s="4"/>
      <c r="C467" s="3"/>
      <c r="D467" s="3"/>
      <c r="E467" s="3"/>
    </row>
    <row r="468" spans="1:5">
      <c r="A468" s="3"/>
      <c r="B468" s="4"/>
      <c r="C468" s="3"/>
      <c r="D468" s="3"/>
      <c r="E468" s="3"/>
    </row>
    <row r="469" spans="1:5">
      <c r="A469" s="3"/>
      <c r="B469" s="4"/>
      <c r="C469" s="3"/>
      <c r="D469" s="3"/>
      <c r="E469" s="3"/>
    </row>
    <row r="470" spans="1:5">
      <c r="A470" s="3"/>
      <c r="B470" s="4"/>
      <c r="C470" s="3"/>
      <c r="D470" s="3"/>
      <c r="E470" s="3"/>
    </row>
    <row r="471" spans="1:5">
      <c r="A471" s="3"/>
      <c r="B471" s="4"/>
      <c r="C471" s="3"/>
      <c r="D471" s="3"/>
      <c r="E471" s="3"/>
    </row>
    <row r="472" spans="1:5">
      <c r="A472" s="3"/>
      <c r="B472" s="4"/>
      <c r="C472" s="3"/>
      <c r="D472" s="3"/>
      <c r="E472" s="3"/>
    </row>
    <row r="473" spans="1:5">
      <c r="A473" s="3"/>
      <c r="B473" s="4"/>
      <c r="C473" s="3"/>
      <c r="D473" s="3"/>
      <c r="E473" s="3"/>
    </row>
    <row r="474" spans="1:5">
      <c r="A474" s="3"/>
      <c r="B474" s="4"/>
      <c r="C474" s="3"/>
      <c r="D474" s="3"/>
      <c r="E474" s="3"/>
    </row>
    <row r="475" spans="1:5">
      <c r="A475" s="3"/>
      <c r="B475" s="4"/>
      <c r="C475" s="3"/>
      <c r="D475" s="3"/>
      <c r="E475" s="3"/>
    </row>
    <row r="476" spans="1:5">
      <c r="A476" s="3"/>
      <c r="B476" s="4"/>
      <c r="C476" s="3"/>
      <c r="D476" s="3"/>
      <c r="E476" s="3"/>
    </row>
    <row r="477" spans="1:5">
      <c r="A477" s="3"/>
      <c r="B477" s="4"/>
      <c r="C477" s="3"/>
      <c r="D477" s="3"/>
      <c r="E477" s="3"/>
    </row>
    <row r="478" spans="1:5">
      <c r="A478" s="3"/>
      <c r="B478" s="4"/>
      <c r="C478" s="3"/>
      <c r="D478" s="3"/>
      <c r="E478" s="3"/>
    </row>
    <row r="479" spans="1:5">
      <c r="A479" s="3"/>
      <c r="B479" s="4"/>
      <c r="C479" s="3"/>
      <c r="D479" s="3"/>
      <c r="E479" s="3"/>
    </row>
    <row r="480" spans="1:5">
      <c r="A480" s="3"/>
      <c r="B480" s="4"/>
      <c r="C480" s="3"/>
      <c r="D480" s="3"/>
      <c r="E480" s="3"/>
    </row>
    <row r="481" spans="1:5">
      <c r="A481" s="3"/>
      <c r="B481" s="4"/>
      <c r="C481" s="3"/>
      <c r="D481" s="3"/>
      <c r="E481" s="3"/>
    </row>
    <row r="482" spans="1:5">
      <c r="A482" s="3"/>
      <c r="B482" s="4"/>
      <c r="C482" s="3"/>
      <c r="D482" s="3"/>
      <c r="E482" s="3"/>
    </row>
    <row r="483" spans="1:5">
      <c r="A483" s="3"/>
      <c r="B483" s="4"/>
      <c r="C483" s="3"/>
      <c r="D483" s="3"/>
      <c r="E483" s="3"/>
    </row>
    <row r="484" spans="1:5">
      <c r="A484" s="3"/>
      <c r="B484" s="4"/>
      <c r="C484" s="3"/>
      <c r="D484" s="3"/>
      <c r="E484" s="3"/>
    </row>
    <row r="485" spans="1:5">
      <c r="A485" s="3"/>
      <c r="B485" s="4"/>
      <c r="C485" s="3"/>
      <c r="D485" s="3"/>
      <c r="E485" s="3"/>
    </row>
    <row r="486" spans="1:5">
      <c r="A486" s="3"/>
      <c r="B486" s="4"/>
      <c r="C486" s="3"/>
      <c r="D486" s="3"/>
      <c r="E486" s="3"/>
    </row>
    <row r="487" spans="1:5">
      <c r="A487" s="3"/>
      <c r="B487" s="4"/>
      <c r="C487" s="3"/>
      <c r="D487" s="3"/>
      <c r="E487" s="3"/>
    </row>
    <row r="488" spans="1:5">
      <c r="A488" s="3"/>
      <c r="B488" s="4"/>
      <c r="C488" s="3"/>
      <c r="D488" s="3"/>
      <c r="E488" s="3"/>
    </row>
    <row r="489" spans="1:5">
      <c r="A489" s="3"/>
      <c r="B489" s="4"/>
      <c r="C489" s="3"/>
      <c r="D489" s="3"/>
      <c r="E489" s="3"/>
    </row>
    <row r="490" spans="1:5">
      <c r="A490" s="3"/>
      <c r="B490" s="4"/>
      <c r="C490" s="3"/>
      <c r="D490" s="3"/>
      <c r="E490" s="3"/>
    </row>
    <row r="491" spans="1:5">
      <c r="A491" s="3"/>
      <c r="B491" s="4"/>
      <c r="C491" s="3"/>
      <c r="D491" s="3"/>
      <c r="E491" s="3"/>
    </row>
    <row r="492" spans="1:5">
      <c r="A492" s="3"/>
      <c r="B492" s="4"/>
      <c r="C492" s="3"/>
      <c r="D492" s="3"/>
      <c r="E492" s="3"/>
    </row>
    <row r="493" spans="1:5">
      <c r="A493" s="3"/>
      <c r="B493" s="4"/>
      <c r="C493" s="3"/>
      <c r="D493" s="3"/>
      <c r="E493" s="3"/>
    </row>
    <row r="494" spans="1:5">
      <c r="A494" s="3"/>
      <c r="B494" s="4"/>
      <c r="C494" s="3"/>
      <c r="D494" s="3"/>
      <c r="E494" s="3"/>
    </row>
    <row r="495" spans="1:5">
      <c r="A495" s="3"/>
      <c r="B495" s="4"/>
      <c r="C495" s="3"/>
      <c r="D495" s="3"/>
      <c r="E495" s="3"/>
    </row>
    <row r="496" spans="1:5">
      <c r="A496" s="3"/>
      <c r="B496" s="4"/>
      <c r="C496" s="3"/>
      <c r="D496" s="3"/>
      <c r="E496" s="3"/>
    </row>
    <row r="497" spans="1:5">
      <c r="A497" s="3"/>
      <c r="B497" s="4"/>
      <c r="C497" s="3"/>
      <c r="D497" s="3"/>
      <c r="E497" s="3"/>
    </row>
    <row r="498" spans="1:5">
      <c r="A498" s="3"/>
      <c r="B498" s="4"/>
      <c r="C498" s="3"/>
      <c r="D498" s="3"/>
      <c r="E498" s="3"/>
    </row>
    <row r="499" spans="1:5">
      <c r="A499" s="3"/>
      <c r="B499" s="4"/>
      <c r="C499" s="3"/>
      <c r="D499" s="3"/>
      <c r="E499" s="3"/>
    </row>
    <row r="500" spans="1:5">
      <c r="A500" s="3"/>
      <c r="B500" s="4"/>
      <c r="C500" s="3"/>
      <c r="D500" s="3"/>
      <c r="E500" s="3"/>
    </row>
    <row r="501" spans="1:5">
      <c r="A501" s="3"/>
      <c r="B501" s="4"/>
      <c r="C501" s="3"/>
      <c r="D501" s="3"/>
      <c r="E501" s="3"/>
    </row>
    <row r="502" spans="1:5">
      <c r="A502" s="3"/>
      <c r="B502" s="4"/>
      <c r="C502" s="3"/>
      <c r="D502" s="3"/>
      <c r="E502" s="3"/>
    </row>
    <row r="503" spans="1:5">
      <c r="A503" s="3"/>
      <c r="B503" s="4"/>
      <c r="C503" s="3"/>
      <c r="D503" s="3"/>
      <c r="E503" s="3"/>
    </row>
    <row r="504" spans="1:5">
      <c r="A504" s="3"/>
      <c r="B504" s="4"/>
      <c r="C504" s="3"/>
      <c r="D504" s="3"/>
      <c r="E504" s="3"/>
    </row>
    <row r="505" spans="1:5">
      <c r="A505" s="3"/>
      <c r="B505" s="4"/>
      <c r="C505" s="3"/>
      <c r="D505" s="3"/>
      <c r="E505" s="3"/>
    </row>
    <row r="506" spans="1:5">
      <c r="A506" s="3"/>
      <c r="B506" s="4"/>
      <c r="C506" s="3"/>
      <c r="D506" s="3"/>
      <c r="E506" s="3"/>
    </row>
    <row r="507" spans="1:5">
      <c r="A507" s="3"/>
      <c r="B507" s="4"/>
      <c r="C507" s="3"/>
      <c r="D507" s="3"/>
      <c r="E507" s="3"/>
    </row>
    <row r="508" spans="1:5">
      <c r="A508" s="3"/>
      <c r="B508" s="4"/>
      <c r="C508" s="3"/>
      <c r="D508" s="3"/>
      <c r="E508" s="3"/>
    </row>
    <row r="509" spans="1:5">
      <c r="A509" s="3"/>
      <c r="B509" s="4"/>
      <c r="C509" s="3"/>
      <c r="D509" s="3"/>
      <c r="E509" s="3"/>
    </row>
    <row r="510" spans="1:5">
      <c r="A510" s="3"/>
      <c r="B510" s="4"/>
      <c r="C510" s="3"/>
      <c r="D510" s="3"/>
      <c r="E510" s="3"/>
    </row>
    <row r="511" spans="1:5">
      <c r="A511" s="3"/>
      <c r="B511" s="4"/>
      <c r="C511" s="3"/>
      <c r="D511" s="3"/>
      <c r="E511" s="3"/>
    </row>
    <row r="512" spans="1:5">
      <c r="A512" s="3"/>
      <c r="B512" s="4"/>
      <c r="C512" s="3"/>
      <c r="D512" s="3"/>
      <c r="E512" s="3"/>
    </row>
    <row r="513" spans="1:5">
      <c r="A513" s="3"/>
      <c r="B513" s="4"/>
      <c r="C513" s="3"/>
      <c r="D513" s="3"/>
      <c r="E513" s="3"/>
    </row>
    <row r="514" spans="1:5">
      <c r="A514" s="3"/>
      <c r="B514" s="4"/>
      <c r="C514" s="3"/>
      <c r="D514" s="3"/>
      <c r="E514" s="3"/>
    </row>
    <row r="515" spans="1:5">
      <c r="A515" s="3"/>
      <c r="B515" s="4"/>
      <c r="C515" s="3"/>
      <c r="D515" s="3"/>
      <c r="E515" s="3"/>
    </row>
    <row r="516" spans="1:5">
      <c r="A516" s="3"/>
      <c r="B516" s="4"/>
      <c r="C516" s="3"/>
      <c r="D516" s="3"/>
      <c r="E516" s="3"/>
    </row>
    <row r="517" spans="1:5">
      <c r="A517" s="3"/>
      <c r="B517" s="4"/>
      <c r="C517" s="3"/>
      <c r="D517" s="3"/>
      <c r="E517" s="3"/>
    </row>
    <row r="518" spans="1:5">
      <c r="A518" s="3"/>
      <c r="B518" s="4"/>
      <c r="C518" s="3"/>
      <c r="D518" s="3"/>
      <c r="E518" s="3"/>
    </row>
    <row r="519" spans="1:5">
      <c r="A519" s="3"/>
      <c r="B519" s="4"/>
      <c r="C519" s="3"/>
      <c r="D519" s="3"/>
      <c r="E519" s="3"/>
    </row>
    <row r="520" spans="1:5">
      <c r="A520" s="3"/>
      <c r="B520" s="4"/>
      <c r="C520" s="3"/>
      <c r="D520" s="3"/>
      <c r="E520" s="3"/>
    </row>
    <row r="521" spans="1:5">
      <c r="A521" s="3"/>
      <c r="B521" s="4"/>
      <c r="C521" s="3"/>
      <c r="D521" s="3"/>
      <c r="E521" s="3"/>
    </row>
    <row r="522" spans="1:5">
      <c r="A522" s="3"/>
      <c r="B522" s="4"/>
      <c r="C522" s="3"/>
      <c r="D522" s="3"/>
      <c r="E522" s="3"/>
    </row>
    <row r="523" spans="1:5">
      <c r="A523" s="3"/>
      <c r="B523" s="4"/>
      <c r="C523" s="3"/>
      <c r="D523" s="3"/>
      <c r="E523" s="3"/>
    </row>
    <row r="524" spans="1:5">
      <c r="A524" s="3"/>
      <c r="B524" s="4"/>
      <c r="C524" s="3"/>
      <c r="D524" s="3"/>
      <c r="E524" s="3"/>
    </row>
    <row r="525" spans="1:5">
      <c r="A525" s="3"/>
      <c r="B525" s="4"/>
      <c r="C525" s="3"/>
      <c r="D525" s="3"/>
      <c r="E525" s="3"/>
    </row>
    <row r="526" spans="1:5">
      <c r="A526" s="3"/>
      <c r="B526" s="4"/>
      <c r="C526" s="3"/>
      <c r="D526" s="3"/>
      <c r="E526" s="3"/>
    </row>
    <row r="527" spans="1:5">
      <c r="A527" s="3"/>
      <c r="B527" s="4"/>
      <c r="C527" s="3"/>
      <c r="D527" s="3"/>
      <c r="E527" s="3"/>
    </row>
    <row r="528" spans="1:5">
      <c r="A528" s="3"/>
      <c r="B528" s="4"/>
      <c r="C528" s="3"/>
      <c r="D528" s="3"/>
      <c r="E528" s="3"/>
    </row>
    <row r="529" spans="1:5">
      <c r="A529" s="3"/>
      <c r="B529" s="4"/>
      <c r="C529" s="3"/>
      <c r="D529" s="3"/>
      <c r="E529" s="3"/>
    </row>
    <row r="530" spans="1:5">
      <c r="A530" s="3"/>
      <c r="B530" s="4"/>
      <c r="C530" s="3"/>
      <c r="D530" s="3"/>
      <c r="E530" s="3"/>
    </row>
    <row r="531" spans="1:5">
      <c r="A531" s="3"/>
      <c r="B531" s="4"/>
      <c r="C531" s="3"/>
      <c r="D531" s="3"/>
      <c r="E531" s="3"/>
    </row>
    <row r="532" spans="1:5">
      <c r="A532" s="3"/>
      <c r="B532" s="4"/>
      <c r="C532" s="3"/>
      <c r="D532" s="3"/>
      <c r="E532" s="3"/>
    </row>
    <row r="533" spans="1:5">
      <c r="A533" s="3"/>
      <c r="B533" s="4"/>
      <c r="C533" s="3"/>
      <c r="D533" s="3"/>
      <c r="E533" s="3"/>
    </row>
    <row r="534" spans="1:5">
      <c r="A534" s="3"/>
      <c r="B534" s="4"/>
      <c r="C534" s="3"/>
      <c r="D534" s="3"/>
      <c r="E534" s="3"/>
    </row>
    <row r="535" spans="1:5">
      <c r="A535" s="3"/>
      <c r="B535" s="4"/>
      <c r="C535" s="3"/>
      <c r="D535" s="3"/>
      <c r="E535" s="3"/>
    </row>
    <row r="536" spans="1:5">
      <c r="A536" s="3"/>
      <c r="B536" s="4"/>
      <c r="C536" s="3"/>
      <c r="D536" s="3"/>
      <c r="E536" s="3"/>
    </row>
    <row r="537" spans="1:5">
      <c r="A537" s="3"/>
      <c r="B537" s="4"/>
      <c r="C537" s="3"/>
      <c r="D537" s="3"/>
      <c r="E537" s="3"/>
    </row>
    <row r="538" spans="1:5">
      <c r="A538" s="3"/>
      <c r="B538" s="4"/>
      <c r="C538" s="3"/>
      <c r="D538" s="3"/>
      <c r="E538" s="3"/>
    </row>
    <row r="539" spans="1:5">
      <c r="A539" s="3"/>
      <c r="B539" s="4"/>
      <c r="C539" s="3"/>
      <c r="D539" s="3"/>
      <c r="E539" s="3"/>
    </row>
    <row r="540" spans="1:5">
      <c r="A540" s="3"/>
      <c r="B540" s="4"/>
      <c r="C540" s="3"/>
      <c r="D540" s="3"/>
      <c r="E540" s="3"/>
    </row>
    <row r="541" spans="1:5">
      <c r="A541" s="3"/>
      <c r="B541" s="4"/>
      <c r="C541" s="3"/>
      <c r="D541" s="3"/>
      <c r="E541" s="3"/>
    </row>
    <row r="542" spans="1:5">
      <c r="A542" s="3"/>
      <c r="B542" s="4"/>
      <c r="C542" s="3"/>
      <c r="D542" s="3"/>
      <c r="E542" s="3"/>
    </row>
    <row r="543" spans="1:5">
      <c r="A543" s="3"/>
      <c r="B543" s="4"/>
      <c r="C543" s="3"/>
      <c r="D543" s="3"/>
      <c r="E543" s="3"/>
    </row>
    <row r="544" spans="1:5">
      <c r="A544" s="3"/>
      <c r="B544" s="4"/>
      <c r="C544" s="3"/>
      <c r="D544" s="3"/>
      <c r="E544" s="3"/>
    </row>
    <row r="545" spans="1:5">
      <c r="A545" s="3"/>
      <c r="B545" s="4"/>
      <c r="C545" s="3"/>
      <c r="D545" s="3"/>
      <c r="E545" s="3"/>
    </row>
    <row r="546" spans="1:5">
      <c r="A546" s="3"/>
      <c r="B546" s="4"/>
      <c r="C546" s="3"/>
      <c r="D546" s="3"/>
      <c r="E546" s="3"/>
    </row>
    <row r="547" spans="1:5">
      <c r="A547" s="3"/>
      <c r="B547" s="4"/>
      <c r="C547" s="3"/>
      <c r="D547" s="3"/>
      <c r="E547" s="3"/>
    </row>
    <row r="548" spans="1:5">
      <c r="A548" s="3"/>
      <c r="B548" s="4"/>
      <c r="C548" s="3"/>
      <c r="D548" s="3"/>
      <c r="E548" s="3"/>
    </row>
    <row r="549" spans="1:5">
      <c r="A549" s="3"/>
      <c r="B549" s="4"/>
      <c r="C549" s="3"/>
      <c r="D549" s="3"/>
      <c r="E549" s="3"/>
    </row>
    <row r="550" spans="1:5">
      <c r="A550" s="3"/>
      <c r="B550" s="4"/>
      <c r="C550" s="3"/>
      <c r="D550" s="3"/>
      <c r="E550" s="3"/>
    </row>
    <row r="551" spans="1:5">
      <c r="A551" s="3"/>
      <c r="B551" s="4"/>
      <c r="C551" s="3"/>
      <c r="D551" s="3"/>
      <c r="E551" s="3"/>
    </row>
    <row r="552" spans="1:5">
      <c r="A552" s="3"/>
      <c r="B552" s="4"/>
      <c r="C552" s="3"/>
      <c r="D552" s="3"/>
      <c r="E552" s="3"/>
    </row>
    <row r="553" spans="1:5">
      <c r="A553" s="3"/>
      <c r="B553" s="4"/>
      <c r="C553" s="3"/>
      <c r="D553" s="3"/>
      <c r="E553" s="3"/>
    </row>
    <row r="554" spans="1:5">
      <c r="A554" s="3"/>
      <c r="B554" s="4"/>
      <c r="C554" s="3"/>
      <c r="D554" s="3"/>
      <c r="E554" s="3"/>
    </row>
    <row r="555" spans="1:5">
      <c r="A555" s="3"/>
      <c r="B555" s="4"/>
      <c r="C555" s="3"/>
      <c r="D555" s="3"/>
      <c r="E555" s="3"/>
    </row>
    <row r="556" spans="1:5">
      <c r="A556" s="3"/>
      <c r="B556" s="4"/>
      <c r="C556" s="3"/>
      <c r="D556" s="3"/>
      <c r="E556" s="3"/>
    </row>
    <row r="557" spans="1:5">
      <c r="A557" s="3"/>
      <c r="B557" s="4"/>
      <c r="C557" s="3"/>
      <c r="D557" s="3"/>
      <c r="E557" s="3"/>
    </row>
    <row r="558" spans="1:5">
      <c r="A558" s="3"/>
      <c r="B558" s="4"/>
      <c r="C558" s="3"/>
      <c r="D558" s="3"/>
      <c r="E558" s="3"/>
    </row>
    <row r="559" spans="1:5">
      <c r="A559" s="3"/>
      <c r="B559" s="4"/>
      <c r="C559" s="3"/>
      <c r="D559" s="3"/>
      <c r="E559" s="3"/>
    </row>
    <row r="560" spans="1:5">
      <c r="A560" s="3"/>
      <c r="B560" s="4"/>
      <c r="C560" s="3"/>
      <c r="D560" s="3"/>
      <c r="E560" s="3"/>
    </row>
    <row r="561" spans="1:5">
      <c r="A561" s="3"/>
      <c r="B561" s="4"/>
      <c r="C561" s="3"/>
      <c r="D561" s="3"/>
      <c r="E561" s="3"/>
    </row>
    <row r="562" spans="1:5">
      <c r="A562" s="3"/>
      <c r="B562" s="4"/>
      <c r="C562" s="3"/>
      <c r="D562" s="3"/>
      <c r="E562" s="3"/>
    </row>
    <row r="563" spans="1:5">
      <c r="A563" s="3"/>
      <c r="B563" s="4"/>
      <c r="C563" s="3"/>
      <c r="D563" s="3"/>
      <c r="E563" s="3"/>
    </row>
    <row r="564" spans="1:5">
      <c r="A564" s="3"/>
      <c r="B564" s="4"/>
      <c r="C564" s="3"/>
      <c r="D564" s="3"/>
      <c r="E564" s="3"/>
    </row>
    <row r="565" spans="1:5">
      <c r="A565" s="3"/>
      <c r="B565" s="4"/>
      <c r="C565" s="3"/>
      <c r="D565" s="3"/>
      <c r="E565" s="3"/>
    </row>
    <row r="566" spans="1:5">
      <c r="A566" s="3"/>
      <c r="B566" s="4"/>
      <c r="C566" s="3"/>
      <c r="D566" s="3"/>
      <c r="E566" s="3"/>
    </row>
    <row r="567" spans="1:5">
      <c r="A567" s="3"/>
      <c r="B567" s="4"/>
      <c r="C567" s="3"/>
      <c r="D567" s="3"/>
      <c r="E567" s="3"/>
    </row>
    <row r="568" spans="1:5">
      <c r="A568" s="3"/>
      <c r="B568" s="4"/>
      <c r="C568" s="3"/>
      <c r="D568" s="3"/>
      <c r="E568" s="3"/>
    </row>
    <row r="569" spans="1:5">
      <c r="A569" s="3"/>
      <c r="B569" s="4"/>
      <c r="C569" s="3"/>
      <c r="D569" s="3"/>
      <c r="E569" s="3"/>
    </row>
    <row r="570" spans="1:5">
      <c r="A570" s="3"/>
      <c r="B570" s="4"/>
      <c r="C570" s="3"/>
      <c r="D570" s="3"/>
      <c r="E570" s="3"/>
    </row>
    <row r="571" spans="1:5">
      <c r="A571" s="3"/>
      <c r="B571" s="4"/>
      <c r="C571" s="3"/>
      <c r="D571" s="3"/>
      <c r="E571" s="3"/>
    </row>
    <row r="572" spans="1:5">
      <c r="A572" s="3"/>
      <c r="B572" s="4"/>
      <c r="C572" s="3"/>
      <c r="D572" s="3"/>
      <c r="E572" s="3"/>
    </row>
    <row r="573" spans="1:5">
      <c r="A573" s="3"/>
      <c r="B573" s="4"/>
      <c r="C573" s="3"/>
      <c r="D573" s="3"/>
      <c r="E573" s="3"/>
    </row>
    <row r="574" spans="1:5">
      <c r="A574" s="3"/>
      <c r="B574" s="4"/>
      <c r="C574" s="3"/>
      <c r="D574" s="3"/>
      <c r="E574" s="3"/>
    </row>
    <row r="575" spans="1:5">
      <c r="A575" s="3"/>
      <c r="B575" s="4"/>
      <c r="C575" s="3"/>
      <c r="D575" s="3"/>
      <c r="E575" s="3"/>
    </row>
    <row r="576" spans="1:5">
      <c r="A576" s="3"/>
      <c r="B576" s="4"/>
      <c r="C576" s="3"/>
      <c r="D576" s="3"/>
      <c r="E576" s="3"/>
    </row>
    <row r="577" spans="1:5">
      <c r="A577" s="3"/>
      <c r="B577" s="4"/>
      <c r="C577" s="3"/>
      <c r="D577" s="3"/>
      <c r="E577" s="3"/>
    </row>
    <row r="578" spans="1:5">
      <c r="A578" s="3"/>
      <c r="B578" s="4"/>
      <c r="C578" s="3"/>
      <c r="D578" s="3"/>
      <c r="E578" s="3"/>
    </row>
    <row r="579" spans="1:5">
      <c r="A579" s="3"/>
      <c r="B579" s="4"/>
      <c r="C579" s="3"/>
      <c r="D579" s="3"/>
      <c r="E579" s="3"/>
    </row>
    <row r="580" spans="1:5">
      <c r="A580" s="3"/>
      <c r="B580" s="4"/>
      <c r="C580" s="3"/>
      <c r="D580" s="3"/>
      <c r="E580" s="3"/>
    </row>
    <row r="581" spans="1:5">
      <c r="A581" s="3"/>
      <c r="B581" s="4"/>
      <c r="C581" s="3"/>
      <c r="D581" s="3"/>
      <c r="E581" s="3"/>
    </row>
    <row r="582" spans="1:5">
      <c r="A582" s="3"/>
      <c r="B582" s="4"/>
      <c r="C582" s="3"/>
      <c r="D582" s="3"/>
      <c r="E582" s="3"/>
    </row>
    <row r="583" spans="1:5">
      <c r="A583" s="3"/>
      <c r="B583" s="4"/>
      <c r="C583" s="3"/>
      <c r="D583" s="3"/>
      <c r="E583" s="3"/>
    </row>
    <row r="584" spans="1:5">
      <c r="A584" s="3"/>
      <c r="B584" s="4"/>
      <c r="C584" s="3"/>
      <c r="D584" s="3"/>
      <c r="E584" s="3"/>
    </row>
    <row r="585" spans="1:5">
      <c r="A585" s="3"/>
      <c r="B585" s="4"/>
      <c r="C585" s="3"/>
      <c r="D585" s="3"/>
      <c r="E585" s="3"/>
    </row>
    <row r="586" spans="1:5">
      <c r="A586" s="3"/>
      <c r="B586" s="4"/>
      <c r="C586" s="3"/>
      <c r="D586" s="3"/>
      <c r="E586" s="3"/>
    </row>
    <row r="587" spans="1:5">
      <c r="A587" s="3"/>
      <c r="B587" s="4"/>
      <c r="C587" s="3"/>
      <c r="D587" s="3"/>
      <c r="E587" s="3"/>
    </row>
    <row r="588" spans="1:5">
      <c r="A588" s="3"/>
      <c r="B588" s="4"/>
      <c r="C588" s="3"/>
      <c r="D588" s="3"/>
      <c r="E588" s="3"/>
    </row>
    <row r="589" spans="1:5">
      <c r="A589" s="3"/>
      <c r="B589" s="4"/>
      <c r="C589" s="3"/>
      <c r="D589" s="3"/>
      <c r="E589" s="3"/>
    </row>
    <row r="590" spans="1:5">
      <c r="A590" s="3"/>
      <c r="B590" s="4"/>
      <c r="C590" s="3"/>
      <c r="D590" s="3"/>
      <c r="E590" s="3"/>
    </row>
    <row r="591" spans="1:5">
      <c r="A591" s="3"/>
      <c r="B591" s="4"/>
      <c r="C591" s="3"/>
      <c r="D591" s="3"/>
      <c r="E591" s="3"/>
    </row>
    <row r="592" spans="1:5">
      <c r="A592" s="3"/>
      <c r="B592" s="4"/>
      <c r="C592" s="3"/>
      <c r="D592" s="3"/>
      <c r="E592" s="3"/>
    </row>
    <row r="593" spans="1:5">
      <c r="A593" s="3"/>
      <c r="B593" s="4"/>
      <c r="C593" s="3"/>
      <c r="D593" s="3"/>
      <c r="E593" s="3"/>
    </row>
    <row r="594" spans="1:5">
      <c r="A594" s="3"/>
      <c r="B594" s="4"/>
      <c r="C594" s="3"/>
      <c r="D594" s="3"/>
      <c r="E594" s="3"/>
    </row>
    <row r="595" spans="1:5">
      <c r="A595" s="3"/>
      <c r="B595" s="4"/>
      <c r="C595" s="3"/>
      <c r="D595" s="3"/>
      <c r="E595" s="3"/>
    </row>
    <row r="596" spans="1:5">
      <c r="A596" s="3"/>
      <c r="B596" s="4"/>
      <c r="C596" s="3"/>
      <c r="D596" s="3"/>
      <c r="E596" s="3"/>
    </row>
    <row r="597" spans="1:5">
      <c r="A597" s="3"/>
      <c r="B597" s="4"/>
      <c r="C597" s="3"/>
      <c r="D597" s="3"/>
      <c r="E597" s="3"/>
    </row>
    <row r="598" spans="1:5">
      <c r="A598" s="3"/>
      <c r="B598" s="4"/>
      <c r="C598" s="3"/>
      <c r="D598" s="3"/>
      <c r="E598" s="3"/>
    </row>
    <row r="599" spans="1:5">
      <c r="A599" s="3"/>
      <c r="B599" s="4"/>
      <c r="C599" s="3"/>
      <c r="D599" s="3"/>
      <c r="E599" s="3"/>
    </row>
    <row r="600" spans="1:5">
      <c r="A600" s="3"/>
      <c r="B600" s="4"/>
      <c r="C600" s="3"/>
      <c r="D600" s="3"/>
      <c r="E600" s="3"/>
    </row>
    <row r="601" spans="1:5">
      <c r="A601" s="3"/>
      <c r="B601" s="4"/>
      <c r="C601" s="3"/>
      <c r="D601" s="3"/>
      <c r="E601" s="3"/>
    </row>
    <row r="602" spans="1:5">
      <c r="A602" s="3"/>
      <c r="B602" s="4"/>
      <c r="C602" s="3"/>
      <c r="D602" s="3"/>
      <c r="E602" s="3"/>
    </row>
    <row r="603" spans="1:5">
      <c r="A603" s="3"/>
      <c r="B603" s="4"/>
      <c r="C603" s="3"/>
      <c r="D603" s="3"/>
      <c r="E603" s="3"/>
    </row>
    <row r="604" spans="1:5">
      <c r="A604" s="3"/>
      <c r="B604" s="4"/>
      <c r="C604" s="3"/>
      <c r="D604" s="3"/>
      <c r="E604" s="3"/>
    </row>
    <row r="605" spans="1:5">
      <c r="A605" s="3"/>
      <c r="B605" s="4"/>
      <c r="C605" s="3"/>
      <c r="D605" s="3"/>
      <c r="E605" s="3"/>
    </row>
    <row r="606" spans="1:5">
      <c r="A606" s="3"/>
      <c r="B606" s="4"/>
      <c r="C606" s="3"/>
      <c r="D606" s="3"/>
      <c r="E606" s="3"/>
    </row>
    <row r="607" spans="1:5">
      <c r="A607" s="3"/>
      <c r="B607" s="4"/>
      <c r="C607" s="3"/>
      <c r="D607" s="3"/>
      <c r="E607" s="3"/>
    </row>
    <row r="608" spans="1:5">
      <c r="A608" s="3"/>
      <c r="B608" s="4"/>
      <c r="C608" s="3"/>
      <c r="D608" s="3"/>
      <c r="E608" s="3"/>
    </row>
    <row r="609" spans="1:5">
      <c r="A609" s="3"/>
      <c r="B609" s="4"/>
      <c r="C609" s="3"/>
      <c r="D609" s="3"/>
      <c r="E609" s="3"/>
    </row>
    <row r="610" spans="1:5">
      <c r="A610" s="3"/>
      <c r="B610" s="4"/>
      <c r="C610" s="3"/>
      <c r="D610" s="3"/>
      <c r="E610" s="3"/>
    </row>
    <row r="611" spans="1:5">
      <c r="A611" s="3"/>
      <c r="B611" s="4"/>
      <c r="C611" s="3"/>
      <c r="D611" s="3"/>
      <c r="E611" s="3"/>
    </row>
    <row r="612" spans="1:5">
      <c r="A612" s="3"/>
      <c r="B612" s="4"/>
      <c r="C612" s="3"/>
      <c r="D612" s="3"/>
      <c r="E612" s="3"/>
    </row>
    <row r="613" spans="1:5">
      <c r="A613" s="3"/>
      <c r="B613" s="4"/>
      <c r="C613" s="3"/>
      <c r="D613" s="3"/>
      <c r="E613" s="3"/>
    </row>
    <row r="614" spans="1:5">
      <c r="A614" s="3"/>
      <c r="B614" s="4"/>
      <c r="C614" s="3"/>
      <c r="D614" s="3"/>
      <c r="E614" s="3"/>
    </row>
    <row r="615" spans="1:5">
      <c r="A615" s="3"/>
      <c r="B615" s="4"/>
      <c r="C615" s="3"/>
      <c r="D615" s="3"/>
      <c r="E615" s="3"/>
    </row>
    <row r="616" spans="1:5">
      <c r="A616" s="3"/>
      <c r="B616" s="4"/>
      <c r="C616" s="3"/>
      <c r="D616" s="3"/>
      <c r="E616" s="3"/>
    </row>
    <row r="617" spans="1:5">
      <c r="A617" s="3"/>
      <c r="B617" s="4"/>
      <c r="C617" s="3"/>
      <c r="D617" s="3"/>
      <c r="E617" s="3"/>
    </row>
    <row r="618" spans="1:5">
      <c r="A618" s="3"/>
      <c r="B618" s="4"/>
      <c r="C618" s="3"/>
      <c r="D618" s="3"/>
      <c r="E618" s="3"/>
    </row>
    <row r="619" spans="1:5">
      <c r="A619" s="3"/>
      <c r="B619" s="4"/>
      <c r="C619" s="3"/>
      <c r="D619" s="3"/>
      <c r="E619" s="3"/>
    </row>
    <row r="620" spans="1:5">
      <c r="A620" s="3"/>
      <c r="B620" s="4"/>
      <c r="C620" s="3"/>
      <c r="D620" s="3"/>
      <c r="E620" s="3"/>
    </row>
    <row r="621" spans="1:5">
      <c r="A621" s="3"/>
      <c r="B621" s="4"/>
      <c r="C621" s="3"/>
      <c r="D621" s="3"/>
      <c r="E621" s="3"/>
    </row>
    <row r="622" spans="1:5">
      <c r="A622" s="3"/>
      <c r="B622" s="4"/>
      <c r="C622" s="3"/>
      <c r="D622" s="3"/>
      <c r="E622" s="3"/>
    </row>
    <row r="623" spans="1:5">
      <c r="A623" s="3"/>
      <c r="B623" s="4"/>
      <c r="C623" s="3"/>
      <c r="D623" s="3"/>
      <c r="E623" s="3"/>
    </row>
    <row r="624" spans="1:5">
      <c r="A624" s="3"/>
      <c r="B624" s="4"/>
      <c r="C624" s="3"/>
      <c r="D624" s="3"/>
      <c r="E624" s="3"/>
    </row>
    <row r="625" spans="1:5">
      <c r="A625" s="3"/>
      <c r="B625" s="4"/>
      <c r="C625" s="3"/>
      <c r="D625" s="3"/>
      <c r="E625" s="3"/>
    </row>
    <row r="626" spans="1:5">
      <c r="A626" s="3"/>
      <c r="B626" s="4"/>
      <c r="C626" s="3"/>
      <c r="D626" s="3"/>
      <c r="E626" s="3"/>
    </row>
    <row r="627" spans="1:5">
      <c r="A627" s="3"/>
      <c r="B627" s="4"/>
      <c r="C627" s="3"/>
      <c r="D627" s="3"/>
      <c r="E627" s="3"/>
    </row>
    <row r="628" spans="1:5">
      <c r="A628" s="3"/>
      <c r="B628" s="4"/>
      <c r="C628" s="3"/>
      <c r="D628" s="3"/>
      <c r="E628" s="3"/>
    </row>
    <row r="629" spans="1:5">
      <c r="A629" s="3"/>
      <c r="B629" s="4"/>
      <c r="C629" s="3"/>
      <c r="D629" s="3"/>
      <c r="E629" s="3"/>
    </row>
    <row r="630" spans="1:5">
      <c r="A630" s="3"/>
      <c r="B630" s="4"/>
      <c r="C630" s="3"/>
      <c r="D630" s="3"/>
      <c r="E630" s="3"/>
    </row>
    <row r="631" spans="1:5">
      <c r="A631" s="3"/>
      <c r="B631" s="4"/>
      <c r="C631" s="3"/>
      <c r="D631" s="3"/>
      <c r="E631" s="3"/>
    </row>
    <row r="632" spans="1:5">
      <c r="A632" s="3"/>
      <c r="B632" s="4"/>
      <c r="C632" s="3"/>
      <c r="D632" s="3"/>
      <c r="E632" s="3"/>
    </row>
    <row r="633" spans="1:5">
      <c r="A633" s="3"/>
      <c r="B633" s="4"/>
      <c r="C633" s="3"/>
      <c r="D633" s="3"/>
      <c r="E633" s="3"/>
    </row>
    <row r="634" spans="1:5">
      <c r="A634" s="3"/>
      <c r="B634" s="4"/>
      <c r="C634" s="3"/>
      <c r="D634" s="3"/>
      <c r="E634" s="3"/>
    </row>
    <row r="635" spans="1:5">
      <c r="A635" s="3"/>
      <c r="B635" s="4"/>
      <c r="C635" s="3"/>
      <c r="D635" s="3"/>
      <c r="E635" s="3"/>
    </row>
    <row r="636" spans="1:5">
      <c r="A636" s="3"/>
      <c r="B636" s="4"/>
      <c r="C636" s="3"/>
      <c r="D636" s="3"/>
      <c r="E636" s="3"/>
    </row>
    <row r="637" spans="1:5">
      <c r="A637" s="3"/>
      <c r="B637" s="4"/>
      <c r="C637" s="3"/>
      <c r="D637" s="3"/>
      <c r="E637" s="3"/>
    </row>
    <row r="638" spans="1:5">
      <c r="A638" s="3"/>
      <c r="B638" s="4"/>
      <c r="C638" s="3"/>
      <c r="D638" s="3"/>
      <c r="E638" s="3"/>
    </row>
    <row r="639" spans="1:5">
      <c r="A639" s="3"/>
      <c r="B639" s="4"/>
      <c r="C639" s="3"/>
      <c r="D639" s="3"/>
      <c r="E639" s="3"/>
    </row>
    <row r="640" spans="1:5">
      <c r="A640" s="3"/>
      <c r="B640" s="4"/>
      <c r="C640" s="3"/>
      <c r="D640" s="3"/>
      <c r="E640" s="3"/>
    </row>
    <row r="641" spans="1:5">
      <c r="A641" s="3"/>
      <c r="B641" s="4"/>
      <c r="C641" s="3"/>
      <c r="D641" s="3"/>
      <c r="E641" s="3"/>
    </row>
    <row r="642" spans="1:5">
      <c r="A642" s="3"/>
      <c r="B642" s="4"/>
      <c r="C642" s="3"/>
      <c r="D642" s="3"/>
      <c r="E642" s="3"/>
    </row>
    <row r="643" spans="1:5">
      <c r="A643" s="3"/>
      <c r="B643" s="4"/>
      <c r="C643" s="3"/>
      <c r="D643" s="3"/>
      <c r="E643" s="3"/>
    </row>
    <row r="644" spans="1:5">
      <c r="A644" s="3"/>
      <c r="B644" s="4"/>
      <c r="C644" s="3"/>
      <c r="D644" s="3"/>
      <c r="E644" s="3"/>
    </row>
    <row r="645" spans="1:5">
      <c r="A645" s="3"/>
      <c r="B645" s="4"/>
      <c r="C645" s="3"/>
      <c r="D645" s="3"/>
      <c r="E645" s="3"/>
    </row>
    <row r="646" spans="1:5">
      <c r="A646" s="3"/>
      <c r="B646" s="4"/>
      <c r="C646" s="3"/>
      <c r="D646" s="3"/>
      <c r="E646" s="3"/>
    </row>
    <row r="647" spans="1:5">
      <c r="A647" s="3"/>
      <c r="B647" s="4"/>
      <c r="C647" s="3"/>
      <c r="D647" s="3"/>
      <c r="E647" s="3"/>
    </row>
    <row r="648" spans="1:5">
      <c r="A648" s="3"/>
      <c r="B648" s="4"/>
      <c r="C648" s="3"/>
      <c r="D648" s="3"/>
      <c r="E648" s="3"/>
    </row>
    <row r="649" spans="1:5">
      <c r="A649" s="3"/>
      <c r="B649" s="4"/>
      <c r="C649" s="3"/>
      <c r="D649" s="3"/>
      <c r="E649" s="3"/>
    </row>
    <row r="650" spans="1:5">
      <c r="A650" s="3"/>
      <c r="B650" s="4"/>
      <c r="C650" s="3"/>
      <c r="D650" s="3"/>
      <c r="E650" s="3"/>
    </row>
    <row r="651" spans="1:5">
      <c r="A651" s="3"/>
      <c r="B651" s="4"/>
      <c r="C651" s="3"/>
      <c r="D651" s="3"/>
      <c r="E651" s="3"/>
    </row>
    <row r="652" spans="1:5">
      <c r="A652" s="3"/>
      <c r="B652" s="4"/>
      <c r="C652" s="3"/>
      <c r="D652" s="3"/>
      <c r="E652" s="3"/>
    </row>
    <row r="653" spans="1:5">
      <c r="A653" s="3"/>
      <c r="B653" s="4"/>
      <c r="C653" s="3"/>
      <c r="D653" s="3"/>
      <c r="E653" s="3"/>
    </row>
    <row r="654" spans="1:5">
      <c r="A654" s="3"/>
      <c r="B654" s="4"/>
      <c r="C654" s="3"/>
      <c r="D654" s="3"/>
      <c r="E654" s="3"/>
    </row>
    <row r="655" spans="1:5">
      <c r="A655" s="3"/>
      <c r="B655" s="4"/>
      <c r="C655" s="3"/>
      <c r="D655" s="3"/>
      <c r="E655" s="3"/>
    </row>
    <row r="656" spans="1:5">
      <c r="A656" s="3"/>
      <c r="B656" s="4"/>
      <c r="C656" s="3"/>
      <c r="D656" s="3"/>
      <c r="E656" s="3"/>
    </row>
    <row r="657" spans="1:5">
      <c r="A657" s="3"/>
      <c r="B657" s="4"/>
      <c r="C657" s="3"/>
      <c r="D657" s="3"/>
      <c r="E657" s="3"/>
    </row>
    <row r="658" spans="1:5">
      <c r="A658" s="3"/>
      <c r="B658" s="4"/>
      <c r="C658" s="3"/>
      <c r="D658" s="3"/>
      <c r="E658" s="3"/>
    </row>
    <row r="659" spans="1:5">
      <c r="A659" s="3"/>
      <c r="B659" s="4"/>
      <c r="C659" s="3"/>
      <c r="D659" s="3"/>
      <c r="E659" s="3"/>
    </row>
    <row r="660" spans="1:5">
      <c r="A660" s="3"/>
      <c r="B660" s="4"/>
      <c r="C660" s="3"/>
      <c r="D660" s="3"/>
      <c r="E660" s="3"/>
    </row>
    <row r="661" spans="1:5">
      <c r="A661" s="3"/>
      <c r="B661" s="4"/>
      <c r="C661" s="3"/>
      <c r="D661" s="3"/>
      <c r="E661" s="3"/>
    </row>
    <row r="662" spans="1:5">
      <c r="A662" s="3"/>
      <c r="B662" s="4"/>
      <c r="C662" s="3"/>
      <c r="D662" s="3"/>
      <c r="E662" s="3"/>
    </row>
    <row r="663" spans="1:5">
      <c r="A663" s="3"/>
      <c r="B663" s="4"/>
      <c r="C663" s="3"/>
      <c r="D663" s="3"/>
      <c r="E663" s="3"/>
    </row>
    <row r="664" spans="1:5">
      <c r="A664" s="3"/>
      <c r="B664" s="4"/>
      <c r="C664" s="3"/>
      <c r="D664" s="3"/>
      <c r="E664" s="3"/>
    </row>
    <row r="665" spans="1:5">
      <c r="A665" s="3"/>
      <c r="B665" s="4"/>
      <c r="C665" s="3"/>
      <c r="D665" s="3"/>
      <c r="E665" s="3"/>
    </row>
    <row r="666" spans="1:5">
      <c r="A666" s="3"/>
      <c r="B666" s="4"/>
      <c r="C666" s="3"/>
      <c r="D666" s="3"/>
      <c r="E666" s="3"/>
    </row>
    <row r="667" spans="1:5">
      <c r="A667" s="3"/>
      <c r="B667" s="4"/>
      <c r="C667" s="3"/>
      <c r="D667" s="3"/>
      <c r="E667" s="3"/>
    </row>
    <row r="668" spans="1:5">
      <c r="A668" s="3"/>
      <c r="B668" s="4"/>
      <c r="C668" s="3"/>
      <c r="D668" s="3"/>
      <c r="E668" s="3"/>
    </row>
    <row r="669" spans="1:5">
      <c r="A669" s="3"/>
      <c r="B669" s="4"/>
      <c r="C669" s="3"/>
      <c r="D669" s="3"/>
      <c r="E669" s="3"/>
    </row>
    <row r="670" spans="1:5">
      <c r="A670" s="3"/>
      <c r="B670" s="4"/>
      <c r="C670" s="3"/>
      <c r="D670" s="3"/>
      <c r="E670" s="3"/>
    </row>
    <row r="671" spans="1:5">
      <c r="A671" s="3"/>
      <c r="B671" s="4"/>
      <c r="C671" s="3"/>
      <c r="D671" s="3"/>
      <c r="E671" s="3"/>
    </row>
    <row r="672" spans="1:5">
      <c r="A672" s="3"/>
      <c r="B672" s="4"/>
      <c r="C672" s="3"/>
      <c r="D672" s="3"/>
      <c r="E672" s="3"/>
    </row>
    <row r="673" spans="1:5">
      <c r="A673" s="3"/>
      <c r="B673" s="4"/>
      <c r="C673" s="3"/>
      <c r="D673" s="3"/>
      <c r="E673" s="3"/>
    </row>
    <row r="674" spans="1:5">
      <c r="A674" s="3"/>
      <c r="B674" s="4"/>
      <c r="C674" s="3"/>
      <c r="D674" s="3"/>
      <c r="E674" s="3"/>
    </row>
    <row r="675" spans="1:5">
      <c r="A675" s="3"/>
      <c r="B675" s="4"/>
      <c r="C675" s="3"/>
      <c r="D675" s="3"/>
      <c r="E675" s="3"/>
    </row>
    <row r="676" spans="1:5">
      <c r="A676" s="3"/>
      <c r="B676" s="4"/>
      <c r="C676" s="3"/>
      <c r="D676" s="3"/>
      <c r="E676" s="3"/>
    </row>
    <row r="677" spans="1:5">
      <c r="A677" s="3"/>
      <c r="B677" s="4"/>
      <c r="C677" s="3"/>
      <c r="D677" s="3"/>
      <c r="E677" s="3"/>
    </row>
    <row r="678" spans="1:5">
      <c r="A678" s="3"/>
      <c r="B678" s="4"/>
      <c r="C678" s="3"/>
      <c r="D678" s="3"/>
      <c r="E678" s="3"/>
    </row>
    <row r="679" spans="1:5">
      <c r="A679" s="3"/>
      <c r="B679" s="4"/>
      <c r="C679" s="3"/>
      <c r="D679" s="3"/>
      <c r="E679" s="3"/>
    </row>
    <row r="680" spans="1:5">
      <c r="A680" s="3"/>
      <c r="B680" s="4"/>
      <c r="C680" s="3"/>
      <c r="D680" s="3"/>
      <c r="E680" s="3"/>
    </row>
    <row r="681" spans="1:5">
      <c r="A681" s="3"/>
      <c r="B681" s="4"/>
      <c r="C681" s="3"/>
      <c r="D681" s="3"/>
      <c r="E681" s="3"/>
    </row>
    <row r="682" spans="1:5">
      <c r="A682" s="3"/>
      <c r="B682" s="4"/>
      <c r="C682" s="3"/>
      <c r="D682" s="3"/>
      <c r="E682" s="3"/>
    </row>
    <row r="683" spans="1:5">
      <c r="A683" s="3"/>
      <c r="B683" s="4"/>
      <c r="C683" s="3"/>
      <c r="D683" s="3"/>
      <c r="E683" s="3"/>
    </row>
    <row r="684" spans="1:5">
      <c r="A684" s="3"/>
      <c r="B684" s="4"/>
      <c r="C684" s="3"/>
      <c r="D684" s="3"/>
      <c r="E684" s="3"/>
    </row>
    <row r="685" spans="1:5">
      <c r="A685" s="3"/>
      <c r="B685" s="4"/>
      <c r="C685" s="3"/>
      <c r="D685" s="3"/>
      <c r="E685" s="3"/>
    </row>
    <row r="686" spans="1:5">
      <c r="A686" s="3"/>
      <c r="B686" s="4"/>
      <c r="C686" s="3"/>
      <c r="D686" s="3"/>
      <c r="E686" s="3"/>
    </row>
    <row r="687" spans="1:5">
      <c r="A687" s="3"/>
      <c r="B687" s="4"/>
      <c r="C687" s="3"/>
      <c r="D687" s="3"/>
      <c r="E687" s="3"/>
    </row>
    <row r="688" spans="1:5">
      <c r="A688" s="3"/>
      <c r="B688" s="4"/>
      <c r="C688" s="3"/>
      <c r="D688" s="3"/>
      <c r="E688" s="3"/>
    </row>
    <row r="689" spans="1:5">
      <c r="A689" s="3"/>
      <c r="B689" s="4"/>
      <c r="C689" s="3"/>
      <c r="D689" s="3"/>
      <c r="E689" s="3"/>
    </row>
    <row r="690" spans="1:5">
      <c r="A690" s="3"/>
      <c r="B690" s="4"/>
      <c r="C690" s="3"/>
      <c r="D690" s="3"/>
      <c r="E690" s="3"/>
    </row>
    <row r="691" spans="1:5">
      <c r="A691" s="3"/>
      <c r="B691" s="4"/>
      <c r="C691" s="3"/>
      <c r="D691" s="3"/>
      <c r="E691" s="3"/>
    </row>
    <row r="692" spans="1:5">
      <c r="A692" s="3"/>
      <c r="B692" s="4"/>
      <c r="C692" s="3"/>
      <c r="D692" s="3"/>
      <c r="E692" s="3"/>
    </row>
    <row r="693" spans="1:5">
      <c r="A693" s="3"/>
      <c r="B693" s="4"/>
      <c r="C693" s="3"/>
      <c r="D693" s="3"/>
      <c r="E693" s="3"/>
    </row>
    <row r="694" spans="1:5">
      <c r="A694" s="3"/>
      <c r="B694" s="4"/>
      <c r="C694" s="3"/>
      <c r="D694" s="3"/>
      <c r="E694" s="3"/>
    </row>
    <row r="695" spans="1:5">
      <c r="A695" s="3"/>
      <c r="B695" s="4"/>
      <c r="C695" s="3"/>
      <c r="D695" s="3"/>
      <c r="E695" s="3"/>
    </row>
    <row r="696" spans="1:5">
      <c r="A696" s="3"/>
      <c r="B696" s="4"/>
      <c r="C696" s="3"/>
      <c r="D696" s="3"/>
      <c r="E696" s="3"/>
    </row>
    <row r="697" spans="1:5">
      <c r="A697" s="3"/>
      <c r="B697" s="4"/>
      <c r="C697" s="3"/>
      <c r="D697" s="3"/>
      <c r="E697" s="3"/>
    </row>
    <row r="698" spans="1:5">
      <c r="A698" s="3"/>
      <c r="B698" s="4"/>
      <c r="C698" s="3"/>
      <c r="D698" s="3"/>
      <c r="E698" s="3"/>
    </row>
    <row r="699" spans="1:5">
      <c r="A699" s="3"/>
      <c r="B699" s="4"/>
      <c r="C699" s="3"/>
      <c r="D699" s="3"/>
      <c r="E699" s="3"/>
    </row>
    <row r="700" spans="1:5">
      <c r="A700" s="3"/>
      <c r="B700" s="4"/>
      <c r="C700" s="3"/>
      <c r="D700" s="3"/>
      <c r="E700" s="3"/>
    </row>
    <row r="701" spans="1:5">
      <c r="A701" s="3"/>
      <c r="B701" s="4"/>
      <c r="C701" s="3"/>
      <c r="D701" s="3"/>
      <c r="E701" s="3"/>
    </row>
    <row r="702" spans="1:5">
      <c r="A702" s="3"/>
      <c r="B702" s="4"/>
      <c r="C702" s="3"/>
      <c r="D702" s="3"/>
      <c r="E702" s="3"/>
    </row>
    <row r="703" spans="1:5">
      <c r="A703" s="3"/>
      <c r="B703" s="4"/>
      <c r="C703" s="3"/>
      <c r="D703" s="3"/>
      <c r="E703" s="3"/>
    </row>
    <row r="704" spans="1:5">
      <c r="A704" s="3"/>
      <c r="B704" s="4"/>
      <c r="C704" s="3"/>
      <c r="D704" s="3"/>
      <c r="E704" s="3"/>
    </row>
    <row r="705" spans="1:5">
      <c r="A705" s="3"/>
      <c r="B705" s="4"/>
      <c r="C705" s="3"/>
      <c r="D705" s="3"/>
      <c r="E705" s="3"/>
    </row>
    <row r="706" spans="1:5">
      <c r="A706" s="3"/>
      <c r="B706" s="4"/>
      <c r="C706" s="3"/>
      <c r="D706" s="3"/>
      <c r="E706" s="3"/>
    </row>
    <row r="707" spans="1:5">
      <c r="A707" s="3"/>
      <c r="B707" s="4"/>
      <c r="C707" s="3"/>
      <c r="D707" s="3"/>
      <c r="E707" s="3"/>
    </row>
    <row r="708" spans="1:5">
      <c r="A708" s="3"/>
      <c r="B708" s="4"/>
      <c r="C708" s="3"/>
      <c r="D708" s="3"/>
      <c r="E708" s="3"/>
    </row>
    <row r="709" spans="1:5">
      <c r="A709" s="3"/>
      <c r="B709" s="4"/>
      <c r="C709" s="3"/>
      <c r="D709" s="3"/>
      <c r="E709" s="3"/>
    </row>
    <row r="710" spans="1:5">
      <c r="A710" s="3"/>
      <c r="B710" s="4"/>
      <c r="C710" s="3"/>
      <c r="D710" s="3"/>
      <c r="E710" s="3"/>
    </row>
    <row r="711" spans="1:5">
      <c r="A711" s="3"/>
      <c r="B711" s="4"/>
      <c r="C711" s="3"/>
      <c r="D711" s="3"/>
      <c r="E711" s="3"/>
    </row>
    <row r="712" spans="1:5">
      <c r="A712" s="3"/>
      <c r="B712" s="4"/>
      <c r="C712" s="3"/>
      <c r="D712" s="3"/>
      <c r="E712" s="3"/>
    </row>
    <row r="713" spans="1:5">
      <c r="A713" s="3"/>
      <c r="B713" s="4"/>
      <c r="C713" s="3"/>
      <c r="D713" s="3"/>
      <c r="E713" s="3"/>
    </row>
  </sheetData>
  <autoFilter ref="A8:B46"/>
  <phoneticPr fontId="3" type="noConversion"/>
  <pageMargins left="0.7" right="0.7" top="0.75" bottom="0.75" header="0.3" footer="0.3"/>
  <pageSetup paperSize="9" orientation="portrait" r:id="rId1"/>
</worksheet>
</file>

<file path=xl/worksheets/sheet38.xml><?xml version="1.0" encoding="utf-8"?>
<worksheet xmlns="http://schemas.openxmlformats.org/spreadsheetml/2006/main" xmlns:r="http://schemas.openxmlformats.org/officeDocument/2006/relationships">
  <dimension ref="A2:B288"/>
  <sheetViews>
    <sheetView workbookViewId="0">
      <selection activeCell="N31" sqref="N31"/>
    </sheetView>
  </sheetViews>
  <sheetFormatPr defaultRowHeight="12.75"/>
  <cols>
    <col min="1" max="1" width="25.42578125" customWidth="1"/>
    <col min="2" max="2" width="63.28515625" customWidth="1"/>
  </cols>
  <sheetData>
    <row r="2" spans="1:2" ht="21">
      <c r="A2" s="171" t="s">
        <v>131</v>
      </c>
      <c r="B2" s="172" t="s">
        <v>442</v>
      </c>
    </row>
    <row r="3" spans="1:2" ht="21">
      <c r="A3" s="171" t="s">
        <v>444</v>
      </c>
      <c r="B3" s="172" t="s">
        <v>443</v>
      </c>
    </row>
    <row r="4" spans="1:2" ht="56.25">
      <c r="A4" s="173" t="s">
        <v>827</v>
      </c>
      <c r="B4" s="174" t="s">
        <v>828</v>
      </c>
    </row>
    <row r="5" spans="1:2" ht="67.5">
      <c r="A5" s="173" t="s">
        <v>742</v>
      </c>
      <c r="B5" s="174" t="s">
        <v>410</v>
      </c>
    </row>
    <row r="6" spans="1:2" ht="67.5">
      <c r="A6" s="173" t="s">
        <v>750</v>
      </c>
      <c r="B6" s="174" t="s">
        <v>413</v>
      </c>
    </row>
    <row r="7" spans="1:2" ht="67.5">
      <c r="A7" s="173" t="s">
        <v>754</v>
      </c>
      <c r="B7" s="174" t="s">
        <v>414</v>
      </c>
    </row>
    <row r="8" spans="1:2" ht="67.5">
      <c r="A8" s="173" t="s">
        <v>767</v>
      </c>
      <c r="B8" s="174" t="s">
        <v>417</v>
      </c>
    </row>
    <row r="9" spans="1:2" ht="78.75">
      <c r="A9" s="173" t="s">
        <v>743</v>
      </c>
      <c r="B9" s="174" t="s">
        <v>572</v>
      </c>
    </row>
    <row r="10" spans="1:2" ht="90">
      <c r="A10" s="173" t="s">
        <v>751</v>
      </c>
      <c r="B10" s="174" t="s">
        <v>415</v>
      </c>
    </row>
    <row r="11" spans="1:2" ht="90">
      <c r="A11" s="173" t="s">
        <v>755</v>
      </c>
      <c r="B11" s="174" t="s">
        <v>576</v>
      </c>
    </row>
    <row r="12" spans="1:2" ht="90">
      <c r="A12" s="173" t="s">
        <v>768</v>
      </c>
      <c r="B12" s="174" t="s">
        <v>418</v>
      </c>
    </row>
    <row r="13" spans="1:2" ht="78.75">
      <c r="A13" s="173" t="s">
        <v>829</v>
      </c>
      <c r="B13" s="174" t="s">
        <v>830</v>
      </c>
    </row>
    <row r="14" spans="1:2" ht="78.75">
      <c r="A14" s="173" t="s">
        <v>757</v>
      </c>
      <c r="B14" s="174" t="s">
        <v>530</v>
      </c>
    </row>
    <row r="15" spans="1:2" ht="78.75">
      <c r="A15" s="173" t="s">
        <v>831</v>
      </c>
      <c r="B15" s="174" t="s">
        <v>832</v>
      </c>
    </row>
    <row r="16" spans="1:2" ht="67.5">
      <c r="A16" s="173" t="s">
        <v>756</v>
      </c>
      <c r="B16" s="174" t="s">
        <v>577</v>
      </c>
    </row>
    <row r="17" spans="1:2" ht="67.5">
      <c r="A17" s="173" t="s">
        <v>744</v>
      </c>
      <c r="B17" s="174" t="s">
        <v>573</v>
      </c>
    </row>
    <row r="18" spans="1:2" ht="67.5">
      <c r="A18" s="173" t="s">
        <v>752</v>
      </c>
      <c r="B18" s="174" t="s">
        <v>578</v>
      </c>
    </row>
    <row r="19" spans="1:2" ht="67.5">
      <c r="A19" s="173" t="s">
        <v>759</v>
      </c>
      <c r="B19" s="174" t="s">
        <v>579</v>
      </c>
    </row>
    <row r="20" spans="1:2" ht="67.5">
      <c r="A20" s="173" t="s">
        <v>770</v>
      </c>
      <c r="B20" s="174" t="s">
        <v>769</v>
      </c>
    </row>
    <row r="21" spans="1:2" ht="67.5">
      <c r="A21" s="173" t="s">
        <v>745</v>
      </c>
      <c r="B21" s="174" t="s">
        <v>574</v>
      </c>
    </row>
    <row r="22" spans="1:2" ht="78.75">
      <c r="A22" s="173" t="s">
        <v>753</v>
      </c>
      <c r="B22" s="174" t="s">
        <v>580</v>
      </c>
    </row>
    <row r="23" spans="1:2" ht="67.5">
      <c r="A23" s="173" t="s">
        <v>760</v>
      </c>
      <c r="B23" s="174" t="s">
        <v>581</v>
      </c>
    </row>
    <row r="24" spans="1:2" ht="56.25">
      <c r="A24" s="173" t="s">
        <v>746</v>
      </c>
      <c r="B24" s="174" t="s">
        <v>575</v>
      </c>
    </row>
    <row r="25" spans="1:2" ht="67.5">
      <c r="A25" s="173" t="s">
        <v>758</v>
      </c>
      <c r="B25" s="174" t="s">
        <v>582</v>
      </c>
    </row>
    <row r="26" spans="1:2" ht="45">
      <c r="A26" s="173" t="s">
        <v>833</v>
      </c>
      <c r="B26" s="174" t="s">
        <v>834</v>
      </c>
    </row>
    <row r="27" spans="1:2" ht="56.25">
      <c r="A27" s="173" t="s">
        <v>835</v>
      </c>
      <c r="B27" s="174" t="s">
        <v>836</v>
      </c>
    </row>
    <row r="28" spans="1:2" ht="56.25">
      <c r="A28" s="173" t="s">
        <v>837</v>
      </c>
      <c r="B28" s="174" t="s">
        <v>838</v>
      </c>
    </row>
    <row r="29" spans="1:2" ht="90">
      <c r="A29" s="173" t="s">
        <v>785</v>
      </c>
      <c r="B29" s="174" t="s">
        <v>534</v>
      </c>
    </row>
    <row r="30" spans="1:2" ht="67.5">
      <c r="A30" s="173" t="s">
        <v>787</v>
      </c>
      <c r="B30" s="174" t="s">
        <v>424</v>
      </c>
    </row>
    <row r="31" spans="1:2" ht="67.5">
      <c r="A31" s="173" t="s">
        <v>839</v>
      </c>
      <c r="B31" s="174" t="s">
        <v>840</v>
      </c>
    </row>
    <row r="32" spans="1:2" ht="56.25">
      <c r="A32" s="173" t="s">
        <v>841</v>
      </c>
      <c r="B32" s="174" t="s">
        <v>842</v>
      </c>
    </row>
    <row r="33" spans="1:2" ht="90">
      <c r="A33" s="173" t="s">
        <v>747</v>
      </c>
      <c r="B33" s="174" t="s">
        <v>412</v>
      </c>
    </row>
    <row r="34" spans="1:2" ht="67.5">
      <c r="A34" s="173" t="s">
        <v>786</v>
      </c>
      <c r="B34" s="174" t="s">
        <v>422</v>
      </c>
    </row>
    <row r="35" spans="1:2" ht="67.5">
      <c r="A35" s="173" t="s">
        <v>843</v>
      </c>
      <c r="B35" s="174" t="s">
        <v>844</v>
      </c>
    </row>
    <row r="36" spans="1:2" ht="45">
      <c r="A36" s="173" t="s">
        <v>845</v>
      </c>
      <c r="B36" s="174" t="s">
        <v>846</v>
      </c>
    </row>
    <row r="37" spans="1:2" ht="78.75">
      <c r="A37" s="173" t="s">
        <v>739</v>
      </c>
      <c r="B37" s="174" t="s">
        <v>409</v>
      </c>
    </row>
    <row r="38" spans="1:2" ht="56.25">
      <c r="A38" s="173" t="s">
        <v>847</v>
      </c>
      <c r="B38" s="174" t="s">
        <v>848</v>
      </c>
    </row>
    <row r="39" spans="1:2" ht="45">
      <c r="A39" s="173" t="s">
        <v>849</v>
      </c>
      <c r="B39" s="175" t="s">
        <v>850</v>
      </c>
    </row>
    <row r="40" spans="1:2" ht="33.75">
      <c r="A40" s="173" t="s">
        <v>761</v>
      </c>
      <c r="B40" s="175" t="s">
        <v>411</v>
      </c>
    </row>
    <row r="41" spans="1:2" ht="33.75">
      <c r="A41" s="173" t="s">
        <v>776</v>
      </c>
      <c r="B41" s="175" t="s">
        <v>393</v>
      </c>
    </row>
    <row r="42" spans="1:2" ht="67.5">
      <c r="A42" s="173" t="s">
        <v>851</v>
      </c>
      <c r="B42" s="174" t="s">
        <v>852</v>
      </c>
    </row>
    <row r="43" spans="1:2" ht="56.25">
      <c r="A43" s="173" t="s">
        <v>853</v>
      </c>
      <c r="B43" s="174" t="s">
        <v>606</v>
      </c>
    </row>
    <row r="44" spans="1:2" ht="56.25">
      <c r="A44" s="173" t="s">
        <v>854</v>
      </c>
      <c r="B44" s="174" t="s">
        <v>855</v>
      </c>
    </row>
    <row r="45" spans="1:2" ht="56.25">
      <c r="A45" s="173" t="s">
        <v>856</v>
      </c>
      <c r="B45" s="174" t="s">
        <v>857</v>
      </c>
    </row>
    <row r="46" spans="1:2" ht="67.5">
      <c r="A46" s="173" t="s">
        <v>858</v>
      </c>
      <c r="B46" s="174" t="s">
        <v>859</v>
      </c>
    </row>
    <row r="47" spans="1:2" ht="56.25">
      <c r="A47" s="173" t="s">
        <v>696</v>
      </c>
      <c r="B47" s="174" t="s">
        <v>506</v>
      </c>
    </row>
    <row r="48" spans="1:2" ht="33.75">
      <c r="A48" s="173" t="s">
        <v>763</v>
      </c>
      <c r="B48" s="175" t="s">
        <v>584</v>
      </c>
    </row>
    <row r="49" spans="1:2" ht="56.25">
      <c r="A49" s="173" t="s">
        <v>771</v>
      </c>
      <c r="B49" s="174" t="s">
        <v>419</v>
      </c>
    </row>
    <row r="50" spans="1:2" ht="56.25">
      <c r="A50" s="173" t="s">
        <v>772</v>
      </c>
      <c r="B50" s="174" t="s">
        <v>416</v>
      </c>
    </row>
    <row r="51" spans="1:2" ht="56.25">
      <c r="A51" s="173" t="s">
        <v>860</v>
      </c>
      <c r="B51" s="174" t="s">
        <v>861</v>
      </c>
    </row>
    <row r="52" spans="1:2" ht="21">
      <c r="A52" s="171" t="s">
        <v>446</v>
      </c>
      <c r="B52" s="172" t="s">
        <v>445</v>
      </c>
    </row>
    <row r="53" spans="1:2" ht="56.25">
      <c r="A53" s="173" t="s">
        <v>777</v>
      </c>
      <c r="B53" s="174" t="s">
        <v>421</v>
      </c>
    </row>
    <row r="54" spans="1:2" ht="21">
      <c r="A54" s="171" t="s">
        <v>448</v>
      </c>
      <c r="B54" s="172" t="s">
        <v>615</v>
      </c>
    </row>
    <row r="55" spans="1:2" ht="45">
      <c r="A55" s="173" t="s">
        <v>778</v>
      </c>
      <c r="B55" s="175" t="s">
        <v>609</v>
      </c>
    </row>
    <row r="56" spans="1:2" ht="67.5">
      <c r="A56" s="173" t="s">
        <v>779</v>
      </c>
      <c r="B56" s="174" t="s">
        <v>622</v>
      </c>
    </row>
    <row r="57" spans="1:2" ht="45">
      <c r="A57" s="173" t="s">
        <v>775</v>
      </c>
      <c r="B57" s="175" t="s">
        <v>607</v>
      </c>
    </row>
    <row r="58" spans="1:2" ht="45">
      <c r="A58" s="173" t="s">
        <v>806</v>
      </c>
      <c r="B58" s="174" t="s">
        <v>608</v>
      </c>
    </row>
    <row r="59" spans="1:2" ht="21">
      <c r="A59" s="171" t="s">
        <v>223</v>
      </c>
      <c r="B59" s="172" t="s">
        <v>587</v>
      </c>
    </row>
    <row r="60" spans="1:2">
      <c r="A60" s="171" t="s">
        <v>807</v>
      </c>
      <c r="B60" s="172" t="s">
        <v>589</v>
      </c>
    </row>
    <row r="61" spans="1:2" ht="45">
      <c r="A61" s="173" t="s">
        <v>698</v>
      </c>
      <c r="B61" s="175" t="s">
        <v>564</v>
      </c>
    </row>
    <row r="62" spans="1:2" ht="42">
      <c r="A62" s="171" t="s">
        <v>808</v>
      </c>
      <c r="B62" s="172" t="s">
        <v>590</v>
      </c>
    </row>
    <row r="63" spans="1:2" ht="78.75">
      <c r="A63" s="173" t="s">
        <v>701</v>
      </c>
      <c r="B63" s="174" t="s">
        <v>565</v>
      </c>
    </row>
    <row r="64" spans="1:2">
      <c r="A64" s="171" t="s">
        <v>862</v>
      </c>
      <c r="B64" s="172" t="s">
        <v>863</v>
      </c>
    </row>
    <row r="65" spans="1:2" ht="101.25">
      <c r="A65" s="173" t="s">
        <v>864</v>
      </c>
      <c r="B65" s="174" t="s">
        <v>865</v>
      </c>
    </row>
    <row r="66" spans="1:2" ht="45">
      <c r="A66" s="173" t="s">
        <v>866</v>
      </c>
      <c r="B66" s="175" t="s">
        <v>867</v>
      </c>
    </row>
    <row r="67" spans="1:2" ht="112.5">
      <c r="A67" s="173" t="s">
        <v>868</v>
      </c>
      <c r="B67" s="174" t="s">
        <v>869</v>
      </c>
    </row>
    <row r="68" spans="1:2" ht="31.5">
      <c r="A68" s="171" t="s">
        <v>235</v>
      </c>
      <c r="B68" s="172" t="s">
        <v>452</v>
      </c>
    </row>
    <row r="69" spans="1:2" ht="21">
      <c r="A69" s="171" t="s">
        <v>821</v>
      </c>
      <c r="B69" s="172" t="s">
        <v>820</v>
      </c>
    </row>
    <row r="70" spans="1:2" ht="123.75">
      <c r="A70" s="173" t="s">
        <v>870</v>
      </c>
      <c r="B70" s="174" t="s">
        <v>871</v>
      </c>
    </row>
    <row r="71" spans="1:2" ht="123.75">
      <c r="A71" s="173" t="s">
        <v>804</v>
      </c>
      <c r="B71" s="174" t="s">
        <v>505</v>
      </c>
    </row>
    <row r="72" spans="1:2" ht="21">
      <c r="A72" s="171" t="s">
        <v>453</v>
      </c>
      <c r="B72" s="172" t="s">
        <v>591</v>
      </c>
    </row>
    <row r="73" spans="1:2" ht="78.75">
      <c r="A73" s="173" t="s">
        <v>679</v>
      </c>
      <c r="B73" s="174" t="s">
        <v>562</v>
      </c>
    </row>
    <row r="74" spans="1:2" ht="90">
      <c r="A74" s="173" t="s">
        <v>678</v>
      </c>
      <c r="B74" s="174" t="s">
        <v>502</v>
      </c>
    </row>
    <row r="75" spans="1:2" ht="31.5">
      <c r="A75" s="171" t="s">
        <v>543</v>
      </c>
      <c r="B75" s="172" t="s">
        <v>592</v>
      </c>
    </row>
    <row r="76" spans="1:2" ht="56.25">
      <c r="A76" s="173" t="s">
        <v>737</v>
      </c>
      <c r="B76" s="174" t="s">
        <v>529</v>
      </c>
    </row>
    <row r="77" spans="1:2" ht="21">
      <c r="A77" s="171" t="s">
        <v>455</v>
      </c>
      <c r="B77" s="172" t="s">
        <v>454</v>
      </c>
    </row>
    <row r="78" spans="1:2" ht="45">
      <c r="A78" s="173" t="s">
        <v>765</v>
      </c>
      <c r="B78" s="174" t="s">
        <v>396</v>
      </c>
    </row>
    <row r="79" spans="1:2" ht="31.5">
      <c r="A79" s="171" t="s">
        <v>809</v>
      </c>
      <c r="B79" s="172" t="s">
        <v>593</v>
      </c>
    </row>
    <row r="80" spans="1:2" ht="56.25">
      <c r="A80" s="173" t="s">
        <v>872</v>
      </c>
      <c r="B80" s="174" t="s">
        <v>873</v>
      </c>
    </row>
    <row r="81" spans="1:2" ht="56.25">
      <c r="A81" s="173" t="s">
        <v>693</v>
      </c>
      <c r="B81" s="174" t="s">
        <v>387</v>
      </c>
    </row>
    <row r="82" spans="1:2" ht="67.5">
      <c r="A82" s="173" t="s">
        <v>874</v>
      </c>
      <c r="B82" s="174" t="s">
        <v>875</v>
      </c>
    </row>
    <row r="83" spans="1:2" ht="21">
      <c r="A83" s="171" t="s">
        <v>823</v>
      </c>
      <c r="B83" s="172" t="s">
        <v>822</v>
      </c>
    </row>
    <row r="84" spans="1:2" ht="56.25">
      <c r="A84" s="173" t="s">
        <v>876</v>
      </c>
      <c r="B84" s="174" t="s">
        <v>826</v>
      </c>
    </row>
    <row r="85" spans="1:2" ht="45">
      <c r="A85" s="173" t="s">
        <v>877</v>
      </c>
      <c r="B85" s="175" t="s">
        <v>878</v>
      </c>
    </row>
    <row r="86" spans="1:2" ht="56.25">
      <c r="A86" s="173" t="s">
        <v>879</v>
      </c>
      <c r="B86" s="174" t="s">
        <v>880</v>
      </c>
    </row>
    <row r="87" spans="1:2" ht="31.5">
      <c r="A87" s="171" t="s">
        <v>237</v>
      </c>
      <c r="B87" s="172" t="s">
        <v>456</v>
      </c>
    </row>
    <row r="88" spans="1:2" ht="42">
      <c r="A88" s="171" t="s">
        <v>458</v>
      </c>
      <c r="B88" s="172" t="s">
        <v>457</v>
      </c>
    </row>
    <row r="89" spans="1:2" ht="78.75">
      <c r="A89" s="173" t="s">
        <v>656</v>
      </c>
      <c r="B89" s="174" t="s">
        <v>341</v>
      </c>
    </row>
    <row r="90" spans="1:2" ht="90">
      <c r="A90" s="173" t="s">
        <v>657</v>
      </c>
      <c r="B90" s="174" t="s">
        <v>626</v>
      </c>
    </row>
    <row r="91" spans="1:2" ht="67.5">
      <c r="A91" s="173" t="s">
        <v>667</v>
      </c>
      <c r="B91" s="174" t="s">
        <v>351</v>
      </c>
    </row>
    <row r="92" spans="1:2" ht="21">
      <c r="A92" s="171" t="s">
        <v>460</v>
      </c>
      <c r="B92" s="172" t="s">
        <v>459</v>
      </c>
    </row>
    <row r="93" spans="1:2" ht="56.25">
      <c r="A93" s="173" t="s">
        <v>661</v>
      </c>
      <c r="B93" s="174" t="s">
        <v>349</v>
      </c>
    </row>
    <row r="94" spans="1:2" ht="56.25">
      <c r="A94" s="173" t="s">
        <v>662</v>
      </c>
      <c r="B94" s="174" t="s">
        <v>350</v>
      </c>
    </row>
    <row r="95" spans="1:2" ht="56.25">
      <c r="A95" s="173" t="s">
        <v>645</v>
      </c>
      <c r="B95" s="174" t="s">
        <v>334</v>
      </c>
    </row>
    <row r="96" spans="1:2" ht="52.5">
      <c r="A96" s="171" t="s">
        <v>881</v>
      </c>
      <c r="B96" s="176" t="s">
        <v>882</v>
      </c>
    </row>
    <row r="97" spans="1:2" ht="45">
      <c r="A97" s="173" t="s">
        <v>881</v>
      </c>
      <c r="B97" s="174" t="s">
        <v>882</v>
      </c>
    </row>
    <row r="98" spans="1:2" ht="63">
      <c r="A98" s="171" t="s">
        <v>883</v>
      </c>
      <c r="B98" s="176" t="s">
        <v>884</v>
      </c>
    </row>
    <row r="99" spans="1:2" ht="56.25">
      <c r="A99" s="173" t="s">
        <v>883</v>
      </c>
      <c r="B99" s="174" t="s">
        <v>884</v>
      </c>
    </row>
    <row r="100" spans="1:2">
      <c r="A100" s="171" t="s">
        <v>227</v>
      </c>
      <c r="B100" s="172" t="s">
        <v>461</v>
      </c>
    </row>
    <row r="101" spans="1:2">
      <c r="A101" s="171" t="s">
        <v>463</v>
      </c>
      <c r="B101" s="172" t="s">
        <v>462</v>
      </c>
    </row>
    <row r="102" spans="1:2" ht="63">
      <c r="A102" s="171" t="s">
        <v>708</v>
      </c>
      <c r="B102" s="176" t="s">
        <v>397</v>
      </c>
    </row>
    <row r="103" spans="1:2" ht="56.25">
      <c r="A103" s="173" t="s">
        <v>708</v>
      </c>
      <c r="B103" s="174" t="s">
        <v>397</v>
      </c>
    </row>
    <row r="104" spans="1:2" ht="67.5">
      <c r="A104" s="173" t="s">
        <v>709</v>
      </c>
      <c r="B104" s="174" t="s">
        <v>398</v>
      </c>
    </row>
    <row r="105" spans="1:2" ht="56.25">
      <c r="A105" s="173" t="s">
        <v>711</v>
      </c>
      <c r="B105" s="174" t="s">
        <v>568</v>
      </c>
    </row>
    <row r="106" spans="1:2" ht="45">
      <c r="A106" s="173" t="s">
        <v>885</v>
      </c>
      <c r="B106" s="175" t="s">
        <v>886</v>
      </c>
    </row>
    <row r="107" spans="1:2" ht="33.75">
      <c r="A107" s="173" t="s">
        <v>887</v>
      </c>
      <c r="B107" s="175" t="s">
        <v>888</v>
      </c>
    </row>
    <row r="108" spans="1:2" ht="33.75">
      <c r="A108" s="173" t="s">
        <v>717</v>
      </c>
      <c r="B108" s="175" t="s">
        <v>400</v>
      </c>
    </row>
    <row r="109" spans="1:2" ht="56.25">
      <c r="A109" s="173" t="s">
        <v>889</v>
      </c>
      <c r="B109" s="174" t="s">
        <v>890</v>
      </c>
    </row>
    <row r="110" spans="1:2" ht="33.75">
      <c r="A110" s="173" t="s">
        <v>719</v>
      </c>
      <c r="B110" s="175" t="s">
        <v>616</v>
      </c>
    </row>
    <row r="111" spans="1:2" ht="33.75">
      <c r="A111" s="173" t="s">
        <v>713</v>
      </c>
      <c r="B111" s="175" t="s">
        <v>399</v>
      </c>
    </row>
    <row r="112" spans="1:2" ht="67.5">
      <c r="A112" s="173" t="s">
        <v>714</v>
      </c>
      <c r="B112" s="174" t="s">
        <v>627</v>
      </c>
    </row>
    <row r="113" spans="1:2">
      <c r="A113" s="171" t="s">
        <v>464</v>
      </c>
      <c r="B113" s="172" t="s">
        <v>594</v>
      </c>
    </row>
    <row r="114" spans="1:2" ht="56.25">
      <c r="A114" s="173" t="s">
        <v>720</v>
      </c>
      <c r="B114" s="174" t="s">
        <v>516</v>
      </c>
    </row>
    <row r="115" spans="1:2" ht="78.75">
      <c r="A115" s="173" t="s">
        <v>721</v>
      </c>
      <c r="B115" s="174" t="s">
        <v>517</v>
      </c>
    </row>
    <row r="116" spans="1:2" ht="56.25">
      <c r="A116" s="173" t="s">
        <v>724</v>
      </c>
      <c r="B116" s="174" t="s">
        <v>570</v>
      </c>
    </row>
    <row r="117" spans="1:2" ht="33.75">
      <c r="A117" s="173" t="s">
        <v>702</v>
      </c>
      <c r="B117" s="175" t="s">
        <v>508</v>
      </c>
    </row>
    <row r="118" spans="1:2" ht="45">
      <c r="A118" s="173" t="s">
        <v>725</v>
      </c>
      <c r="B118" s="175" t="s">
        <v>520</v>
      </c>
    </row>
    <row r="119" spans="1:2" ht="33.75">
      <c r="A119" s="173" t="s">
        <v>891</v>
      </c>
      <c r="B119" s="175" t="s">
        <v>892</v>
      </c>
    </row>
    <row r="120" spans="1:2" ht="78.75">
      <c r="A120" s="173" t="s">
        <v>726</v>
      </c>
      <c r="B120" s="174" t="s">
        <v>521</v>
      </c>
    </row>
    <row r="121" spans="1:2" ht="21">
      <c r="A121" s="171" t="s">
        <v>465</v>
      </c>
      <c r="B121" s="172" t="s">
        <v>595</v>
      </c>
    </row>
    <row r="122" spans="1:2" ht="67.5">
      <c r="A122" s="173" t="s">
        <v>703</v>
      </c>
      <c r="B122" s="174" t="s">
        <v>509</v>
      </c>
    </row>
    <row r="123" spans="1:2" ht="78.75">
      <c r="A123" s="173" t="s">
        <v>704</v>
      </c>
      <c r="B123" s="174" t="s">
        <v>510</v>
      </c>
    </row>
    <row r="124" spans="1:2" ht="67.5">
      <c r="A124" s="173" t="s">
        <v>705</v>
      </c>
      <c r="B124" s="174" t="s">
        <v>566</v>
      </c>
    </row>
    <row r="125" spans="1:2" ht="56.25">
      <c r="A125" s="173" t="s">
        <v>706</v>
      </c>
      <c r="B125" s="174" t="s">
        <v>511</v>
      </c>
    </row>
    <row r="126" spans="1:2" ht="56.25">
      <c r="A126" s="173" t="s">
        <v>707</v>
      </c>
      <c r="B126" s="174" t="s">
        <v>567</v>
      </c>
    </row>
    <row r="127" spans="1:2" ht="56.25">
      <c r="A127" s="173" t="s">
        <v>733</v>
      </c>
      <c r="B127" s="174" t="s">
        <v>526</v>
      </c>
    </row>
    <row r="128" spans="1:2" ht="45">
      <c r="A128" s="173" t="s">
        <v>893</v>
      </c>
      <c r="B128" s="175" t="s">
        <v>894</v>
      </c>
    </row>
    <row r="129" spans="1:2" ht="56.25">
      <c r="A129" s="173" t="s">
        <v>895</v>
      </c>
      <c r="B129" s="174" t="s">
        <v>896</v>
      </c>
    </row>
    <row r="130" spans="1:2" ht="45">
      <c r="A130" s="173" t="s">
        <v>897</v>
      </c>
      <c r="B130" s="175" t="s">
        <v>898</v>
      </c>
    </row>
    <row r="131" spans="1:2" ht="33.75">
      <c r="A131" s="173" t="s">
        <v>899</v>
      </c>
      <c r="B131" s="175" t="s">
        <v>900</v>
      </c>
    </row>
    <row r="132" spans="1:2" ht="67.5">
      <c r="A132" s="173" t="s">
        <v>901</v>
      </c>
      <c r="B132" s="174" t="s">
        <v>524</v>
      </c>
    </row>
    <row r="133" spans="1:2" ht="45">
      <c r="A133" s="173" t="s">
        <v>731</v>
      </c>
      <c r="B133" s="175" t="s">
        <v>512</v>
      </c>
    </row>
    <row r="134" spans="1:2" ht="56.25">
      <c r="A134" s="173" t="s">
        <v>732</v>
      </c>
      <c r="B134" s="174" t="s">
        <v>525</v>
      </c>
    </row>
    <row r="135" spans="1:2">
      <c r="A135" s="171" t="s">
        <v>228</v>
      </c>
      <c r="B135" s="172" t="s">
        <v>466</v>
      </c>
    </row>
    <row r="136" spans="1:2" ht="21">
      <c r="A136" s="171" t="s">
        <v>468</v>
      </c>
      <c r="B136" s="172" t="s">
        <v>467</v>
      </c>
    </row>
    <row r="137" spans="1:2" ht="45">
      <c r="A137" s="173" t="s">
        <v>799</v>
      </c>
      <c r="B137" s="175" t="s">
        <v>436</v>
      </c>
    </row>
    <row r="138" spans="1:2" ht="21">
      <c r="A138" s="171" t="s">
        <v>472</v>
      </c>
      <c r="B138" s="172" t="s">
        <v>471</v>
      </c>
    </row>
    <row r="139" spans="1:2" ht="45">
      <c r="A139" s="173" t="s">
        <v>902</v>
      </c>
      <c r="B139" s="175" t="s">
        <v>903</v>
      </c>
    </row>
    <row r="140" spans="1:2" ht="33.75">
      <c r="A140" s="173" t="s">
        <v>904</v>
      </c>
      <c r="B140" s="175" t="s">
        <v>905</v>
      </c>
    </row>
    <row r="141" spans="1:2" ht="21">
      <c r="A141" s="171" t="s">
        <v>473</v>
      </c>
      <c r="B141" s="172" t="s">
        <v>447</v>
      </c>
    </row>
    <row r="142" spans="1:2" ht="56.25">
      <c r="A142" s="173" t="s">
        <v>685</v>
      </c>
      <c r="B142" s="174" t="s">
        <v>371</v>
      </c>
    </row>
    <row r="143" spans="1:2" ht="78.75">
      <c r="A143" s="173" t="s">
        <v>686</v>
      </c>
      <c r="B143" s="174" t="s">
        <v>372</v>
      </c>
    </row>
    <row r="144" spans="1:2" ht="56.25">
      <c r="A144" s="173" t="s">
        <v>906</v>
      </c>
      <c r="B144" s="174" t="s">
        <v>907</v>
      </c>
    </row>
    <row r="145" spans="1:2" ht="45">
      <c r="A145" s="173" t="s">
        <v>688</v>
      </c>
      <c r="B145" s="175" t="s">
        <v>382</v>
      </c>
    </row>
    <row r="146" spans="1:2" ht="45">
      <c r="A146" s="173" t="s">
        <v>689</v>
      </c>
      <c r="B146" s="175" t="s">
        <v>383</v>
      </c>
    </row>
    <row r="147" spans="1:2" ht="31.5">
      <c r="A147" s="171" t="s">
        <v>31</v>
      </c>
      <c r="B147" s="172" t="s">
        <v>479</v>
      </c>
    </row>
    <row r="148" spans="1:2" ht="21">
      <c r="A148" s="171" t="s">
        <v>481</v>
      </c>
      <c r="B148" s="172" t="s">
        <v>480</v>
      </c>
    </row>
    <row r="149" spans="1:2" ht="67.5">
      <c r="A149" s="173" t="s">
        <v>908</v>
      </c>
      <c r="B149" s="174" t="s">
        <v>909</v>
      </c>
    </row>
    <row r="150" spans="1:2" ht="21">
      <c r="A150" s="171" t="s">
        <v>26</v>
      </c>
      <c r="B150" s="172" t="s">
        <v>483</v>
      </c>
    </row>
    <row r="151" spans="1:2">
      <c r="A151" s="171" t="s">
        <v>485</v>
      </c>
      <c r="B151" s="172" t="s">
        <v>484</v>
      </c>
    </row>
    <row r="152" spans="1:2" ht="56.25">
      <c r="A152" s="173" t="s">
        <v>910</v>
      </c>
      <c r="B152" s="174" t="s">
        <v>911</v>
      </c>
    </row>
    <row r="153" spans="1:2" ht="67.5">
      <c r="A153" s="173" t="s">
        <v>912</v>
      </c>
      <c r="B153" s="174" t="s">
        <v>913</v>
      </c>
    </row>
    <row r="154" spans="1:2" ht="33.75">
      <c r="A154" s="173" t="s">
        <v>671</v>
      </c>
      <c r="B154" s="175" t="s">
        <v>359</v>
      </c>
    </row>
    <row r="155" spans="1:2" ht="21">
      <c r="A155" s="171" t="s">
        <v>489</v>
      </c>
      <c r="B155" s="172" t="s">
        <v>488</v>
      </c>
    </row>
    <row r="156" spans="1:2" ht="33.75">
      <c r="A156" s="173" t="s">
        <v>766</v>
      </c>
      <c r="B156" s="175" t="s">
        <v>407</v>
      </c>
    </row>
    <row r="157" spans="1:2" ht="21">
      <c r="A157" s="171" t="s">
        <v>192</v>
      </c>
      <c r="B157" s="172" t="s">
        <v>596</v>
      </c>
    </row>
    <row r="158" spans="1:2" ht="21">
      <c r="A158" s="171" t="s">
        <v>914</v>
      </c>
      <c r="B158" s="172" t="s">
        <v>915</v>
      </c>
    </row>
    <row r="159" spans="1:2" ht="56.25">
      <c r="A159" s="173" t="s">
        <v>916</v>
      </c>
      <c r="B159" s="174" t="s">
        <v>917</v>
      </c>
    </row>
    <row r="160" spans="1:2" ht="21">
      <c r="A160" s="171" t="s">
        <v>918</v>
      </c>
      <c r="B160" s="172" t="s">
        <v>919</v>
      </c>
    </row>
    <row r="161" spans="1:2" ht="90">
      <c r="A161" s="173" t="s">
        <v>920</v>
      </c>
      <c r="B161" s="174" t="s">
        <v>921</v>
      </c>
    </row>
    <row r="162" spans="1:2" ht="45">
      <c r="A162" s="173" t="s">
        <v>922</v>
      </c>
      <c r="B162" s="175" t="s">
        <v>923</v>
      </c>
    </row>
    <row r="163" spans="1:2" ht="101.25">
      <c r="A163" s="173" t="s">
        <v>924</v>
      </c>
      <c r="B163" s="174" t="s">
        <v>925</v>
      </c>
    </row>
    <row r="164" spans="1:2" ht="21">
      <c r="A164" s="171" t="s">
        <v>490</v>
      </c>
      <c r="B164" s="172" t="s">
        <v>597</v>
      </c>
    </row>
    <row r="165" spans="1:2" ht="45">
      <c r="A165" s="173" t="s">
        <v>736</v>
      </c>
      <c r="B165" s="175" t="s">
        <v>528</v>
      </c>
    </row>
    <row r="166" spans="1:2">
      <c r="A166" s="171" t="s">
        <v>27</v>
      </c>
      <c r="B166" s="172" t="s">
        <v>491</v>
      </c>
    </row>
    <row r="167" spans="1:2" ht="31.5">
      <c r="A167" s="171" t="s">
        <v>342</v>
      </c>
      <c r="B167" s="172" t="s">
        <v>598</v>
      </c>
    </row>
    <row r="168" spans="1:2" ht="90">
      <c r="A168" s="173" t="s">
        <v>926</v>
      </c>
      <c r="B168" s="174" t="s">
        <v>927</v>
      </c>
    </row>
    <row r="169" spans="1:2" ht="67.5">
      <c r="A169" s="173" t="s">
        <v>928</v>
      </c>
      <c r="B169" s="174" t="s">
        <v>929</v>
      </c>
    </row>
    <row r="170" spans="1:2" ht="67.5">
      <c r="A170" s="173" t="s">
        <v>796</v>
      </c>
      <c r="B170" s="174" t="s">
        <v>538</v>
      </c>
    </row>
    <row r="171" spans="1:2" ht="67.5">
      <c r="A171" s="173" t="s">
        <v>794</v>
      </c>
      <c r="B171" s="174" t="s">
        <v>537</v>
      </c>
    </row>
    <row r="172" spans="1:2" ht="56.25">
      <c r="A172" s="173" t="s">
        <v>930</v>
      </c>
      <c r="B172" s="174" t="s">
        <v>931</v>
      </c>
    </row>
    <row r="173" spans="1:2" ht="56.25">
      <c r="A173" s="173" t="s">
        <v>803</v>
      </c>
      <c r="B173" s="174" t="s">
        <v>541</v>
      </c>
    </row>
    <row r="174" spans="1:2">
      <c r="A174" s="171" t="s">
        <v>391</v>
      </c>
      <c r="B174" s="172" t="s">
        <v>492</v>
      </c>
    </row>
    <row r="175" spans="1:2" ht="45">
      <c r="A175" s="173" t="s">
        <v>788</v>
      </c>
      <c r="B175" s="175" t="s">
        <v>425</v>
      </c>
    </row>
    <row r="176" spans="1:2" ht="56.25">
      <c r="A176" s="173" t="s">
        <v>789</v>
      </c>
      <c r="B176" s="174" t="s">
        <v>535</v>
      </c>
    </row>
    <row r="177" spans="1:2" ht="56.25">
      <c r="A177" s="173" t="s">
        <v>790</v>
      </c>
      <c r="B177" s="174" t="s">
        <v>585</v>
      </c>
    </row>
    <row r="178" spans="1:2" ht="45">
      <c r="A178" s="173" t="s">
        <v>932</v>
      </c>
      <c r="B178" s="174" t="s">
        <v>933</v>
      </c>
    </row>
    <row r="179" spans="1:2" ht="33.75">
      <c r="A179" s="173" t="s">
        <v>791</v>
      </c>
      <c r="B179" s="175" t="s">
        <v>586</v>
      </c>
    </row>
    <row r="180" spans="1:2" ht="45">
      <c r="A180" s="173" t="s">
        <v>792</v>
      </c>
      <c r="B180" s="175" t="s">
        <v>536</v>
      </c>
    </row>
    <row r="181" spans="1:2" ht="21">
      <c r="A181" s="171" t="s">
        <v>199</v>
      </c>
      <c r="B181" s="172" t="s">
        <v>493</v>
      </c>
    </row>
    <row r="182" spans="1:2">
      <c r="A182" s="171" t="s">
        <v>324</v>
      </c>
      <c r="B182" s="172" t="s">
        <v>494</v>
      </c>
    </row>
    <row r="183" spans="1:2" ht="67.5">
      <c r="A183" s="173" t="s">
        <v>668</v>
      </c>
      <c r="B183" s="174" t="s">
        <v>353</v>
      </c>
    </row>
    <row r="184" spans="1:2" ht="56.25">
      <c r="A184" s="173" t="s">
        <v>934</v>
      </c>
      <c r="B184" s="174" t="s">
        <v>935</v>
      </c>
    </row>
    <row r="185" spans="1:2">
      <c r="A185" s="171" t="s">
        <v>326</v>
      </c>
      <c r="B185" s="172" t="s">
        <v>495</v>
      </c>
    </row>
    <row r="186" spans="1:2" ht="33.75">
      <c r="A186" s="173" t="s">
        <v>936</v>
      </c>
      <c r="B186" s="175" t="s">
        <v>937</v>
      </c>
    </row>
    <row r="187" spans="1:2" ht="45">
      <c r="A187" s="173" t="s">
        <v>677</v>
      </c>
      <c r="B187" s="174" t="s">
        <v>363</v>
      </c>
    </row>
    <row r="188" spans="1:2" ht="21">
      <c r="A188" s="171" t="s">
        <v>496</v>
      </c>
      <c r="B188" s="172" t="s">
        <v>447</v>
      </c>
    </row>
    <row r="189" spans="1:2" ht="56.25">
      <c r="A189" s="173" t="s">
        <v>669</v>
      </c>
      <c r="B189" s="174" t="s">
        <v>355</v>
      </c>
    </row>
    <row r="190" spans="1:2" ht="21">
      <c r="A190" s="171" t="s">
        <v>810</v>
      </c>
      <c r="B190" s="172" t="s">
        <v>599</v>
      </c>
    </row>
    <row r="191" spans="1:2" ht="31.5">
      <c r="A191" s="171" t="s">
        <v>178</v>
      </c>
      <c r="B191" s="172" t="s">
        <v>323</v>
      </c>
    </row>
    <row r="192" spans="1:2" ht="22.5">
      <c r="A192" s="173" t="s">
        <v>644</v>
      </c>
      <c r="B192" s="175" t="s">
        <v>323</v>
      </c>
    </row>
    <row r="193" spans="1:2" ht="21">
      <c r="A193" s="171" t="s">
        <v>179</v>
      </c>
      <c r="B193" s="172" t="s">
        <v>600</v>
      </c>
    </row>
    <row r="194" spans="1:2" ht="22.5">
      <c r="A194" s="173" t="s">
        <v>638</v>
      </c>
      <c r="B194" s="175" t="s">
        <v>328</v>
      </c>
    </row>
    <row r="195" spans="1:2" ht="45">
      <c r="A195" s="173" t="s">
        <v>648</v>
      </c>
      <c r="B195" s="175" t="s">
        <v>560</v>
      </c>
    </row>
    <row r="196" spans="1:2" ht="33.75">
      <c r="A196" s="173" t="s">
        <v>639</v>
      </c>
      <c r="B196" s="175" t="s">
        <v>558</v>
      </c>
    </row>
    <row r="197" spans="1:2" ht="33.75">
      <c r="A197" s="173" t="s">
        <v>649</v>
      </c>
      <c r="B197" s="175" t="s">
        <v>561</v>
      </c>
    </row>
    <row r="198" spans="1:2" ht="45">
      <c r="A198" s="173" t="s">
        <v>653</v>
      </c>
      <c r="B198" s="175" t="s">
        <v>542</v>
      </c>
    </row>
    <row r="199" spans="1:2" ht="45">
      <c r="A199" s="173" t="s">
        <v>646</v>
      </c>
      <c r="B199" s="175" t="s">
        <v>335</v>
      </c>
    </row>
    <row r="200" spans="1:2" ht="22.5">
      <c r="A200" s="173" t="s">
        <v>654</v>
      </c>
      <c r="B200" s="175" t="s">
        <v>338</v>
      </c>
    </row>
    <row r="201" spans="1:2" ht="33.75">
      <c r="A201" s="173" t="s">
        <v>647</v>
      </c>
      <c r="B201" s="175" t="s">
        <v>336</v>
      </c>
    </row>
    <row r="202" spans="1:2" ht="123.75">
      <c r="A202" s="173" t="s">
        <v>650</v>
      </c>
      <c r="B202" s="174" t="s">
        <v>498</v>
      </c>
    </row>
    <row r="203" spans="1:2" ht="22.5">
      <c r="A203" s="173" t="s">
        <v>938</v>
      </c>
      <c r="B203" s="175" t="s">
        <v>939</v>
      </c>
    </row>
    <row r="204" spans="1:2" ht="31.5">
      <c r="A204" s="171" t="s">
        <v>812</v>
      </c>
      <c r="B204" s="172" t="s">
        <v>332</v>
      </c>
    </row>
    <row r="205" spans="1:2" ht="45">
      <c r="A205" s="173" t="s">
        <v>643</v>
      </c>
      <c r="B205" s="175" t="s">
        <v>559</v>
      </c>
    </row>
    <row r="206" spans="1:2" ht="42">
      <c r="A206" s="171" t="s">
        <v>940</v>
      </c>
      <c r="B206" s="172" t="s">
        <v>941</v>
      </c>
    </row>
    <row r="207" spans="1:2" ht="33.75">
      <c r="A207" s="173" t="s">
        <v>942</v>
      </c>
      <c r="B207" s="175" t="s">
        <v>941</v>
      </c>
    </row>
    <row r="208" spans="1:2" ht="45">
      <c r="A208" s="173" t="s">
        <v>943</v>
      </c>
      <c r="B208" s="175" t="s">
        <v>944</v>
      </c>
    </row>
    <row r="209" spans="1:2">
      <c r="A209" s="171" t="s">
        <v>813</v>
      </c>
      <c r="B209" s="172" t="s">
        <v>601</v>
      </c>
    </row>
    <row r="210" spans="1:2" ht="21">
      <c r="A210" s="171" t="s">
        <v>814</v>
      </c>
      <c r="B210" s="172" t="s">
        <v>427</v>
      </c>
    </row>
    <row r="211" spans="1:2" ht="22.5">
      <c r="A211" s="173" t="s">
        <v>793</v>
      </c>
      <c r="B211" s="175" t="s">
        <v>427</v>
      </c>
    </row>
    <row r="212" spans="1:2" ht="21">
      <c r="A212" s="171" t="s">
        <v>815</v>
      </c>
      <c r="B212" s="172" t="s">
        <v>499</v>
      </c>
    </row>
    <row r="213" spans="1:2" ht="22.5">
      <c r="A213" s="173" t="s">
        <v>652</v>
      </c>
      <c r="B213" s="175" t="s">
        <v>499</v>
      </c>
    </row>
    <row r="214" spans="1:2" ht="42">
      <c r="A214" s="171" t="s">
        <v>816</v>
      </c>
      <c r="B214" s="172" t="s">
        <v>441</v>
      </c>
    </row>
    <row r="215" spans="1:2" ht="33.75">
      <c r="A215" s="173" t="s">
        <v>651</v>
      </c>
      <c r="B215" s="175" t="s">
        <v>441</v>
      </c>
    </row>
    <row r="216" spans="1:2" ht="21">
      <c r="A216" s="171" t="s">
        <v>817</v>
      </c>
      <c r="B216" s="172" t="s">
        <v>390</v>
      </c>
    </row>
    <row r="217" spans="1:2" ht="22.5">
      <c r="A217" s="173" t="s">
        <v>694</v>
      </c>
      <c r="B217" s="175" t="s">
        <v>390</v>
      </c>
    </row>
    <row r="218" spans="1:2" ht="33.75">
      <c r="A218" s="173" t="s">
        <v>695</v>
      </c>
      <c r="B218" s="175" t="s">
        <v>563</v>
      </c>
    </row>
    <row r="219" spans="1:2" ht="21">
      <c r="A219" s="171" t="s">
        <v>819</v>
      </c>
      <c r="B219" s="172" t="s">
        <v>431</v>
      </c>
    </row>
    <row r="220" spans="1:2" ht="22.5">
      <c r="A220" s="173" t="s">
        <v>795</v>
      </c>
      <c r="B220" s="175" t="s">
        <v>431</v>
      </c>
    </row>
    <row r="221" spans="1:2" ht="45">
      <c r="A221" s="177" t="s">
        <v>945</v>
      </c>
      <c r="B221" s="178" t="s">
        <v>946</v>
      </c>
    </row>
    <row r="222" spans="1:2" ht="63.75">
      <c r="A222" s="179" t="s">
        <v>798</v>
      </c>
      <c r="B222" s="180" t="s">
        <v>797</v>
      </c>
    </row>
    <row r="223" spans="1:2" ht="102">
      <c r="A223" s="179" t="s">
        <v>660</v>
      </c>
      <c r="B223" s="181" t="s">
        <v>659</v>
      </c>
    </row>
    <row r="224" spans="1:2" ht="114.75">
      <c r="A224" s="179" t="s">
        <v>664</v>
      </c>
      <c r="B224" s="181" t="s">
        <v>663</v>
      </c>
    </row>
    <row r="225" spans="1:2" ht="127.5">
      <c r="A225" s="179" t="s">
        <v>666</v>
      </c>
      <c r="B225" s="181" t="s">
        <v>665</v>
      </c>
    </row>
    <row r="226" spans="1:2" ht="76.5">
      <c r="A226" s="179" t="s">
        <v>674</v>
      </c>
      <c r="B226" s="181" t="s">
        <v>673</v>
      </c>
    </row>
    <row r="227" spans="1:2" ht="38.25">
      <c r="A227" s="179" t="s">
        <v>640</v>
      </c>
      <c r="B227" s="181" t="s">
        <v>330</v>
      </c>
    </row>
    <row r="228" spans="1:2" ht="38.25">
      <c r="A228" s="179" t="s">
        <v>641</v>
      </c>
      <c r="B228" s="181" t="s">
        <v>330</v>
      </c>
    </row>
    <row r="229" spans="1:2" ht="38.25">
      <c r="A229" s="179" t="s">
        <v>642</v>
      </c>
      <c r="B229" s="181" t="s">
        <v>332</v>
      </c>
    </row>
    <row r="230" spans="1:2" ht="38.25">
      <c r="A230" s="179" t="s">
        <v>655</v>
      </c>
      <c r="B230" s="181" t="s">
        <v>500</v>
      </c>
    </row>
    <row r="231" spans="1:2" ht="38.25">
      <c r="A231" s="179" t="s">
        <v>734</v>
      </c>
      <c r="B231" s="181" t="s">
        <v>527</v>
      </c>
    </row>
    <row r="232" spans="1:2" ht="102">
      <c r="A232" s="179" t="s">
        <v>658</v>
      </c>
      <c r="B232" s="181" t="s">
        <v>346</v>
      </c>
    </row>
    <row r="233" spans="1:2" ht="51">
      <c r="A233" s="179" t="s">
        <v>670</v>
      </c>
      <c r="B233" s="181" t="s">
        <v>357</v>
      </c>
    </row>
    <row r="234" spans="1:2" ht="76.5">
      <c r="A234" s="179" t="s">
        <v>672</v>
      </c>
      <c r="B234" s="181" t="s">
        <v>361</v>
      </c>
    </row>
    <row r="235" spans="1:2" ht="60">
      <c r="A235" s="182" t="s">
        <v>712</v>
      </c>
      <c r="B235" s="183" t="s">
        <v>514</v>
      </c>
    </row>
    <row r="236" spans="1:2" ht="45">
      <c r="A236" s="182" t="s">
        <v>718</v>
      </c>
      <c r="B236" s="183" t="s">
        <v>401</v>
      </c>
    </row>
    <row r="237" spans="1:2" ht="90">
      <c r="A237" s="182" t="s">
        <v>715</v>
      </c>
      <c r="B237" s="184" t="s">
        <v>515</v>
      </c>
    </row>
    <row r="238" spans="1:2" ht="90">
      <c r="A238" s="182" t="s">
        <v>716</v>
      </c>
      <c r="B238" s="184" t="s">
        <v>569</v>
      </c>
    </row>
    <row r="239" spans="1:2" ht="105">
      <c r="A239" s="182" t="s">
        <v>722</v>
      </c>
      <c r="B239" s="184" t="s">
        <v>518</v>
      </c>
    </row>
    <row r="240" spans="1:2" ht="90">
      <c r="A240" s="182" t="s">
        <v>723</v>
      </c>
      <c r="B240" s="184" t="s">
        <v>519</v>
      </c>
    </row>
    <row r="241" spans="1:2" ht="105">
      <c r="A241" s="182" t="s">
        <v>727</v>
      </c>
      <c r="B241" s="184" t="s">
        <v>522</v>
      </c>
    </row>
    <row r="242" spans="1:2" ht="90">
      <c r="A242" s="182" t="s">
        <v>728</v>
      </c>
      <c r="B242" s="184" t="s">
        <v>523</v>
      </c>
    </row>
    <row r="243" spans="1:2" ht="90">
      <c r="A243" s="182" t="s">
        <v>729</v>
      </c>
      <c r="B243" s="184" t="s">
        <v>571</v>
      </c>
    </row>
    <row r="244" spans="1:2" ht="105">
      <c r="A244" s="182" t="s">
        <v>730</v>
      </c>
      <c r="B244" s="184" t="s">
        <v>524</v>
      </c>
    </row>
    <row r="245" spans="1:2" ht="45">
      <c r="A245" s="182" t="s">
        <v>800</v>
      </c>
      <c r="B245" s="183" t="s">
        <v>374</v>
      </c>
    </row>
    <row r="246" spans="1:2" ht="105">
      <c r="A246" s="182" t="s">
        <v>687</v>
      </c>
      <c r="B246" s="184" t="s">
        <v>503</v>
      </c>
    </row>
    <row r="247" spans="1:2" ht="75">
      <c r="A247" s="182" t="s">
        <v>699</v>
      </c>
      <c r="B247" s="184" t="s">
        <v>507</v>
      </c>
    </row>
    <row r="248" spans="1:2" ht="75">
      <c r="A248" s="182" t="s">
        <v>738</v>
      </c>
      <c r="B248" s="184" t="s">
        <v>406</v>
      </c>
    </row>
    <row r="249" spans="1:2" ht="75">
      <c r="A249" s="182" t="s">
        <v>690</v>
      </c>
      <c r="B249" s="184" t="s">
        <v>504</v>
      </c>
    </row>
    <row r="250" spans="1:2" ht="60">
      <c r="A250" s="182" t="s">
        <v>691</v>
      </c>
      <c r="B250" s="183" t="s">
        <v>384</v>
      </c>
    </row>
    <row r="251" spans="1:2" ht="90">
      <c r="A251" s="182" t="s">
        <v>692</v>
      </c>
      <c r="B251" s="184" t="s">
        <v>385</v>
      </c>
    </row>
    <row r="252" spans="1:2" ht="90">
      <c r="A252" s="182" t="s">
        <v>801</v>
      </c>
      <c r="B252" s="184" t="s">
        <v>539</v>
      </c>
    </row>
    <row r="253" spans="1:2" ht="90">
      <c r="A253" s="182" t="s">
        <v>802</v>
      </c>
      <c r="B253" s="184" t="s">
        <v>540</v>
      </c>
    </row>
    <row r="254" spans="1:2" ht="76.5">
      <c r="A254" s="179" t="s">
        <v>675</v>
      </c>
      <c r="B254" s="181" t="s">
        <v>501</v>
      </c>
    </row>
    <row r="255" spans="1:2" ht="63.75">
      <c r="A255" s="179" t="s">
        <v>677</v>
      </c>
      <c r="B255" s="181" t="s">
        <v>363</v>
      </c>
    </row>
    <row r="256" spans="1:2" ht="76.5">
      <c r="A256" s="179" t="s">
        <v>676</v>
      </c>
      <c r="B256" s="181" t="s">
        <v>362</v>
      </c>
    </row>
    <row r="257" spans="1:2" ht="38.25">
      <c r="A257" s="179" t="s">
        <v>735</v>
      </c>
      <c r="B257" s="181" t="s">
        <v>403</v>
      </c>
    </row>
    <row r="258" spans="1:2" ht="38.25">
      <c r="A258" s="179" t="s">
        <v>681</v>
      </c>
      <c r="B258" s="181" t="s">
        <v>680</v>
      </c>
    </row>
    <row r="259" spans="1:2" ht="153">
      <c r="A259" s="179" t="s">
        <v>741</v>
      </c>
      <c r="B259" s="181" t="s">
        <v>740</v>
      </c>
    </row>
    <row r="260" spans="1:2" ht="89.25">
      <c r="A260" s="179" t="s">
        <v>697</v>
      </c>
      <c r="B260" s="181" t="s">
        <v>606</v>
      </c>
    </row>
    <row r="261" spans="1:2" ht="153">
      <c r="A261" s="179" t="s">
        <v>749</v>
      </c>
      <c r="B261" s="181" t="s">
        <v>748</v>
      </c>
    </row>
    <row r="262" spans="1:2" ht="51">
      <c r="A262" s="179" t="s">
        <v>764</v>
      </c>
      <c r="B262" s="181" t="s">
        <v>533</v>
      </c>
    </row>
    <row r="263" spans="1:2" ht="51">
      <c r="A263" s="179" t="s">
        <v>762</v>
      </c>
      <c r="B263" s="181" t="s">
        <v>583</v>
      </c>
    </row>
    <row r="264" spans="1:2" ht="63.75">
      <c r="A264" s="179" t="s">
        <v>774</v>
      </c>
      <c r="B264" s="181" t="s">
        <v>773</v>
      </c>
    </row>
    <row r="265" spans="1:2" ht="63.75">
      <c r="A265" s="179" t="s">
        <v>682</v>
      </c>
      <c r="B265" s="181" t="s">
        <v>368</v>
      </c>
    </row>
    <row r="266" spans="1:2" ht="38.25">
      <c r="A266" s="179" t="s">
        <v>683</v>
      </c>
      <c r="B266" s="181" t="s">
        <v>369</v>
      </c>
    </row>
    <row r="267" spans="1:2" ht="51">
      <c r="A267" s="179" t="s">
        <v>684</v>
      </c>
      <c r="B267" s="181" t="s">
        <v>370</v>
      </c>
    </row>
    <row r="268" spans="1:2" ht="63.75">
      <c r="A268" s="179" t="s">
        <v>784</v>
      </c>
      <c r="B268" s="181" t="s">
        <v>610</v>
      </c>
    </row>
    <row r="269" spans="1:2" ht="76.5">
      <c r="A269" s="179" t="s">
        <v>780</v>
      </c>
      <c r="B269" s="181" t="s">
        <v>611</v>
      </c>
    </row>
    <row r="270" spans="1:2" ht="63.75">
      <c r="A270" s="179" t="s">
        <v>781</v>
      </c>
      <c r="B270" s="181" t="s">
        <v>612</v>
      </c>
    </row>
    <row r="271" spans="1:2" ht="63.75">
      <c r="A271" s="179" t="s">
        <v>782</v>
      </c>
      <c r="B271" s="181" t="s">
        <v>613</v>
      </c>
    </row>
    <row r="272" spans="1:2" ht="76.5">
      <c r="A272" s="179" t="s">
        <v>783</v>
      </c>
      <c r="B272" s="181" t="s">
        <v>614</v>
      </c>
    </row>
    <row r="273" spans="1:2" ht="63.75">
      <c r="A273" s="179" t="s">
        <v>710</v>
      </c>
      <c r="B273" s="181" t="s">
        <v>513</v>
      </c>
    </row>
    <row r="274" spans="1:2" ht="45">
      <c r="A274" s="182" t="s">
        <v>449</v>
      </c>
      <c r="B274" s="183" t="s">
        <v>588</v>
      </c>
    </row>
    <row r="275" spans="1:2" ht="30">
      <c r="A275" s="182" t="s">
        <v>451</v>
      </c>
      <c r="B275" s="183" t="s">
        <v>450</v>
      </c>
    </row>
    <row r="276" spans="1:2" ht="30">
      <c r="A276" s="182" t="s">
        <v>470</v>
      </c>
      <c r="B276" s="183" t="s">
        <v>469</v>
      </c>
    </row>
    <row r="277" spans="1:2" ht="30">
      <c r="A277" s="182" t="s">
        <v>23</v>
      </c>
      <c r="B277" s="183" t="s">
        <v>474</v>
      </c>
    </row>
    <row r="278" spans="1:2" ht="30">
      <c r="A278" s="182" t="s">
        <v>476</v>
      </c>
      <c r="B278" s="183" t="s">
        <v>475</v>
      </c>
    </row>
    <row r="279" spans="1:2" ht="30">
      <c r="A279" s="182" t="s">
        <v>478</v>
      </c>
      <c r="B279" s="183" t="s">
        <v>477</v>
      </c>
    </row>
    <row r="280" spans="1:2" ht="30">
      <c r="A280" s="182" t="s">
        <v>482</v>
      </c>
      <c r="B280" s="183" t="s">
        <v>447</v>
      </c>
    </row>
    <row r="281" spans="1:2" ht="30">
      <c r="A281" s="182" t="s">
        <v>487</v>
      </c>
      <c r="B281" s="183" t="s">
        <v>486</v>
      </c>
    </row>
    <row r="282" spans="1:2" ht="45">
      <c r="A282" s="182" t="s">
        <v>811</v>
      </c>
      <c r="B282" s="183" t="s">
        <v>330</v>
      </c>
    </row>
    <row r="283" spans="1:2" ht="45">
      <c r="A283" s="182" t="s">
        <v>818</v>
      </c>
      <c r="B283" s="183" t="s">
        <v>500</v>
      </c>
    </row>
    <row r="284" spans="1:2" ht="60">
      <c r="A284" s="185" t="s">
        <v>824</v>
      </c>
      <c r="B284" s="186" t="s">
        <v>825</v>
      </c>
    </row>
    <row r="285" spans="1:2" ht="75">
      <c r="A285" s="185" t="s">
        <v>805</v>
      </c>
      <c r="B285" s="187" t="s">
        <v>947</v>
      </c>
    </row>
    <row r="286" spans="1:2" ht="90">
      <c r="A286" s="185" t="s">
        <v>700</v>
      </c>
      <c r="B286" s="187" t="s">
        <v>949</v>
      </c>
    </row>
    <row r="287" spans="1:2" ht="120">
      <c r="A287" s="185" t="s">
        <v>948</v>
      </c>
      <c r="B287" s="187" t="s">
        <v>950</v>
      </c>
    </row>
    <row r="288" spans="1:2">
      <c r="A288" s="185"/>
    </row>
  </sheetData>
  <autoFilter ref="A1:B211"/>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dimension ref="A1"/>
  <sheetViews>
    <sheetView workbookViewId="0">
      <selection activeCell="I35" sqref="I35"/>
    </sheetView>
  </sheetViews>
  <sheetFormatPr defaultRowHeight="12.75"/>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P57"/>
  <sheetViews>
    <sheetView topLeftCell="A2" workbookViewId="0">
      <selection activeCell="P67" sqref="P67"/>
    </sheetView>
  </sheetViews>
  <sheetFormatPr defaultRowHeight="12.75"/>
  <cols>
    <col min="1" max="1" width="3.7109375" customWidth="1"/>
    <col min="2" max="2" width="47.85546875" customWidth="1"/>
    <col min="3" max="3" width="7.7109375" customWidth="1"/>
    <col min="4" max="4" width="6" customWidth="1"/>
    <col min="5" max="5" width="7.7109375" customWidth="1"/>
    <col min="6" max="6" width="6" customWidth="1"/>
    <col min="7" max="7" width="7.7109375" customWidth="1"/>
    <col min="8" max="8" width="6" customWidth="1"/>
  </cols>
  <sheetData>
    <row r="1" spans="1:8" ht="45.75" hidden="1" customHeight="1">
      <c r="A1" s="465" t="str">
        <f>"Приложение №"&amp;Н2Норм&amp;" к решению
Богучанского районного Совета депутатов
от "&amp;Р2дата&amp;" года №"&amp;Р2номер</f>
        <v>Приложение № к решению
Богучанского районного Совета депутатов
от 11.03.2022 года №21/1-158</v>
      </c>
      <c r="B1" s="465"/>
      <c r="C1" s="465"/>
      <c r="D1" s="465"/>
      <c r="E1" s="465"/>
      <c r="F1" s="465"/>
      <c r="G1" s="465"/>
      <c r="H1" s="465"/>
    </row>
    <row r="2" spans="1:8" ht="54.75" customHeight="1">
      <c r="A2" s="465" t="str">
        <f>"Приложение №"&amp;Н1Норм&amp;" к решению
Богучанского районного Совета депутатов
от "&amp;Р1дата&amp;" года №"&amp;Р1номер</f>
        <v>Приложение № к решению
Богучанского районного Совета депутатов
от 22.12.2021 года №18/1-133</v>
      </c>
      <c r="B2" s="465"/>
      <c r="C2" s="465"/>
      <c r="D2" s="465"/>
      <c r="E2" s="465"/>
      <c r="F2" s="465"/>
      <c r="G2" s="465"/>
      <c r="H2" s="465"/>
    </row>
    <row r="3" spans="1:8" ht="58.5" customHeight="1">
      <c r="A3" s="464" t="str">
        <f>"Нормативы распределения доходов районного бюджета между бюджетами бюджетной системы Российской Федерации на "&amp;год&amp;" год и плановый период "&amp;ПлПер&amp;" годов"</f>
        <v>Нормативы распределения доходов районного бюджета между бюджетами бюджетной системы Российской Федерации на 2022 год и плановый период 2023-2024 годов</v>
      </c>
      <c r="B3" s="464"/>
      <c r="C3" s="464"/>
      <c r="D3" s="464"/>
      <c r="E3" s="464"/>
      <c r="F3" s="464"/>
      <c r="G3" s="464"/>
      <c r="H3" s="464"/>
    </row>
    <row r="4" spans="1:8" ht="14.25" customHeight="1">
      <c r="A4" s="196"/>
      <c r="B4" s="196"/>
      <c r="C4" s="196"/>
      <c r="D4" s="196"/>
      <c r="E4" s="196"/>
      <c r="F4" s="196"/>
      <c r="G4" s="197" t="s">
        <v>1038</v>
      </c>
      <c r="H4" s="196"/>
    </row>
    <row r="5" spans="1:8" ht="25.5">
      <c r="A5" s="203" t="s">
        <v>1018</v>
      </c>
      <c r="B5" s="195" t="s">
        <v>1019</v>
      </c>
      <c r="C5" s="468" t="s">
        <v>555</v>
      </c>
      <c r="D5" s="469"/>
      <c r="E5" s="468" t="s">
        <v>628</v>
      </c>
      <c r="F5" s="469"/>
      <c r="G5" s="468" t="s">
        <v>1065</v>
      </c>
      <c r="H5" s="469"/>
    </row>
    <row r="6" spans="1:8" ht="38.25">
      <c r="A6" s="203"/>
      <c r="B6" s="195"/>
      <c r="C6" s="190" t="s">
        <v>1020</v>
      </c>
      <c r="D6" s="190" t="s">
        <v>1021</v>
      </c>
      <c r="E6" s="190" t="s">
        <v>1020</v>
      </c>
      <c r="F6" s="190" t="s">
        <v>1021</v>
      </c>
      <c r="G6" s="190" t="s">
        <v>1020</v>
      </c>
      <c r="H6" s="190" t="s">
        <v>1021</v>
      </c>
    </row>
    <row r="7" spans="1:8">
      <c r="A7" s="206">
        <v>1</v>
      </c>
      <c r="B7" s="191">
        <v>2</v>
      </c>
      <c r="C7" s="206">
        <v>3</v>
      </c>
      <c r="D7" s="191">
        <v>4</v>
      </c>
      <c r="E7" s="206">
        <v>5</v>
      </c>
      <c r="F7" s="191">
        <v>6</v>
      </c>
      <c r="G7" s="206">
        <v>7</v>
      </c>
      <c r="H7" s="191">
        <v>8</v>
      </c>
    </row>
    <row r="8" spans="1:8" ht="51">
      <c r="A8" s="192">
        <v>1</v>
      </c>
      <c r="B8" s="193" t="s">
        <v>1022</v>
      </c>
      <c r="C8" s="194">
        <v>5</v>
      </c>
      <c r="D8" s="194"/>
      <c r="E8" s="194">
        <v>5</v>
      </c>
      <c r="F8" s="194"/>
      <c r="G8" s="194">
        <v>5</v>
      </c>
      <c r="H8" s="194"/>
    </row>
    <row r="9" spans="1:8" ht="38.25">
      <c r="A9" s="192">
        <v>2</v>
      </c>
      <c r="B9" s="193" t="s">
        <v>1023</v>
      </c>
      <c r="C9" s="194">
        <v>5</v>
      </c>
      <c r="D9" s="194"/>
      <c r="E9" s="194">
        <v>5</v>
      </c>
      <c r="F9" s="194"/>
      <c r="G9" s="194">
        <v>5</v>
      </c>
      <c r="H9" s="194"/>
    </row>
    <row r="10" spans="1:8" ht="63.75">
      <c r="A10" s="192">
        <v>3</v>
      </c>
      <c r="B10" s="193" t="s">
        <v>1024</v>
      </c>
      <c r="C10" s="194">
        <v>20</v>
      </c>
      <c r="D10" s="194">
        <v>10</v>
      </c>
      <c r="E10" s="194">
        <v>20</v>
      </c>
      <c r="F10" s="194">
        <v>10</v>
      </c>
      <c r="G10" s="194">
        <v>20</v>
      </c>
      <c r="H10" s="194">
        <v>10</v>
      </c>
    </row>
    <row r="11" spans="1:8" ht="102">
      <c r="A11" s="192">
        <v>4</v>
      </c>
      <c r="B11" s="193" t="s">
        <v>1025</v>
      </c>
      <c r="C11" s="194">
        <v>20</v>
      </c>
      <c r="D11" s="194">
        <v>10</v>
      </c>
      <c r="E11" s="194">
        <v>20</v>
      </c>
      <c r="F11" s="194">
        <v>10</v>
      </c>
      <c r="G11" s="194">
        <v>20</v>
      </c>
      <c r="H11" s="194">
        <v>10</v>
      </c>
    </row>
    <row r="12" spans="1:8" ht="38.25">
      <c r="A12" s="192">
        <v>5</v>
      </c>
      <c r="B12" s="193" t="s">
        <v>1026</v>
      </c>
      <c r="C12" s="194">
        <v>20</v>
      </c>
      <c r="D12" s="194">
        <v>10</v>
      </c>
      <c r="E12" s="194">
        <v>20</v>
      </c>
      <c r="F12" s="194">
        <v>10</v>
      </c>
      <c r="G12" s="194">
        <v>20</v>
      </c>
      <c r="H12" s="194">
        <v>10</v>
      </c>
    </row>
    <row r="13" spans="1:8" ht="76.5">
      <c r="A13" s="192">
        <v>6</v>
      </c>
      <c r="B13" s="193" t="s">
        <v>1027</v>
      </c>
      <c r="C13" s="194">
        <v>15</v>
      </c>
      <c r="D13" s="194"/>
      <c r="E13" s="194">
        <v>15</v>
      </c>
      <c r="F13" s="194"/>
      <c r="G13" s="194">
        <v>15</v>
      </c>
      <c r="H13" s="194"/>
    </row>
    <row r="14" spans="1:8" ht="51">
      <c r="A14" s="192">
        <v>7</v>
      </c>
      <c r="B14" s="193" t="s">
        <v>1028</v>
      </c>
      <c r="C14" s="466" t="s">
        <v>1069</v>
      </c>
      <c r="D14" s="467"/>
      <c r="E14" s="466" t="s">
        <v>1069</v>
      </c>
      <c r="F14" s="467"/>
      <c r="G14" s="466" t="s">
        <v>1069</v>
      </c>
      <c r="H14" s="467"/>
    </row>
    <row r="15" spans="1:8" ht="76.5">
      <c r="A15" s="192">
        <v>8</v>
      </c>
      <c r="B15" s="193" t="s">
        <v>1029</v>
      </c>
      <c r="C15" s="466" t="s">
        <v>1069</v>
      </c>
      <c r="D15" s="467"/>
      <c r="E15" s="466" t="s">
        <v>1069</v>
      </c>
      <c r="F15" s="467"/>
      <c r="G15" s="466" t="s">
        <v>1069</v>
      </c>
      <c r="H15" s="467"/>
    </row>
    <row r="16" spans="1:8" ht="51">
      <c r="A16" s="192">
        <v>9</v>
      </c>
      <c r="B16" s="193" t="s">
        <v>1030</v>
      </c>
      <c r="C16" s="466" t="s">
        <v>1069</v>
      </c>
      <c r="D16" s="467"/>
      <c r="E16" s="466" t="s">
        <v>1069</v>
      </c>
      <c r="F16" s="467"/>
      <c r="G16" s="466" t="s">
        <v>1069</v>
      </c>
      <c r="H16" s="467"/>
    </row>
    <row r="17" spans="1:8" ht="51">
      <c r="A17" s="192">
        <v>10</v>
      </c>
      <c r="B17" s="193" t="s">
        <v>1031</v>
      </c>
      <c r="C17" s="466" t="s">
        <v>1069</v>
      </c>
      <c r="D17" s="467"/>
      <c r="E17" s="466" t="s">
        <v>1069</v>
      </c>
      <c r="F17" s="467"/>
      <c r="G17" s="466" t="s">
        <v>1069</v>
      </c>
      <c r="H17" s="467"/>
    </row>
    <row r="18" spans="1:8" ht="25.5">
      <c r="A18" s="192">
        <v>11</v>
      </c>
      <c r="B18" s="193" t="s">
        <v>89</v>
      </c>
      <c r="C18" s="194">
        <v>100</v>
      </c>
      <c r="D18" s="194"/>
      <c r="E18" s="194">
        <v>100</v>
      </c>
      <c r="F18" s="194"/>
      <c r="G18" s="194">
        <v>100</v>
      </c>
      <c r="H18" s="194"/>
    </row>
    <row r="19" spans="1:8" ht="25.5">
      <c r="A19" s="192">
        <v>12</v>
      </c>
      <c r="B19" s="193" t="s">
        <v>1032</v>
      </c>
      <c r="C19" s="194">
        <v>30</v>
      </c>
      <c r="D19" s="194">
        <v>30</v>
      </c>
      <c r="E19" s="194">
        <v>30</v>
      </c>
      <c r="F19" s="194">
        <v>30</v>
      </c>
      <c r="G19" s="194">
        <v>30</v>
      </c>
      <c r="H19" s="194">
        <v>30</v>
      </c>
    </row>
    <row r="20" spans="1:8" ht="25.5">
      <c r="A20" s="192">
        <v>13</v>
      </c>
      <c r="B20" s="193" t="s">
        <v>629</v>
      </c>
      <c r="C20" s="194">
        <v>100</v>
      </c>
      <c r="D20" s="194"/>
      <c r="E20" s="194">
        <v>100</v>
      </c>
      <c r="F20" s="194"/>
      <c r="G20" s="194">
        <v>100</v>
      </c>
      <c r="H20" s="194"/>
    </row>
    <row r="21" spans="1:8" ht="25.5">
      <c r="A21" s="192">
        <v>14</v>
      </c>
      <c r="B21" s="193" t="s">
        <v>1039</v>
      </c>
      <c r="C21" s="194">
        <v>100</v>
      </c>
      <c r="D21" s="194"/>
      <c r="E21" s="194">
        <v>100</v>
      </c>
      <c r="F21" s="194"/>
      <c r="G21" s="194">
        <v>100</v>
      </c>
      <c r="H21" s="194"/>
    </row>
    <row r="22" spans="1:8" ht="25.5">
      <c r="A22" s="192">
        <v>15</v>
      </c>
      <c r="B22" s="193" t="s">
        <v>1040</v>
      </c>
      <c r="C22" s="194"/>
      <c r="D22" s="194">
        <v>100</v>
      </c>
      <c r="E22" s="194"/>
      <c r="F22" s="194">
        <v>100</v>
      </c>
      <c r="G22" s="194"/>
      <c r="H22" s="194">
        <v>100</v>
      </c>
    </row>
    <row r="23" spans="1:8" ht="25.5">
      <c r="A23" s="192">
        <v>16</v>
      </c>
      <c r="B23" s="193" t="s">
        <v>1051</v>
      </c>
      <c r="C23" s="194">
        <v>100</v>
      </c>
      <c r="D23" s="194"/>
      <c r="E23" s="194">
        <v>100</v>
      </c>
      <c r="F23" s="194"/>
      <c r="G23" s="194">
        <v>100</v>
      </c>
      <c r="H23" s="194"/>
    </row>
    <row r="24" spans="1:8" ht="25.5">
      <c r="A24" s="192">
        <v>17</v>
      </c>
      <c r="B24" s="193" t="s">
        <v>1052</v>
      </c>
      <c r="C24" s="194">
        <v>100</v>
      </c>
      <c r="D24" s="194"/>
      <c r="E24" s="194">
        <v>100</v>
      </c>
      <c r="F24" s="194"/>
      <c r="G24" s="194">
        <v>100</v>
      </c>
      <c r="H24" s="194"/>
    </row>
    <row r="25" spans="1:8" ht="25.5">
      <c r="A25" s="192">
        <v>18</v>
      </c>
      <c r="B25" s="193" t="s">
        <v>92</v>
      </c>
      <c r="C25" s="194">
        <v>100</v>
      </c>
      <c r="D25" s="194"/>
      <c r="E25" s="194">
        <v>100</v>
      </c>
      <c r="F25" s="194"/>
      <c r="G25" s="194">
        <v>100</v>
      </c>
      <c r="H25" s="194"/>
    </row>
    <row r="26" spans="1:8" ht="38.25">
      <c r="A26" s="192">
        <v>19</v>
      </c>
      <c r="B26" s="193" t="s">
        <v>1041</v>
      </c>
      <c r="C26" s="194"/>
      <c r="D26" s="194">
        <v>100</v>
      </c>
      <c r="E26" s="194"/>
      <c r="F26" s="194">
        <v>100</v>
      </c>
      <c r="G26" s="194"/>
      <c r="H26" s="194">
        <v>100</v>
      </c>
    </row>
    <row r="27" spans="1:8" ht="25.5">
      <c r="A27" s="192">
        <v>20</v>
      </c>
      <c r="B27" s="193" t="s">
        <v>278</v>
      </c>
      <c r="C27" s="194">
        <v>100</v>
      </c>
      <c r="D27" s="194"/>
      <c r="E27" s="194">
        <v>100</v>
      </c>
      <c r="F27" s="194"/>
      <c r="G27" s="194">
        <v>100</v>
      </c>
      <c r="H27" s="194"/>
    </row>
    <row r="28" spans="1:8" ht="38.25">
      <c r="A28" s="192"/>
      <c r="B28" s="193" t="s">
        <v>1042</v>
      </c>
      <c r="C28" s="194"/>
      <c r="D28" s="194"/>
      <c r="E28" s="194"/>
      <c r="F28" s="194"/>
      <c r="G28" s="194"/>
      <c r="H28" s="194"/>
    </row>
    <row r="29" spans="1:8" ht="25.5">
      <c r="A29" s="192">
        <v>21</v>
      </c>
      <c r="B29" s="198" t="s">
        <v>99</v>
      </c>
      <c r="C29" s="194">
        <v>100</v>
      </c>
      <c r="D29" s="194"/>
      <c r="E29" s="194">
        <v>100</v>
      </c>
      <c r="F29" s="194"/>
      <c r="G29" s="194">
        <v>100</v>
      </c>
      <c r="H29" s="194"/>
    </row>
    <row r="30" spans="1:8" ht="89.25">
      <c r="A30" s="192">
        <v>22</v>
      </c>
      <c r="B30" s="199" t="s">
        <v>143</v>
      </c>
      <c r="C30" s="194">
        <v>100</v>
      </c>
      <c r="D30" s="194"/>
      <c r="E30" s="194">
        <v>100</v>
      </c>
      <c r="F30" s="194"/>
      <c r="G30" s="194">
        <v>100</v>
      </c>
      <c r="H30" s="194"/>
    </row>
    <row r="31" spans="1:8" ht="76.5">
      <c r="A31" s="192">
        <v>23</v>
      </c>
      <c r="B31" s="198" t="s">
        <v>214</v>
      </c>
      <c r="C31" s="194">
        <v>100</v>
      </c>
      <c r="D31" s="194"/>
      <c r="E31" s="194">
        <v>100</v>
      </c>
      <c r="F31" s="194"/>
      <c r="G31" s="194">
        <v>100</v>
      </c>
      <c r="H31" s="194"/>
    </row>
    <row r="32" spans="1:8" ht="63.75">
      <c r="A32" s="192">
        <v>24</v>
      </c>
      <c r="B32" s="198" t="s">
        <v>144</v>
      </c>
      <c r="C32" s="194">
        <v>100</v>
      </c>
      <c r="D32" s="194"/>
      <c r="E32" s="194">
        <v>100</v>
      </c>
      <c r="F32" s="194"/>
      <c r="G32" s="194">
        <v>100</v>
      </c>
      <c r="H32" s="194"/>
    </row>
    <row r="33" spans="1:8" ht="63.75">
      <c r="A33" s="192">
        <v>25</v>
      </c>
      <c r="B33" s="198" t="s">
        <v>200</v>
      </c>
      <c r="C33" s="194">
        <v>100</v>
      </c>
      <c r="D33" s="194"/>
      <c r="E33" s="194">
        <v>100</v>
      </c>
      <c r="F33" s="194"/>
      <c r="G33" s="194">
        <v>100</v>
      </c>
      <c r="H33" s="194"/>
    </row>
    <row r="34" spans="1:8" ht="63.75">
      <c r="A34" s="192">
        <v>26</v>
      </c>
      <c r="B34" s="198" t="s">
        <v>1043</v>
      </c>
      <c r="C34" s="194"/>
      <c r="D34" s="194">
        <v>100</v>
      </c>
      <c r="E34" s="194"/>
      <c r="F34" s="194">
        <v>100</v>
      </c>
      <c r="G34" s="194"/>
      <c r="H34" s="194">
        <v>100</v>
      </c>
    </row>
    <row r="35" spans="1:8" ht="51">
      <c r="A35" s="192">
        <v>27</v>
      </c>
      <c r="B35" s="198" t="s">
        <v>10</v>
      </c>
      <c r="C35" s="194">
        <v>100</v>
      </c>
      <c r="D35" s="194"/>
      <c r="E35" s="194">
        <v>100</v>
      </c>
      <c r="F35" s="194"/>
      <c r="G35" s="194">
        <v>100</v>
      </c>
      <c r="H35" s="194"/>
    </row>
    <row r="36" spans="1:8" ht="76.5">
      <c r="A36" s="192">
        <v>28</v>
      </c>
      <c r="B36" s="198" t="s">
        <v>632</v>
      </c>
      <c r="C36" s="194">
        <v>100</v>
      </c>
      <c r="D36" s="194"/>
      <c r="E36" s="194">
        <v>100</v>
      </c>
      <c r="F36" s="194"/>
      <c r="G36" s="194">
        <v>100</v>
      </c>
      <c r="H36" s="194"/>
    </row>
    <row r="37" spans="1:8" ht="25.5">
      <c r="A37" s="192">
        <v>29</v>
      </c>
      <c r="B37" s="193" t="s">
        <v>1033</v>
      </c>
      <c r="C37" s="194">
        <v>55</v>
      </c>
      <c r="D37" s="194"/>
      <c r="E37" s="194">
        <v>55</v>
      </c>
      <c r="F37" s="194"/>
      <c r="G37" s="194">
        <v>55</v>
      </c>
      <c r="H37" s="194"/>
    </row>
    <row r="38" spans="1:8" ht="25.5">
      <c r="A38" s="192">
        <v>30</v>
      </c>
      <c r="B38" s="193" t="s">
        <v>1034</v>
      </c>
      <c r="C38" s="194">
        <v>55</v>
      </c>
      <c r="D38" s="194"/>
      <c r="E38" s="194">
        <v>55</v>
      </c>
      <c r="F38" s="194"/>
      <c r="G38" s="194">
        <v>55</v>
      </c>
      <c r="H38" s="194"/>
    </row>
    <row r="39" spans="1:8" ht="25.5">
      <c r="A39" s="192">
        <v>31</v>
      </c>
      <c r="B39" s="193" t="s">
        <v>1035</v>
      </c>
      <c r="C39" s="194">
        <v>55</v>
      </c>
      <c r="D39" s="194"/>
      <c r="E39" s="194">
        <v>55</v>
      </c>
      <c r="F39" s="194"/>
      <c r="G39" s="194">
        <v>55</v>
      </c>
      <c r="H39" s="194"/>
    </row>
    <row r="40" spans="1:8" ht="25.5">
      <c r="A40" s="192">
        <v>32</v>
      </c>
      <c r="B40" s="193" t="s">
        <v>635</v>
      </c>
      <c r="C40" s="194">
        <v>55</v>
      </c>
      <c r="D40" s="194"/>
      <c r="E40" s="194">
        <v>55</v>
      </c>
      <c r="F40" s="194"/>
      <c r="G40" s="194">
        <v>55</v>
      </c>
      <c r="H40" s="194"/>
    </row>
    <row r="41" spans="1:8" ht="25.5">
      <c r="A41" s="192">
        <v>33</v>
      </c>
      <c r="B41" s="193" t="s">
        <v>1036</v>
      </c>
      <c r="C41" s="194">
        <v>55</v>
      </c>
      <c r="D41" s="194"/>
      <c r="E41" s="194">
        <v>55</v>
      </c>
      <c r="F41" s="194"/>
      <c r="G41" s="194">
        <v>55</v>
      </c>
      <c r="H41" s="194"/>
    </row>
    <row r="42" spans="1:8" ht="38.25">
      <c r="A42" s="192">
        <v>34</v>
      </c>
      <c r="B42" s="193" t="s">
        <v>1037</v>
      </c>
      <c r="C42" s="194">
        <v>55</v>
      </c>
      <c r="D42" s="194"/>
      <c r="E42" s="194">
        <v>55</v>
      </c>
      <c r="F42" s="194"/>
      <c r="G42" s="194">
        <v>55</v>
      </c>
      <c r="H42" s="194"/>
    </row>
    <row r="43" spans="1:8" ht="38.25">
      <c r="A43" s="192">
        <v>35</v>
      </c>
      <c r="B43" s="193" t="s">
        <v>244</v>
      </c>
      <c r="C43" s="194">
        <v>100</v>
      </c>
      <c r="D43" s="194"/>
      <c r="E43" s="194">
        <v>100</v>
      </c>
      <c r="F43" s="194"/>
      <c r="G43" s="194">
        <v>100</v>
      </c>
      <c r="H43" s="194"/>
    </row>
    <row r="44" spans="1:8" ht="38.25">
      <c r="A44" s="192">
        <v>36</v>
      </c>
      <c r="B44" s="193" t="s">
        <v>544</v>
      </c>
      <c r="C44" s="194">
        <v>100</v>
      </c>
      <c r="D44" s="194"/>
      <c r="E44" s="194">
        <v>100</v>
      </c>
      <c r="F44" s="194"/>
      <c r="G44" s="194">
        <v>100</v>
      </c>
      <c r="H44" s="194"/>
    </row>
    <row r="45" spans="1:8">
      <c r="A45" s="192">
        <v>37</v>
      </c>
      <c r="B45" s="193" t="s">
        <v>296</v>
      </c>
      <c r="C45" s="194">
        <v>100</v>
      </c>
      <c r="D45" s="194"/>
      <c r="E45" s="194">
        <v>100</v>
      </c>
      <c r="F45" s="194"/>
      <c r="G45" s="194">
        <v>100</v>
      </c>
      <c r="H45" s="194"/>
    </row>
    <row r="46" spans="1:8" ht="51">
      <c r="A46" s="192">
        <v>38</v>
      </c>
      <c r="B46" s="193" t="s">
        <v>74</v>
      </c>
      <c r="C46" s="194">
        <v>100</v>
      </c>
      <c r="D46" s="194"/>
      <c r="E46" s="194">
        <v>100</v>
      </c>
      <c r="F46" s="194"/>
      <c r="G46" s="194">
        <v>100</v>
      </c>
      <c r="H46" s="194"/>
    </row>
    <row r="47" spans="1:8" ht="51">
      <c r="A47" s="192">
        <v>39</v>
      </c>
      <c r="B47" s="193" t="s">
        <v>123</v>
      </c>
      <c r="C47" s="194">
        <v>100</v>
      </c>
      <c r="D47" s="194"/>
      <c r="E47" s="194">
        <v>100</v>
      </c>
      <c r="F47" s="194"/>
      <c r="G47" s="194">
        <v>100</v>
      </c>
      <c r="H47" s="194"/>
    </row>
    <row r="48" spans="1:8" ht="51">
      <c r="A48" s="192">
        <v>40</v>
      </c>
      <c r="B48" s="193" t="s">
        <v>1049</v>
      </c>
      <c r="C48" s="194">
        <v>100</v>
      </c>
      <c r="D48" s="194"/>
      <c r="E48" s="194">
        <v>100</v>
      </c>
      <c r="F48" s="194"/>
      <c r="G48" s="194">
        <v>100</v>
      </c>
      <c r="H48" s="194"/>
    </row>
    <row r="49" spans="1:16" ht="51">
      <c r="A49" s="192">
        <v>41</v>
      </c>
      <c r="B49" s="193" t="s">
        <v>1050</v>
      </c>
      <c r="C49" s="194"/>
      <c r="D49" s="194">
        <v>100</v>
      </c>
      <c r="E49" s="194"/>
      <c r="F49" s="194">
        <v>100</v>
      </c>
      <c r="G49" s="194"/>
      <c r="H49" s="194">
        <v>100</v>
      </c>
    </row>
    <row r="50" spans="1:16" ht="25.5">
      <c r="A50" s="192">
        <v>42</v>
      </c>
      <c r="B50" s="198" t="s">
        <v>318</v>
      </c>
      <c r="C50" s="201">
        <v>100</v>
      </c>
      <c r="D50" s="200"/>
      <c r="E50" s="201">
        <v>100</v>
      </c>
      <c r="F50" s="200"/>
      <c r="G50" s="201">
        <v>100</v>
      </c>
      <c r="H50" s="200"/>
    </row>
    <row r="51" spans="1:16" ht="25.5">
      <c r="A51" s="192">
        <v>43</v>
      </c>
      <c r="B51" s="202" t="s">
        <v>1044</v>
      </c>
      <c r="C51" s="201">
        <v>100</v>
      </c>
      <c r="D51" s="200"/>
      <c r="E51" s="201">
        <v>100</v>
      </c>
      <c r="F51" s="200"/>
      <c r="G51" s="201">
        <v>100</v>
      </c>
      <c r="H51" s="200"/>
    </row>
    <row r="52" spans="1:16">
      <c r="A52" s="192">
        <v>44</v>
      </c>
      <c r="B52" s="202" t="s">
        <v>1045</v>
      </c>
      <c r="C52" s="200"/>
      <c r="D52" s="204">
        <v>100</v>
      </c>
      <c r="E52" s="204"/>
      <c r="F52" s="204">
        <v>100</v>
      </c>
      <c r="G52" s="204"/>
      <c r="H52" s="204">
        <v>100</v>
      </c>
    </row>
    <row r="55" spans="1:16" ht="12.75" customHeight="1">
      <c r="A55" s="463" t="s">
        <v>1046</v>
      </c>
      <c r="B55" s="463"/>
      <c r="C55" s="463"/>
      <c r="D55" s="463"/>
      <c r="E55" s="463"/>
      <c r="F55" s="463"/>
      <c r="G55" s="463"/>
      <c r="H55" s="463"/>
      <c r="I55" s="205"/>
      <c r="J55" s="205"/>
      <c r="K55" s="205"/>
      <c r="L55" s="205"/>
      <c r="M55" s="205"/>
      <c r="N55" s="205"/>
      <c r="O55" s="205"/>
      <c r="P55" s="205"/>
    </row>
    <row r="56" spans="1:16">
      <c r="B56" s="155" t="s">
        <v>1048</v>
      </c>
    </row>
    <row r="57" spans="1:16">
      <c r="B57" s="155" t="s">
        <v>1047</v>
      </c>
    </row>
  </sheetData>
  <mergeCells count="19">
    <mergeCell ref="A1:H1"/>
    <mergeCell ref="C16:D16"/>
    <mergeCell ref="E16:F16"/>
    <mergeCell ref="A55:H55"/>
    <mergeCell ref="A3:H3"/>
    <mergeCell ref="A2:H2"/>
    <mergeCell ref="C17:D17"/>
    <mergeCell ref="E17:F17"/>
    <mergeCell ref="G17:H17"/>
    <mergeCell ref="G16:H16"/>
    <mergeCell ref="C14:D14"/>
    <mergeCell ref="E14:F14"/>
    <mergeCell ref="G14:H14"/>
    <mergeCell ref="C15:D15"/>
    <mergeCell ref="E15:F15"/>
    <mergeCell ref="G15:H15"/>
    <mergeCell ref="C5:D5"/>
    <mergeCell ref="E5:F5"/>
    <mergeCell ref="G5:H5"/>
  </mergeCells>
  <pageMargins left="0.54"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O230"/>
  <sheetViews>
    <sheetView zoomScaleNormal="100" workbookViewId="0">
      <selection activeCell="A3" sqref="A3:K3"/>
    </sheetView>
  </sheetViews>
  <sheetFormatPr defaultRowHeight="12.75"/>
  <cols>
    <col min="1" max="1" width="64.7109375" style="107" customWidth="1"/>
    <col min="2" max="2" width="4.42578125" style="107" customWidth="1"/>
    <col min="3" max="3" width="2.28515625" style="107" customWidth="1"/>
    <col min="4" max="4" width="3.42578125" style="107" customWidth="1"/>
    <col min="5" max="5" width="6.5703125" style="107" customWidth="1"/>
    <col min="6" max="6" width="3.42578125" style="107" bestFit="1" customWidth="1"/>
    <col min="7" max="7" width="6.7109375" style="107" customWidth="1"/>
    <col min="8" max="8" width="6.140625" style="293" customWidth="1"/>
    <col min="9" max="9" width="17.5703125" style="107" customWidth="1"/>
    <col min="10" max="11" width="17.42578125" style="107" customWidth="1"/>
    <col min="12" max="12" width="19.85546875" style="107" customWidth="1"/>
    <col min="13" max="13" width="18.42578125" style="107" customWidth="1"/>
    <col min="14" max="14" width="17.140625" style="107" customWidth="1"/>
    <col min="15" max="15" width="18.28515625" style="107" customWidth="1"/>
    <col min="16" max="16384" width="9.140625" style="107"/>
  </cols>
  <sheetData>
    <row r="1" spans="1:15" ht="51.75" customHeight="1">
      <c r="A1" s="465" t="str">
        <f>"Приложение №"&amp;Н2дох&amp;" к решению
Богучанского районного Совета депутатов
от "&amp;Р2дата&amp;" года №"&amp;Р2номер</f>
        <v>Приложение №2 к решению
Богучанского районного Совета депутатов
от 11.03.2022 года №21/1-158</v>
      </c>
      <c r="B1" s="465"/>
      <c r="C1" s="465"/>
      <c r="D1" s="465"/>
      <c r="E1" s="465"/>
      <c r="F1" s="465"/>
      <c r="G1" s="465"/>
      <c r="H1" s="465"/>
      <c r="I1" s="465"/>
      <c r="J1" s="465"/>
      <c r="K1" s="465"/>
    </row>
    <row r="2" spans="1:15" ht="56.25" customHeight="1">
      <c r="A2" s="465" t="str">
        <f>"Приложение "&amp;Н1дох&amp;" к решению
Богучанского районного Совета депутатов
от "&amp;Р1дата&amp;" года №"&amp;Р1номер</f>
        <v>Приложение 2 к решению
Богучанского районного Совета депутатов
от 22.12.2021 года №18/1-133</v>
      </c>
      <c r="B2" s="465"/>
      <c r="C2" s="465"/>
      <c r="D2" s="465"/>
      <c r="E2" s="465"/>
      <c r="F2" s="465"/>
      <c r="G2" s="465"/>
      <c r="H2" s="465"/>
      <c r="I2" s="465"/>
      <c r="J2" s="465"/>
      <c r="K2" s="465"/>
    </row>
    <row r="3" spans="1:15" ht="18">
      <c r="A3" s="471" t="str">
        <f>"Доходы районного бюджета на "&amp;год&amp;" год и плановый период "&amp;ПлПер&amp;" годов"</f>
        <v>Доходы районного бюджета на 2022 год и плановый период 2023-2024 годов</v>
      </c>
      <c r="B3" s="471"/>
      <c r="C3" s="471"/>
      <c r="D3" s="471"/>
      <c r="E3" s="471"/>
      <c r="F3" s="471"/>
      <c r="G3" s="471"/>
      <c r="H3" s="471"/>
      <c r="I3" s="471"/>
      <c r="J3" s="471"/>
      <c r="K3" s="471"/>
    </row>
    <row r="4" spans="1:15">
      <c r="J4" s="108"/>
      <c r="K4" s="108" t="s">
        <v>69</v>
      </c>
    </row>
    <row r="5" spans="1:15" ht="3" customHeight="1">
      <c r="A5" s="472" t="s">
        <v>1470</v>
      </c>
      <c r="B5" s="474" t="s">
        <v>1471</v>
      </c>
      <c r="C5" s="474"/>
      <c r="D5" s="474"/>
      <c r="E5" s="474"/>
      <c r="F5" s="474"/>
      <c r="G5" s="474"/>
      <c r="H5" s="474"/>
      <c r="I5" s="470" t="s">
        <v>1342</v>
      </c>
      <c r="J5" s="470" t="s">
        <v>1753</v>
      </c>
      <c r="K5" s="470" t="s">
        <v>1865</v>
      </c>
    </row>
    <row r="6" spans="1:15" ht="6" customHeight="1">
      <c r="A6" s="472"/>
      <c r="B6" s="474"/>
      <c r="C6" s="474"/>
      <c r="D6" s="474"/>
      <c r="E6" s="474"/>
      <c r="F6" s="474"/>
      <c r="G6" s="474"/>
      <c r="H6" s="474"/>
      <c r="I6" s="470"/>
      <c r="J6" s="470"/>
      <c r="K6" s="470"/>
    </row>
    <row r="7" spans="1:15" ht="160.5" customHeight="1">
      <c r="A7" s="473"/>
      <c r="B7" s="284" t="s">
        <v>1463</v>
      </c>
      <c r="C7" s="284" t="s">
        <v>1464</v>
      </c>
      <c r="D7" s="284" t="s">
        <v>1465</v>
      </c>
      <c r="E7" s="284" t="s">
        <v>1466</v>
      </c>
      <c r="F7" s="284" t="s">
        <v>1467</v>
      </c>
      <c r="G7" s="284" t="s">
        <v>1468</v>
      </c>
      <c r="H7" s="284" t="s">
        <v>1469</v>
      </c>
      <c r="I7" s="470"/>
      <c r="J7" s="470"/>
      <c r="K7" s="470"/>
      <c r="L7" s="109"/>
      <c r="M7" s="110"/>
    </row>
    <row r="8" spans="1:15">
      <c r="A8" s="145">
        <v>1</v>
      </c>
      <c r="B8" s="146" t="s">
        <v>171</v>
      </c>
      <c r="C8" s="146" t="s">
        <v>267</v>
      </c>
      <c r="D8" s="146" t="s">
        <v>268</v>
      </c>
      <c r="E8" s="147" t="s">
        <v>269</v>
      </c>
      <c r="F8" s="146" t="s">
        <v>270</v>
      </c>
      <c r="G8" s="146" t="s">
        <v>271</v>
      </c>
      <c r="H8" s="147" t="s">
        <v>24</v>
      </c>
      <c r="I8" s="148" t="s">
        <v>192</v>
      </c>
      <c r="J8" s="148" t="s">
        <v>27</v>
      </c>
      <c r="K8" s="148" t="s">
        <v>199</v>
      </c>
      <c r="L8" s="111"/>
    </row>
    <row r="9" spans="1:15">
      <c r="A9" s="7" t="s">
        <v>33</v>
      </c>
      <c r="B9" s="390" t="s">
        <v>162</v>
      </c>
      <c r="C9" s="149" t="s">
        <v>126</v>
      </c>
      <c r="D9" s="149" t="s">
        <v>127</v>
      </c>
      <c r="E9" s="149" t="s">
        <v>128</v>
      </c>
      <c r="F9" s="149" t="s">
        <v>127</v>
      </c>
      <c r="G9" s="149" t="s">
        <v>129</v>
      </c>
      <c r="H9" s="149" t="s">
        <v>162</v>
      </c>
      <c r="I9" s="141">
        <f>I10+I20+I30+I42+I50+I54+I71+I78+I89+I96</f>
        <v>670164179</v>
      </c>
      <c r="J9" s="141">
        <f>J10+J20+J30+J42+J50+J54+J71+J78+J89+J96</f>
        <v>692243999</v>
      </c>
      <c r="K9" s="141">
        <f>K10+K20+K30+K42+K50+K54+K71+K78+K89+K96</f>
        <v>738643809</v>
      </c>
      <c r="M9" s="111"/>
      <c r="N9" s="111"/>
      <c r="O9" s="111"/>
    </row>
    <row r="10" spans="1:15">
      <c r="A10" s="7" t="s">
        <v>34</v>
      </c>
      <c r="B10" s="390" t="s">
        <v>130</v>
      </c>
      <c r="C10" s="149" t="s">
        <v>126</v>
      </c>
      <c r="D10" s="149" t="s">
        <v>131</v>
      </c>
      <c r="E10" s="149" t="s">
        <v>128</v>
      </c>
      <c r="F10" s="149" t="s">
        <v>127</v>
      </c>
      <c r="G10" s="149" t="s">
        <v>129</v>
      </c>
      <c r="H10" s="149" t="s">
        <v>162</v>
      </c>
      <c r="I10" s="141">
        <f t="shared" ref="I10:K10" si="0">I11+I14</f>
        <v>400954000</v>
      </c>
      <c r="J10" s="141">
        <f t="shared" si="0"/>
        <v>416903500</v>
      </c>
      <c r="K10" s="141">
        <f t="shared" si="0"/>
        <v>451792000</v>
      </c>
    </row>
    <row r="11" spans="1:15">
      <c r="A11" s="7" t="s">
        <v>1089</v>
      </c>
      <c r="B11" s="390" t="s">
        <v>130</v>
      </c>
      <c r="C11" s="149" t="s">
        <v>126</v>
      </c>
      <c r="D11" s="149" t="s">
        <v>131</v>
      </c>
      <c r="E11" s="149" t="s">
        <v>132</v>
      </c>
      <c r="F11" s="149" t="s">
        <v>127</v>
      </c>
      <c r="G11" s="149" t="s">
        <v>129</v>
      </c>
      <c r="H11" s="149" t="s">
        <v>133</v>
      </c>
      <c r="I11" s="141">
        <f t="shared" ref="I11:K12" si="1">I12</f>
        <v>26903000</v>
      </c>
      <c r="J11" s="141">
        <f t="shared" si="1"/>
        <v>27990000</v>
      </c>
      <c r="K11" s="141">
        <f t="shared" si="1"/>
        <v>39975000</v>
      </c>
    </row>
    <row r="12" spans="1:15" ht="25.5">
      <c r="A12" s="7" t="s">
        <v>220</v>
      </c>
      <c r="B12" s="390" t="s">
        <v>130</v>
      </c>
      <c r="C12" s="149" t="s">
        <v>126</v>
      </c>
      <c r="D12" s="149" t="s">
        <v>131</v>
      </c>
      <c r="E12" s="149" t="s">
        <v>221</v>
      </c>
      <c r="F12" s="149" t="s">
        <v>127</v>
      </c>
      <c r="G12" s="149" t="s">
        <v>129</v>
      </c>
      <c r="H12" s="149" t="s">
        <v>133</v>
      </c>
      <c r="I12" s="141">
        <f t="shared" si="1"/>
        <v>26903000</v>
      </c>
      <c r="J12" s="141">
        <f t="shared" si="1"/>
        <v>27990000</v>
      </c>
      <c r="K12" s="141">
        <f t="shared" si="1"/>
        <v>39975000</v>
      </c>
    </row>
    <row r="13" spans="1:15" ht="38.25">
      <c r="A13" s="7" t="s">
        <v>1082</v>
      </c>
      <c r="B13" s="390" t="s">
        <v>130</v>
      </c>
      <c r="C13" s="149" t="s">
        <v>126</v>
      </c>
      <c r="D13" s="149" t="s">
        <v>131</v>
      </c>
      <c r="E13" s="149" t="s">
        <v>222</v>
      </c>
      <c r="F13" s="149" t="s">
        <v>223</v>
      </c>
      <c r="G13" s="149" t="s">
        <v>129</v>
      </c>
      <c r="H13" s="149" t="s">
        <v>133</v>
      </c>
      <c r="I13" s="140">
        <v>26903000</v>
      </c>
      <c r="J13" s="140">
        <v>27990000</v>
      </c>
      <c r="K13" s="140">
        <v>39975000</v>
      </c>
    </row>
    <row r="14" spans="1:15">
      <c r="A14" s="7" t="s">
        <v>1090</v>
      </c>
      <c r="B14" s="390" t="s">
        <v>130</v>
      </c>
      <c r="C14" s="149" t="s">
        <v>126</v>
      </c>
      <c r="D14" s="149" t="s">
        <v>131</v>
      </c>
      <c r="E14" s="149" t="s">
        <v>224</v>
      </c>
      <c r="F14" s="149" t="s">
        <v>131</v>
      </c>
      <c r="G14" s="149" t="s">
        <v>129</v>
      </c>
      <c r="H14" s="149" t="s">
        <v>133</v>
      </c>
      <c r="I14" s="140">
        <f t="shared" ref="I14:K14" si="2">I15+I16+I17+I18+I19</f>
        <v>374051000</v>
      </c>
      <c r="J14" s="140">
        <f t="shared" si="2"/>
        <v>388913500</v>
      </c>
      <c r="K14" s="140">
        <f t="shared" si="2"/>
        <v>411817000</v>
      </c>
    </row>
    <row r="15" spans="1:15" ht="63.75">
      <c r="A15" s="236" t="s">
        <v>1083</v>
      </c>
      <c r="B15" s="390" t="s">
        <v>130</v>
      </c>
      <c r="C15" s="149" t="s">
        <v>126</v>
      </c>
      <c r="D15" s="149" t="s">
        <v>131</v>
      </c>
      <c r="E15" s="149" t="s">
        <v>225</v>
      </c>
      <c r="F15" s="149" t="s">
        <v>131</v>
      </c>
      <c r="G15" s="149" t="s">
        <v>129</v>
      </c>
      <c r="H15" s="149" t="s">
        <v>133</v>
      </c>
      <c r="I15" s="140">
        <v>363660000</v>
      </c>
      <c r="J15" s="140">
        <v>378200000</v>
      </c>
      <c r="K15" s="140">
        <v>400770000</v>
      </c>
    </row>
    <row r="16" spans="1:15" ht="76.5">
      <c r="A16" s="150" t="s">
        <v>261</v>
      </c>
      <c r="B16" s="390" t="s">
        <v>130</v>
      </c>
      <c r="C16" s="149" t="s">
        <v>126</v>
      </c>
      <c r="D16" s="149" t="s">
        <v>131</v>
      </c>
      <c r="E16" s="149" t="s">
        <v>226</v>
      </c>
      <c r="F16" s="149" t="s">
        <v>131</v>
      </c>
      <c r="G16" s="149" t="s">
        <v>129</v>
      </c>
      <c r="H16" s="149" t="s">
        <v>133</v>
      </c>
      <c r="I16" s="140">
        <v>719000</v>
      </c>
      <c r="J16" s="140">
        <v>741000</v>
      </c>
      <c r="K16" s="140">
        <v>763000</v>
      </c>
    </row>
    <row r="17" spans="1:11" ht="25.5">
      <c r="A17" s="150" t="s">
        <v>262</v>
      </c>
      <c r="B17" s="390" t="s">
        <v>130</v>
      </c>
      <c r="C17" s="149" t="s">
        <v>126</v>
      </c>
      <c r="D17" s="149" t="s">
        <v>131</v>
      </c>
      <c r="E17" s="149" t="s">
        <v>260</v>
      </c>
      <c r="F17" s="149" t="s">
        <v>131</v>
      </c>
      <c r="G17" s="149" t="s">
        <v>129</v>
      </c>
      <c r="H17" s="149" t="s">
        <v>133</v>
      </c>
      <c r="I17" s="140">
        <v>1026000</v>
      </c>
      <c r="J17" s="140">
        <v>1068000</v>
      </c>
      <c r="K17" s="140">
        <v>1110000</v>
      </c>
    </row>
    <row r="18" spans="1:11" ht="63.75">
      <c r="A18" s="150" t="s">
        <v>1084</v>
      </c>
      <c r="B18" s="390" t="s">
        <v>130</v>
      </c>
      <c r="C18" s="149" t="s">
        <v>126</v>
      </c>
      <c r="D18" s="149" t="s">
        <v>131</v>
      </c>
      <c r="E18" s="149" t="s">
        <v>621</v>
      </c>
      <c r="F18" s="149" t="s">
        <v>131</v>
      </c>
      <c r="G18" s="149" t="s">
        <v>129</v>
      </c>
      <c r="H18" s="149" t="s">
        <v>133</v>
      </c>
      <c r="I18" s="140">
        <v>8497000</v>
      </c>
      <c r="J18" s="140">
        <v>8752500</v>
      </c>
      <c r="K18" s="140">
        <v>9015000</v>
      </c>
    </row>
    <row r="19" spans="1:11" ht="38.25">
      <c r="A19" s="150" t="s">
        <v>1891</v>
      </c>
      <c r="B19" s="390" t="s">
        <v>130</v>
      </c>
      <c r="C19" s="149" t="s">
        <v>126</v>
      </c>
      <c r="D19" s="149" t="s">
        <v>131</v>
      </c>
      <c r="E19" s="149" t="s">
        <v>1681</v>
      </c>
      <c r="F19" s="149" t="s">
        <v>131</v>
      </c>
      <c r="G19" s="149" t="s">
        <v>129</v>
      </c>
      <c r="H19" s="149" t="s">
        <v>133</v>
      </c>
      <c r="I19" s="140">
        <v>149000</v>
      </c>
      <c r="J19" s="140">
        <v>152000</v>
      </c>
      <c r="K19" s="140">
        <v>159000</v>
      </c>
    </row>
    <row r="20" spans="1:11" ht="25.5">
      <c r="A20" s="150" t="s">
        <v>1091</v>
      </c>
      <c r="B20" s="390" t="s">
        <v>162</v>
      </c>
      <c r="C20" s="149" t="s">
        <v>126</v>
      </c>
      <c r="D20" s="149" t="s">
        <v>235</v>
      </c>
      <c r="E20" s="149" t="s">
        <v>128</v>
      </c>
      <c r="F20" s="149" t="s">
        <v>127</v>
      </c>
      <c r="G20" s="149" t="s">
        <v>129</v>
      </c>
      <c r="H20" s="149" t="s">
        <v>162</v>
      </c>
      <c r="I20" s="141">
        <f t="shared" ref="I20:K20" si="3">I21</f>
        <v>75900</v>
      </c>
      <c r="J20" s="141">
        <f t="shared" si="3"/>
        <v>77800</v>
      </c>
      <c r="K20" s="141">
        <f t="shared" si="3"/>
        <v>79900</v>
      </c>
    </row>
    <row r="21" spans="1:11" ht="25.5">
      <c r="A21" s="150" t="s">
        <v>272</v>
      </c>
      <c r="B21" s="390" t="s">
        <v>162</v>
      </c>
      <c r="C21" s="149" t="s">
        <v>126</v>
      </c>
      <c r="D21" s="149" t="s">
        <v>235</v>
      </c>
      <c r="E21" s="149" t="s">
        <v>224</v>
      </c>
      <c r="F21" s="149" t="s">
        <v>131</v>
      </c>
      <c r="G21" s="149" t="s">
        <v>129</v>
      </c>
      <c r="H21" s="149" t="s">
        <v>133</v>
      </c>
      <c r="I21" s="141">
        <f>I22+I24+I26+I28</f>
        <v>75900</v>
      </c>
      <c r="J21" s="141">
        <f t="shared" ref="J21:K21" si="4">J22+J24+J26+J28</f>
        <v>77800</v>
      </c>
      <c r="K21" s="141">
        <f t="shared" si="4"/>
        <v>79900</v>
      </c>
    </row>
    <row r="22" spans="1:11" ht="51">
      <c r="A22" s="150" t="s">
        <v>274</v>
      </c>
      <c r="B22" s="390" t="s">
        <v>273</v>
      </c>
      <c r="C22" s="149" t="s">
        <v>126</v>
      </c>
      <c r="D22" s="149" t="s">
        <v>235</v>
      </c>
      <c r="E22" s="149" t="s">
        <v>1919</v>
      </c>
      <c r="F22" s="149" t="s">
        <v>131</v>
      </c>
      <c r="G22" s="149" t="s">
        <v>129</v>
      </c>
      <c r="H22" s="149" t="s">
        <v>133</v>
      </c>
      <c r="I22" s="141">
        <f>I23</f>
        <v>34300</v>
      </c>
      <c r="J22" s="141">
        <f t="shared" ref="J22:K22" si="5">J23</f>
        <v>34800</v>
      </c>
      <c r="K22" s="141">
        <f t="shared" si="5"/>
        <v>35200</v>
      </c>
    </row>
    <row r="23" spans="1:11" ht="89.25">
      <c r="A23" s="150" t="s">
        <v>1920</v>
      </c>
      <c r="B23" s="390" t="s">
        <v>273</v>
      </c>
      <c r="C23" s="149" t="s">
        <v>126</v>
      </c>
      <c r="D23" s="149" t="s">
        <v>235</v>
      </c>
      <c r="E23" s="149" t="s">
        <v>1778</v>
      </c>
      <c r="F23" s="149" t="s">
        <v>131</v>
      </c>
      <c r="G23" s="149" t="s">
        <v>129</v>
      </c>
      <c r="H23" s="149" t="s">
        <v>133</v>
      </c>
      <c r="I23" s="140">
        <v>34300</v>
      </c>
      <c r="J23" s="140">
        <v>34800</v>
      </c>
      <c r="K23" s="140">
        <v>35200</v>
      </c>
    </row>
    <row r="24" spans="1:11" ht="63.75">
      <c r="A24" s="150" t="s">
        <v>275</v>
      </c>
      <c r="B24" s="390" t="s">
        <v>273</v>
      </c>
      <c r="C24" s="149" t="s">
        <v>126</v>
      </c>
      <c r="D24" s="149" t="s">
        <v>235</v>
      </c>
      <c r="E24" s="149" t="s">
        <v>1921</v>
      </c>
      <c r="F24" s="149" t="s">
        <v>131</v>
      </c>
      <c r="G24" s="149" t="s">
        <v>129</v>
      </c>
      <c r="H24" s="149" t="s">
        <v>133</v>
      </c>
      <c r="I24" s="140">
        <f>I25</f>
        <v>200</v>
      </c>
      <c r="J24" s="140">
        <f t="shared" ref="J24:K24" si="6">J25</f>
        <v>200</v>
      </c>
      <c r="K24" s="140">
        <f t="shared" si="6"/>
        <v>200</v>
      </c>
    </row>
    <row r="25" spans="1:11" ht="102">
      <c r="A25" s="150" t="s">
        <v>1922</v>
      </c>
      <c r="B25" s="390" t="s">
        <v>273</v>
      </c>
      <c r="C25" s="149" t="s">
        <v>126</v>
      </c>
      <c r="D25" s="149" t="s">
        <v>235</v>
      </c>
      <c r="E25" s="149" t="s">
        <v>1779</v>
      </c>
      <c r="F25" s="149" t="s">
        <v>131</v>
      </c>
      <c r="G25" s="149" t="s">
        <v>129</v>
      </c>
      <c r="H25" s="149" t="s">
        <v>133</v>
      </c>
      <c r="I25" s="140">
        <v>200</v>
      </c>
      <c r="J25" s="140">
        <v>200</v>
      </c>
      <c r="K25" s="140">
        <v>200</v>
      </c>
    </row>
    <row r="26" spans="1:11" ht="51">
      <c r="A26" s="150" t="s">
        <v>1923</v>
      </c>
      <c r="B26" s="390" t="s">
        <v>273</v>
      </c>
      <c r="C26" s="149" t="s">
        <v>126</v>
      </c>
      <c r="D26" s="149" t="s">
        <v>235</v>
      </c>
      <c r="E26" s="149" t="s">
        <v>1924</v>
      </c>
      <c r="F26" s="149" t="s">
        <v>131</v>
      </c>
      <c r="G26" s="149" t="s">
        <v>129</v>
      </c>
      <c r="H26" s="149" t="s">
        <v>133</v>
      </c>
      <c r="I26" s="140">
        <f>I27</f>
        <v>45700</v>
      </c>
      <c r="J26" s="140">
        <f t="shared" ref="J26:K26" si="7">J27</f>
        <v>47100</v>
      </c>
      <c r="K26" s="140">
        <f t="shared" si="7"/>
        <v>49000</v>
      </c>
    </row>
    <row r="27" spans="1:11" ht="89.25">
      <c r="A27" s="150" t="s">
        <v>1925</v>
      </c>
      <c r="B27" s="390" t="s">
        <v>273</v>
      </c>
      <c r="C27" s="149" t="s">
        <v>126</v>
      </c>
      <c r="D27" s="149" t="s">
        <v>235</v>
      </c>
      <c r="E27" s="149" t="s">
        <v>1780</v>
      </c>
      <c r="F27" s="149" t="s">
        <v>131</v>
      </c>
      <c r="G27" s="149" t="s">
        <v>129</v>
      </c>
      <c r="H27" s="149" t="s">
        <v>133</v>
      </c>
      <c r="I27" s="140">
        <v>45700</v>
      </c>
      <c r="J27" s="140">
        <v>47100</v>
      </c>
      <c r="K27" s="140">
        <v>49000</v>
      </c>
    </row>
    <row r="28" spans="1:11" ht="51">
      <c r="A28" s="7" t="s">
        <v>1926</v>
      </c>
      <c r="B28" s="390" t="s">
        <v>273</v>
      </c>
      <c r="C28" s="149" t="s">
        <v>126</v>
      </c>
      <c r="D28" s="149" t="s">
        <v>235</v>
      </c>
      <c r="E28" s="149" t="s">
        <v>1927</v>
      </c>
      <c r="F28" s="149" t="s">
        <v>131</v>
      </c>
      <c r="G28" s="149" t="s">
        <v>129</v>
      </c>
      <c r="H28" s="149" t="s">
        <v>133</v>
      </c>
      <c r="I28" s="140">
        <f>I29</f>
        <v>-4300</v>
      </c>
      <c r="J28" s="140">
        <f t="shared" ref="J28:K28" si="8">J29</f>
        <v>-4300</v>
      </c>
      <c r="K28" s="140">
        <f t="shared" si="8"/>
        <v>-4500</v>
      </c>
    </row>
    <row r="29" spans="1:11" ht="89.25">
      <c r="A29" s="266" t="s">
        <v>1928</v>
      </c>
      <c r="B29" s="390" t="s">
        <v>273</v>
      </c>
      <c r="C29" s="149" t="s">
        <v>126</v>
      </c>
      <c r="D29" s="149" t="s">
        <v>235</v>
      </c>
      <c r="E29" s="149" t="s">
        <v>1781</v>
      </c>
      <c r="F29" s="149" t="s">
        <v>131</v>
      </c>
      <c r="G29" s="149" t="s">
        <v>129</v>
      </c>
      <c r="H29" s="149" t="s">
        <v>133</v>
      </c>
      <c r="I29" s="140">
        <v>-4300</v>
      </c>
      <c r="J29" s="140">
        <v>-4300</v>
      </c>
      <c r="K29" s="140">
        <v>-4500</v>
      </c>
    </row>
    <row r="30" spans="1:11">
      <c r="A30" s="7" t="s">
        <v>88</v>
      </c>
      <c r="B30" s="390" t="s">
        <v>130</v>
      </c>
      <c r="C30" s="149" t="s">
        <v>126</v>
      </c>
      <c r="D30" s="149" t="s">
        <v>227</v>
      </c>
      <c r="E30" s="149" t="s">
        <v>128</v>
      </c>
      <c r="F30" s="149" t="s">
        <v>127</v>
      </c>
      <c r="G30" s="149" t="s">
        <v>129</v>
      </c>
      <c r="H30" s="149" t="s">
        <v>162</v>
      </c>
      <c r="I30" s="141">
        <f>I36+I38+I40+I31</f>
        <v>154983600</v>
      </c>
      <c r="J30" s="141">
        <f>J36+J38+J40+J31</f>
        <v>162353900</v>
      </c>
      <c r="K30" s="141">
        <f>K36+K38+K40+K31</f>
        <v>168799400</v>
      </c>
    </row>
    <row r="31" spans="1:11" ht="25.5">
      <c r="A31" s="319" t="s">
        <v>1384</v>
      </c>
      <c r="B31" s="390" t="s">
        <v>130</v>
      </c>
      <c r="C31" s="149" t="s">
        <v>126</v>
      </c>
      <c r="D31" s="149" t="s">
        <v>227</v>
      </c>
      <c r="E31" s="149" t="s">
        <v>132</v>
      </c>
      <c r="F31" s="149" t="s">
        <v>127</v>
      </c>
      <c r="G31" s="149" t="s">
        <v>129</v>
      </c>
      <c r="H31" s="149" t="s">
        <v>133</v>
      </c>
      <c r="I31" s="141">
        <f>I32+I34</f>
        <v>138830600</v>
      </c>
      <c r="J31" s="141">
        <f>J32+J34</f>
        <v>145745900</v>
      </c>
      <c r="K31" s="141">
        <f>K32+K34</f>
        <v>151716900</v>
      </c>
    </row>
    <row r="32" spans="1:11" ht="25.5">
      <c r="A32" s="7" t="s">
        <v>1385</v>
      </c>
      <c r="B32" s="390" t="s">
        <v>130</v>
      </c>
      <c r="C32" s="149" t="s">
        <v>126</v>
      </c>
      <c r="D32" s="149" t="s">
        <v>227</v>
      </c>
      <c r="E32" s="149" t="s">
        <v>221</v>
      </c>
      <c r="F32" s="149" t="s">
        <v>131</v>
      </c>
      <c r="G32" s="149" t="s">
        <v>129</v>
      </c>
      <c r="H32" s="149" t="s">
        <v>133</v>
      </c>
      <c r="I32" s="141">
        <f t="shared" ref="I32:K32" si="9">I33</f>
        <v>121446100</v>
      </c>
      <c r="J32" s="141">
        <f t="shared" si="9"/>
        <v>127203600</v>
      </c>
      <c r="K32" s="141">
        <f t="shared" si="9"/>
        <v>132419000</v>
      </c>
    </row>
    <row r="33" spans="1:11" ht="25.5">
      <c r="A33" s="7" t="s">
        <v>1385</v>
      </c>
      <c r="B33" s="390" t="s">
        <v>130</v>
      </c>
      <c r="C33" s="149" t="s">
        <v>126</v>
      </c>
      <c r="D33" s="149" t="s">
        <v>227</v>
      </c>
      <c r="E33" s="151" t="s">
        <v>1386</v>
      </c>
      <c r="F33" s="149" t="s">
        <v>131</v>
      </c>
      <c r="G33" s="149" t="s">
        <v>129</v>
      </c>
      <c r="H33" s="149" t="s">
        <v>133</v>
      </c>
      <c r="I33" s="141">
        <v>121446100</v>
      </c>
      <c r="J33" s="141">
        <v>127203600</v>
      </c>
      <c r="K33" s="141">
        <v>132419000</v>
      </c>
    </row>
    <row r="34" spans="1:11" ht="38.25">
      <c r="A34" s="7" t="s">
        <v>1387</v>
      </c>
      <c r="B34" s="390" t="s">
        <v>130</v>
      </c>
      <c r="C34" s="149" t="s">
        <v>126</v>
      </c>
      <c r="D34" s="149" t="s">
        <v>227</v>
      </c>
      <c r="E34" s="151" t="s">
        <v>1388</v>
      </c>
      <c r="F34" s="149" t="s">
        <v>131</v>
      </c>
      <c r="G34" s="149" t="s">
        <v>129</v>
      </c>
      <c r="H34" s="149" t="s">
        <v>133</v>
      </c>
      <c r="I34" s="141">
        <f t="shared" ref="I34:K34" si="10">I35</f>
        <v>17384500</v>
      </c>
      <c r="J34" s="141">
        <f t="shared" si="10"/>
        <v>18542300</v>
      </c>
      <c r="K34" s="141">
        <f t="shared" si="10"/>
        <v>19297900</v>
      </c>
    </row>
    <row r="35" spans="1:11" ht="51">
      <c r="A35" s="7" t="s">
        <v>1389</v>
      </c>
      <c r="B35" s="390" t="s">
        <v>130</v>
      </c>
      <c r="C35" s="149" t="s">
        <v>126</v>
      </c>
      <c r="D35" s="149" t="s">
        <v>227</v>
      </c>
      <c r="E35" s="151" t="s">
        <v>1905</v>
      </c>
      <c r="F35" s="149" t="s">
        <v>131</v>
      </c>
      <c r="G35" s="149" t="s">
        <v>129</v>
      </c>
      <c r="H35" s="149" t="s">
        <v>133</v>
      </c>
      <c r="I35" s="141">
        <v>17384500</v>
      </c>
      <c r="J35" s="141">
        <v>18542300</v>
      </c>
      <c r="K35" s="141">
        <v>19297900</v>
      </c>
    </row>
    <row r="36" spans="1:11">
      <c r="A36" s="7" t="s">
        <v>89</v>
      </c>
      <c r="B36" s="390" t="s">
        <v>130</v>
      </c>
      <c r="C36" s="149" t="s">
        <v>126</v>
      </c>
      <c r="D36" s="149" t="s">
        <v>227</v>
      </c>
      <c r="E36" s="151" t="s">
        <v>224</v>
      </c>
      <c r="F36" s="149" t="s">
        <v>223</v>
      </c>
      <c r="G36" s="149" t="s">
        <v>129</v>
      </c>
      <c r="H36" s="149" t="s">
        <v>133</v>
      </c>
      <c r="I36" s="141">
        <f t="shared" ref="I36:K36" si="11">SUM(I37:I37)</f>
        <v>526000</v>
      </c>
      <c r="J36" s="141">
        <f t="shared" si="11"/>
        <v>351000</v>
      </c>
      <c r="K36" s="141">
        <f t="shared" si="11"/>
        <v>175000</v>
      </c>
    </row>
    <row r="37" spans="1:11">
      <c r="A37" s="7" t="s">
        <v>89</v>
      </c>
      <c r="B37" s="390" t="s">
        <v>130</v>
      </c>
      <c r="C37" s="149" t="s">
        <v>126</v>
      </c>
      <c r="D37" s="149" t="s">
        <v>227</v>
      </c>
      <c r="E37" s="151" t="s">
        <v>225</v>
      </c>
      <c r="F37" s="149" t="s">
        <v>223</v>
      </c>
      <c r="G37" s="149" t="s">
        <v>129</v>
      </c>
      <c r="H37" s="149" t="s">
        <v>133</v>
      </c>
      <c r="I37" s="140">
        <v>526000</v>
      </c>
      <c r="J37" s="140">
        <v>351000</v>
      </c>
      <c r="K37" s="140">
        <v>175000</v>
      </c>
    </row>
    <row r="38" spans="1:11">
      <c r="A38" s="7" t="s">
        <v>19</v>
      </c>
      <c r="B38" s="390" t="s">
        <v>130</v>
      </c>
      <c r="C38" s="149" t="s">
        <v>126</v>
      </c>
      <c r="D38" s="149" t="s">
        <v>227</v>
      </c>
      <c r="E38" s="151" t="s">
        <v>32</v>
      </c>
      <c r="F38" s="149" t="s">
        <v>131</v>
      </c>
      <c r="G38" s="149" t="s">
        <v>129</v>
      </c>
      <c r="H38" s="149" t="s">
        <v>133</v>
      </c>
      <c r="I38" s="141">
        <f>I39</f>
        <v>7000</v>
      </c>
      <c r="J38" s="141">
        <f t="shared" ref="J38:K38" si="12">J39</f>
        <v>7000</v>
      </c>
      <c r="K38" s="141">
        <f t="shared" si="12"/>
        <v>7500</v>
      </c>
    </row>
    <row r="39" spans="1:11">
      <c r="A39" s="7" t="s">
        <v>19</v>
      </c>
      <c r="B39" s="390" t="s">
        <v>130</v>
      </c>
      <c r="C39" s="149" t="s">
        <v>126</v>
      </c>
      <c r="D39" s="149" t="s">
        <v>227</v>
      </c>
      <c r="E39" s="151" t="s">
        <v>205</v>
      </c>
      <c r="F39" s="149" t="s">
        <v>131</v>
      </c>
      <c r="G39" s="149" t="s">
        <v>129</v>
      </c>
      <c r="H39" s="149" t="s">
        <v>133</v>
      </c>
      <c r="I39" s="140">
        <v>7000</v>
      </c>
      <c r="J39" s="140">
        <v>7000</v>
      </c>
      <c r="K39" s="140">
        <v>7500</v>
      </c>
    </row>
    <row r="40" spans="1:11" ht="25.5">
      <c r="A40" s="7" t="s">
        <v>629</v>
      </c>
      <c r="B40" s="390" t="s">
        <v>130</v>
      </c>
      <c r="C40" s="149" t="s">
        <v>126</v>
      </c>
      <c r="D40" s="149" t="s">
        <v>227</v>
      </c>
      <c r="E40" s="149" t="s">
        <v>22</v>
      </c>
      <c r="F40" s="149" t="s">
        <v>223</v>
      </c>
      <c r="G40" s="149" t="s">
        <v>129</v>
      </c>
      <c r="H40" s="149" t="s">
        <v>133</v>
      </c>
      <c r="I40" s="141">
        <f t="shared" ref="I40:K40" si="13">I41</f>
        <v>15620000</v>
      </c>
      <c r="J40" s="141">
        <f t="shared" si="13"/>
        <v>16250000</v>
      </c>
      <c r="K40" s="141">
        <f t="shared" si="13"/>
        <v>16900000</v>
      </c>
    </row>
    <row r="41" spans="1:11" ht="25.5">
      <c r="A41" s="7" t="s">
        <v>276</v>
      </c>
      <c r="B41" s="390" t="s">
        <v>130</v>
      </c>
      <c r="C41" s="149" t="s">
        <v>126</v>
      </c>
      <c r="D41" s="149" t="s">
        <v>227</v>
      </c>
      <c r="E41" s="149" t="s">
        <v>277</v>
      </c>
      <c r="F41" s="149" t="s">
        <v>223</v>
      </c>
      <c r="G41" s="149" t="s">
        <v>129</v>
      </c>
      <c r="H41" s="149" t="s">
        <v>133</v>
      </c>
      <c r="I41" s="140">
        <v>15620000</v>
      </c>
      <c r="J41" s="140">
        <v>16250000</v>
      </c>
      <c r="K41" s="140">
        <v>16900000</v>
      </c>
    </row>
    <row r="42" spans="1:11">
      <c r="A42" s="7" t="s">
        <v>90</v>
      </c>
      <c r="B42" s="390" t="s">
        <v>130</v>
      </c>
      <c r="C42" s="149" t="s">
        <v>126</v>
      </c>
      <c r="D42" s="149" t="s">
        <v>228</v>
      </c>
      <c r="E42" s="149" t="s">
        <v>128</v>
      </c>
      <c r="F42" s="149" t="s">
        <v>127</v>
      </c>
      <c r="G42" s="149" t="s">
        <v>129</v>
      </c>
      <c r="H42" s="149" t="s">
        <v>162</v>
      </c>
      <c r="I42" s="141">
        <f t="shared" ref="I42:K42" si="14">I45+I43</f>
        <v>1776900</v>
      </c>
      <c r="J42" s="141">
        <f t="shared" si="14"/>
        <v>1848000</v>
      </c>
      <c r="K42" s="141">
        <f t="shared" si="14"/>
        <v>1921800</v>
      </c>
    </row>
    <row r="43" spans="1:11">
      <c r="A43" s="7" t="s">
        <v>240</v>
      </c>
      <c r="B43" s="390" t="s">
        <v>130</v>
      </c>
      <c r="C43" s="149" t="s">
        <v>126</v>
      </c>
      <c r="D43" s="149" t="s">
        <v>228</v>
      </c>
      <c r="E43" s="149" t="s">
        <v>132</v>
      </c>
      <c r="F43" s="149" t="s">
        <v>127</v>
      </c>
      <c r="G43" s="149" t="s">
        <v>129</v>
      </c>
      <c r="H43" s="149" t="s">
        <v>133</v>
      </c>
      <c r="I43" s="141">
        <f t="shared" ref="I43:K43" si="15">I44</f>
        <v>8000</v>
      </c>
      <c r="J43" s="141">
        <f t="shared" si="15"/>
        <v>8300</v>
      </c>
      <c r="K43" s="141">
        <f t="shared" si="15"/>
        <v>8600</v>
      </c>
    </row>
    <row r="44" spans="1:11" ht="38.25">
      <c r="A44" s="7" t="s">
        <v>241</v>
      </c>
      <c r="B44" s="390" t="s">
        <v>130</v>
      </c>
      <c r="C44" s="149" t="s">
        <v>126</v>
      </c>
      <c r="D44" s="149" t="s">
        <v>228</v>
      </c>
      <c r="E44" s="149" t="s">
        <v>242</v>
      </c>
      <c r="F44" s="149" t="s">
        <v>227</v>
      </c>
      <c r="G44" s="149" t="s">
        <v>129</v>
      </c>
      <c r="H44" s="149" t="s">
        <v>133</v>
      </c>
      <c r="I44" s="140">
        <v>8000</v>
      </c>
      <c r="J44" s="140">
        <v>8300</v>
      </c>
      <c r="K44" s="140">
        <v>8600</v>
      </c>
    </row>
    <row r="45" spans="1:11">
      <c r="A45" s="7" t="s">
        <v>91</v>
      </c>
      <c r="B45" s="390" t="s">
        <v>130</v>
      </c>
      <c r="C45" s="149" t="s">
        <v>126</v>
      </c>
      <c r="D45" s="149" t="s">
        <v>228</v>
      </c>
      <c r="E45" s="151" t="s">
        <v>229</v>
      </c>
      <c r="F45" s="149" t="s">
        <v>127</v>
      </c>
      <c r="G45" s="149" t="s">
        <v>129</v>
      </c>
      <c r="H45" s="149" t="s">
        <v>133</v>
      </c>
      <c r="I45" s="141">
        <f>I46+I48</f>
        <v>1768900</v>
      </c>
      <c r="J45" s="141">
        <f t="shared" ref="J45:K45" si="16">J46+J48</f>
        <v>1839700</v>
      </c>
      <c r="K45" s="141">
        <f t="shared" si="16"/>
        <v>1913200</v>
      </c>
    </row>
    <row r="46" spans="1:11">
      <c r="A46" s="152" t="s">
        <v>1085</v>
      </c>
      <c r="B46" s="390" t="s">
        <v>130</v>
      </c>
      <c r="C46" s="149" t="s">
        <v>126</v>
      </c>
      <c r="D46" s="149" t="s">
        <v>228</v>
      </c>
      <c r="E46" s="151" t="s">
        <v>1086</v>
      </c>
      <c r="F46" s="149" t="s">
        <v>127</v>
      </c>
      <c r="G46" s="149" t="s">
        <v>129</v>
      </c>
      <c r="H46" s="149" t="s">
        <v>133</v>
      </c>
      <c r="I46" s="141">
        <f t="shared" ref="I46:K46" si="17">I47</f>
        <v>1758900</v>
      </c>
      <c r="J46" s="141">
        <f t="shared" si="17"/>
        <v>1829300</v>
      </c>
      <c r="K46" s="141">
        <f t="shared" si="17"/>
        <v>1902500</v>
      </c>
    </row>
    <row r="47" spans="1:11" ht="25.5">
      <c r="A47" s="152" t="s">
        <v>617</v>
      </c>
      <c r="B47" s="390" t="s">
        <v>130</v>
      </c>
      <c r="C47" s="149" t="s">
        <v>126</v>
      </c>
      <c r="D47" s="149" t="s">
        <v>228</v>
      </c>
      <c r="E47" s="151" t="s">
        <v>618</v>
      </c>
      <c r="F47" s="149" t="s">
        <v>227</v>
      </c>
      <c r="G47" s="149" t="s">
        <v>129</v>
      </c>
      <c r="H47" s="149" t="s">
        <v>133</v>
      </c>
      <c r="I47" s="140">
        <v>1758900</v>
      </c>
      <c r="J47" s="140">
        <v>1829300</v>
      </c>
      <c r="K47" s="140">
        <v>1902500</v>
      </c>
    </row>
    <row r="48" spans="1:11">
      <c r="A48" s="152" t="s">
        <v>1087</v>
      </c>
      <c r="B48" s="390" t="s">
        <v>130</v>
      </c>
      <c r="C48" s="149" t="s">
        <v>126</v>
      </c>
      <c r="D48" s="149" t="s">
        <v>228</v>
      </c>
      <c r="E48" s="151" t="s">
        <v>1088</v>
      </c>
      <c r="F48" s="149" t="s">
        <v>127</v>
      </c>
      <c r="G48" s="149" t="s">
        <v>129</v>
      </c>
      <c r="H48" s="149" t="s">
        <v>133</v>
      </c>
      <c r="I48" s="141">
        <f t="shared" ref="I48:K48" si="18">I49</f>
        <v>10000</v>
      </c>
      <c r="J48" s="141">
        <f t="shared" si="18"/>
        <v>10400</v>
      </c>
      <c r="K48" s="141">
        <f t="shared" si="18"/>
        <v>10700</v>
      </c>
    </row>
    <row r="49" spans="1:14" ht="38.25">
      <c r="A49" s="7" t="s">
        <v>620</v>
      </c>
      <c r="B49" s="390" t="s">
        <v>130</v>
      </c>
      <c r="C49" s="149" t="s">
        <v>126</v>
      </c>
      <c r="D49" s="149" t="s">
        <v>228</v>
      </c>
      <c r="E49" s="151" t="s">
        <v>619</v>
      </c>
      <c r="F49" s="149" t="s">
        <v>227</v>
      </c>
      <c r="G49" s="149" t="s">
        <v>129</v>
      </c>
      <c r="H49" s="149" t="s">
        <v>133</v>
      </c>
      <c r="I49" s="140">
        <v>10000</v>
      </c>
      <c r="J49" s="140">
        <v>10400</v>
      </c>
      <c r="K49" s="140">
        <v>10700</v>
      </c>
    </row>
    <row r="50" spans="1:14">
      <c r="A50" s="7" t="s">
        <v>20</v>
      </c>
      <c r="B50" s="390" t="s">
        <v>162</v>
      </c>
      <c r="C50" s="149" t="s">
        <v>126</v>
      </c>
      <c r="D50" s="149" t="s">
        <v>31</v>
      </c>
      <c r="E50" s="151" t="s">
        <v>128</v>
      </c>
      <c r="F50" s="149" t="s">
        <v>127</v>
      </c>
      <c r="G50" s="149" t="s">
        <v>129</v>
      </c>
      <c r="H50" s="149" t="s">
        <v>162</v>
      </c>
      <c r="I50" s="141">
        <f t="shared" ref="I50:K50" si="19">I51+I53</f>
        <v>5515000</v>
      </c>
      <c r="J50" s="141">
        <f t="shared" si="19"/>
        <v>5515000</v>
      </c>
      <c r="K50" s="141">
        <f t="shared" si="19"/>
        <v>5515000</v>
      </c>
    </row>
    <row r="51" spans="1:14" ht="25.5">
      <c r="A51" s="266" t="s">
        <v>92</v>
      </c>
      <c r="B51" s="390" t="s">
        <v>162</v>
      </c>
      <c r="C51" s="149" t="s">
        <v>126</v>
      </c>
      <c r="D51" s="149" t="s">
        <v>31</v>
      </c>
      <c r="E51" s="151" t="s">
        <v>32</v>
      </c>
      <c r="F51" s="149" t="s">
        <v>131</v>
      </c>
      <c r="G51" s="149" t="s">
        <v>129</v>
      </c>
      <c r="H51" s="149" t="s">
        <v>133</v>
      </c>
      <c r="I51" s="141">
        <f t="shared" ref="I51:K51" si="20">I52</f>
        <v>5500000</v>
      </c>
      <c r="J51" s="141">
        <f t="shared" si="20"/>
        <v>5500000</v>
      </c>
      <c r="K51" s="141">
        <f t="shared" si="20"/>
        <v>5500000</v>
      </c>
    </row>
    <row r="52" spans="1:14" ht="38.25">
      <c r="A52" s="7" t="s">
        <v>1092</v>
      </c>
      <c r="B52" s="390" t="s">
        <v>130</v>
      </c>
      <c r="C52" s="149" t="s">
        <v>126</v>
      </c>
      <c r="D52" s="149" t="s">
        <v>31</v>
      </c>
      <c r="E52" s="151" t="s">
        <v>205</v>
      </c>
      <c r="F52" s="149" t="s">
        <v>131</v>
      </c>
      <c r="G52" s="149" t="s">
        <v>129</v>
      </c>
      <c r="H52" s="149" t="s">
        <v>133</v>
      </c>
      <c r="I52" s="140">
        <v>5500000</v>
      </c>
      <c r="J52" s="140">
        <v>5500000</v>
      </c>
      <c r="K52" s="140">
        <v>5500000</v>
      </c>
    </row>
    <row r="53" spans="1:14" ht="25.5">
      <c r="A53" s="266" t="s">
        <v>1213</v>
      </c>
      <c r="B53" s="390" t="s">
        <v>5</v>
      </c>
      <c r="C53" s="149" t="s">
        <v>126</v>
      </c>
      <c r="D53" s="149" t="s">
        <v>31</v>
      </c>
      <c r="E53" s="151" t="s">
        <v>1214</v>
      </c>
      <c r="F53" s="149" t="s">
        <v>131</v>
      </c>
      <c r="G53" s="149" t="s">
        <v>129</v>
      </c>
      <c r="H53" s="149" t="s">
        <v>133</v>
      </c>
      <c r="I53" s="140">
        <v>15000</v>
      </c>
      <c r="J53" s="140">
        <v>15000</v>
      </c>
      <c r="K53" s="140">
        <v>15000</v>
      </c>
    </row>
    <row r="54" spans="1:14" ht="25.5">
      <c r="A54" s="266" t="s">
        <v>100</v>
      </c>
      <c r="B54" s="390" t="s">
        <v>162</v>
      </c>
      <c r="C54" s="149" t="s">
        <v>126</v>
      </c>
      <c r="D54" s="149" t="s">
        <v>27</v>
      </c>
      <c r="E54" s="151" t="s">
        <v>128</v>
      </c>
      <c r="F54" s="149" t="s">
        <v>127</v>
      </c>
      <c r="G54" s="149" t="s">
        <v>129</v>
      </c>
      <c r="H54" s="149" t="s">
        <v>162</v>
      </c>
      <c r="I54" s="141">
        <f>I55+I65+I68</f>
        <v>57093700</v>
      </c>
      <c r="J54" s="141">
        <f>J55+J65+J68</f>
        <v>61601550</v>
      </c>
      <c r="K54" s="141">
        <f>K55+K65+K68</f>
        <v>66524710</v>
      </c>
    </row>
    <row r="55" spans="1:14" ht="63.75">
      <c r="A55" s="266" t="s">
        <v>1093</v>
      </c>
      <c r="B55" s="390" t="s">
        <v>162</v>
      </c>
      <c r="C55" s="149" t="s">
        <v>126</v>
      </c>
      <c r="D55" s="149" t="s">
        <v>27</v>
      </c>
      <c r="E55" s="151" t="s">
        <v>29</v>
      </c>
      <c r="F55" s="149" t="s">
        <v>127</v>
      </c>
      <c r="G55" s="149" t="s">
        <v>129</v>
      </c>
      <c r="H55" s="149" t="s">
        <v>28</v>
      </c>
      <c r="I55" s="141">
        <f>I56+I60+I58+I63</f>
        <v>56801200</v>
      </c>
      <c r="J55" s="141">
        <f t="shared" ref="J55:K55" si="21">J56+J60+J58+J63</f>
        <v>61319050</v>
      </c>
      <c r="K55" s="141">
        <f t="shared" si="21"/>
        <v>66242210</v>
      </c>
    </row>
    <row r="56" spans="1:14" ht="51">
      <c r="A56" s="266" t="s">
        <v>213</v>
      </c>
      <c r="B56" s="390" t="s">
        <v>162</v>
      </c>
      <c r="C56" s="149" t="s">
        <v>126</v>
      </c>
      <c r="D56" s="149" t="s">
        <v>27</v>
      </c>
      <c r="E56" s="151" t="s">
        <v>212</v>
      </c>
      <c r="F56" s="149" t="s">
        <v>127</v>
      </c>
      <c r="G56" s="149" t="s">
        <v>129</v>
      </c>
      <c r="H56" s="149" t="s">
        <v>28</v>
      </c>
      <c r="I56" s="141">
        <f t="shared" ref="I56:K56" si="22">I57</f>
        <v>37640000</v>
      </c>
      <c r="J56" s="141">
        <f t="shared" si="22"/>
        <v>41400000</v>
      </c>
      <c r="K56" s="141">
        <f t="shared" si="22"/>
        <v>45535000</v>
      </c>
    </row>
    <row r="57" spans="1:14" ht="76.5">
      <c r="A57" s="266" t="s">
        <v>1173</v>
      </c>
      <c r="B57" s="391" t="s">
        <v>66</v>
      </c>
      <c r="C57" s="159" t="s">
        <v>126</v>
      </c>
      <c r="D57" s="159" t="s">
        <v>27</v>
      </c>
      <c r="E57" s="160" t="s">
        <v>243</v>
      </c>
      <c r="F57" s="159" t="s">
        <v>227</v>
      </c>
      <c r="G57" s="159" t="s">
        <v>129</v>
      </c>
      <c r="H57" s="159" t="s">
        <v>28</v>
      </c>
      <c r="I57" s="140">
        <v>37640000</v>
      </c>
      <c r="J57" s="140">
        <v>41400000</v>
      </c>
      <c r="K57" s="140">
        <v>45535000</v>
      </c>
    </row>
    <row r="58" spans="1:14" ht="63.75">
      <c r="A58" s="266" t="s">
        <v>1094</v>
      </c>
      <c r="B58" s="391" t="s">
        <v>66</v>
      </c>
      <c r="C58" s="159" t="s">
        <v>126</v>
      </c>
      <c r="D58" s="159" t="s">
        <v>27</v>
      </c>
      <c r="E58" s="160" t="s">
        <v>193</v>
      </c>
      <c r="F58" s="159" t="s">
        <v>127</v>
      </c>
      <c r="G58" s="159" t="s">
        <v>129</v>
      </c>
      <c r="H58" s="159" t="s">
        <v>28</v>
      </c>
      <c r="I58" s="141">
        <f t="shared" ref="I58:K58" si="23">I59</f>
        <v>200000</v>
      </c>
      <c r="J58" s="141">
        <f t="shared" si="23"/>
        <v>200000</v>
      </c>
      <c r="K58" s="141">
        <f t="shared" si="23"/>
        <v>200000</v>
      </c>
    </row>
    <row r="59" spans="1:14" ht="63.75">
      <c r="A59" s="7" t="s">
        <v>1095</v>
      </c>
      <c r="B59" s="391" t="s">
        <v>66</v>
      </c>
      <c r="C59" s="159" t="s">
        <v>126</v>
      </c>
      <c r="D59" s="159" t="s">
        <v>27</v>
      </c>
      <c r="E59" s="160" t="s">
        <v>194</v>
      </c>
      <c r="F59" s="159" t="s">
        <v>227</v>
      </c>
      <c r="G59" s="159" t="s">
        <v>129</v>
      </c>
      <c r="H59" s="159" t="s">
        <v>28</v>
      </c>
      <c r="I59" s="140">
        <v>200000</v>
      </c>
      <c r="J59" s="140">
        <v>200000</v>
      </c>
      <c r="K59" s="140">
        <v>200000</v>
      </c>
    </row>
    <row r="60" spans="1:14" ht="63.75">
      <c r="A60" s="266" t="s">
        <v>1096</v>
      </c>
      <c r="B60" s="390" t="s">
        <v>162</v>
      </c>
      <c r="C60" s="149" t="s">
        <v>126</v>
      </c>
      <c r="D60" s="149" t="s">
        <v>27</v>
      </c>
      <c r="E60" s="151" t="s">
        <v>195</v>
      </c>
      <c r="F60" s="149" t="s">
        <v>127</v>
      </c>
      <c r="G60" s="149" t="s">
        <v>129</v>
      </c>
      <c r="H60" s="149" t="s">
        <v>28</v>
      </c>
      <c r="I60" s="141">
        <f>I62+I61</f>
        <v>545000</v>
      </c>
      <c r="J60" s="141">
        <f t="shared" ref="J60:K60" si="24">J62+J61</f>
        <v>545000</v>
      </c>
      <c r="K60" s="141">
        <f t="shared" si="24"/>
        <v>545000</v>
      </c>
    </row>
    <row r="61" spans="1:14" ht="51">
      <c r="A61" s="7" t="s">
        <v>1097</v>
      </c>
      <c r="B61" s="390" t="s">
        <v>5</v>
      </c>
      <c r="C61" s="149" t="s">
        <v>126</v>
      </c>
      <c r="D61" s="149" t="s">
        <v>27</v>
      </c>
      <c r="E61" s="151" t="s">
        <v>196</v>
      </c>
      <c r="F61" s="149" t="s">
        <v>227</v>
      </c>
      <c r="G61" s="149" t="s">
        <v>129</v>
      </c>
      <c r="H61" s="149" t="s">
        <v>28</v>
      </c>
      <c r="I61" s="140">
        <v>15000</v>
      </c>
      <c r="J61" s="140">
        <v>15000</v>
      </c>
      <c r="K61" s="140">
        <v>15000</v>
      </c>
    </row>
    <row r="62" spans="1:14" ht="51">
      <c r="A62" s="266" t="s">
        <v>1097</v>
      </c>
      <c r="B62" s="390" t="s">
        <v>66</v>
      </c>
      <c r="C62" s="149" t="s">
        <v>126</v>
      </c>
      <c r="D62" s="149" t="s">
        <v>27</v>
      </c>
      <c r="E62" s="151" t="s">
        <v>196</v>
      </c>
      <c r="F62" s="149" t="s">
        <v>227</v>
      </c>
      <c r="G62" s="149" t="s">
        <v>129</v>
      </c>
      <c r="H62" s="149" t="s">
        <v>28</v>
      </c>
      <c r="I62" s="248">
        <v>530000</v>
      </c>
      <c r="J62" s="248">
        <v>530000</v>
      </c>
      <c r="K62" s="248">
        <v>530000</v>
      </c>
    </row>
    <row r="63" spans="1:14" ht="38.25">
      <c r="A63" s="413" t="s">
        <v>1929</v>
      </c>
      <c r="B63" s="390" t="s">
        <v>66</v>
      </c>
      <c r="C63" s="149" t="s">
        <v>126</v>
      </c>
      <c r="D63" s="149" t="s">
        <v>27</v>
      </c>
      <c r="E63" s="151" t="s">
        <v>1930</v>
      </c>
      <c r="F63" s="149" t="s">
        <v>127</v>
      </c>
      <c r="G63" s="149" t="s">
        <v>129</v>
      </c>
      <c r="H63" s="149" t="s">
        <v>28</v>
      </c>
      <c r="I63" s="140">
        <f>I64</f>
        <v>18416200</v>
      </c>
      <c r="J63" s="140">
        <f t="shared" ref="J63:K63" si="25">J64</f>
        <v>19174050</v>
      </c>
      <c r="K63" s="140">
        <f t="shared" si="25"/>
        <v>19962210</v>
      </c>
    </row>
    <row r="64" spans="1:14" ht="25.5">
      <c r="A64" s="413" t="s">
        <v>1931</v>
      </c>
      <c r="B64" s="390" t="s">
        <v>66</v>
      </c>
      <c r="C64" s="149" t="s">
        <v>126</v>
      </c>
      <c r="D64" s="149" t="s">
        <v>27</v>
      </c>
      <c r="E64" s="151" t="s">
        <v>1932</v>
      </c>
      <c r="F64" s="149" t="s">
        <v>227</v>
      </c>
      <c r="G64" s="149" t="s">
        <v>129</v>
      </c>
      <c r="H64" s="149" t="s">
        <v>28</v>
      </c>
      <c r="I64" s="140">
        <v>18416200</v>
      </c>
      <c r="J64" s="140">
        <v>19174050</v>
      </c>
      <c r="K64" s="140">
        <v>19962210</v>
      </c>
      <c r="L64" s="111"/>
      <c r="M64" s="111"/>
      <c r="N64" s="111"/>
    </row>
    <row r="65" spans="1:14">
      <c r="A65" s="180" t="s">
        <v>9</v>
      </c>
      <c r="B65" s="390" t="s">
        <v>66</v>
      </c>
      <c r="C65" s="149" t="s">
        <v>126</v>
      </c>
      <c r="D65" s="149" t="s">
        <v>27</v>
      </c>
      <c r="E65" s="151" t="s">
        <v>206</v>
      </c>
      <c r="F65" s="149" t="s">
        <v>127</v>
      </c>
      <c r="G65" s="149" t="s">
        <v>129</v>
      </c>
      <c r="H65" s="149" t="s">
        <v>28</v>
      </c>
      <c r="I65" s="141">
        <f t="shared" ref="I65:K66" si="26">I66</f>
        <v>45000</v>
      </c>
      <c r="J65" s="141">
        <f t="shared" si="26"/>
        <v>35000</v>
      </c>
      <c r="K65" s="141">
        <f t="shared" si="26"/>
        <v>35000</v>
      </c>
      <c r="L65" s="111"/>
      <c r="M65" s="111"/>
      <c r="N65" s="111"/>
    </row>
    <row r="66" spans="1:14" ht="38.25">
      <c r="A66" s="7" t="s">
        <v>10</v>
      </c>
      <c r="B66" s="390" t="s">
        <v>66</v>
      </c>
      <c r="C66" s="149" t="s">
        <v>126</v>
      </c>
      <c r="D66" s="149" t="s">
        <v>27</v>
      </c>
      <c r="E66" s="151" t="s">
        <v>197</v>
      </c>
      <c r="F66" s="149" t="s">
        <v>127</v>
      </c>
      <c r="G66" s="149" t="s">
        <v>129</v>
      </c>
      <c r="H66" s="149" t="s">
        <v>28</v>
      </c>
      <c r="I66" s="141">
        <f t="shared" si="26"/>
        <v>45000</v>
      </c>
      <c r="J66" s="141">
        <f t="shared" si="26"/>
        <v>35000</v>
      </c>
      <c r="K66" s="141">
        <f t="shared" si="26"/>
        <v>35000</v>
      </c>
    </row>
    <row r="67" spans="1:14" ht="38.25">
      <c r="A67" s="7" t="s">
        <v>120</v>
      </c>
      <c r="B67" s="390" t="s">
        <v>66</v>
      </c>
      <c r="C67" s="149" t="s">
        <v>126</v>
      </c>
      <c r="D67" s="149" t="s">
        <v>27</v>
      </c>
      <c r="E67" s="151" t="s">
        <v>198</v>
      </c>
      <c r="F67" s="149" t="s">
        <v>227</v>
      </c>
      <c r="G67" s="149" t="s">
        <v>129</v>
      </c>
      <c r="H67" s="149" t="s">
        <v>28</v>
      </c>
      <c r="I67" s="140">
        <v>45000</v>
      </c>
      <c r="J67" s="140">
        <v>35000</v>
      </c>
      <c r="K67" s="140">
        <v>35000</v>
      </c>
    </row>
    <row r="68" spans="1:14" ht="63.75">
      <c r="A68" s="266" t="s">
        <v>630</v>
      </c>
      <c r="B68" s="390" t="s">
        <v>66</v>
      </c>
      <c r="C68" s="149" t="s">
        <v>126</v>
      </c>
      <c r="D68" s="149" t="s">
        <v>27</v>
      </c>
      <c r="E68" s="151" t="s">
        <v>631</v>
      </c>
      <c r="F68" s="149" t="s">
        <v>227</v>
      </c>
      <c r="G68" s="149" t="s">
        <v>129</v>
      </c>
      <c r="H68" s="149" t="s">
        <v>28</v>
      </c>
      <c r="I68" s="141">
        <f t="shared" ref="I68:K69" si="27">I69</f>
        <v>247500</v>
      </c>
      <c r="J68" s="141">
        <f t="shared" si="27"/>
        <v>247500</v>
      </c>
      <c r="K68" s="141">
        <f t="shared" si="27"/>
        <v>247500</v>
      </c>
    </row>
    <row r="69" spans="1:14" ht="76.5">
      <c r="A69" s="266" t="s">
        <v>1892</v>
      </c>
      <c r="B69" s="390" t="s">
        <v>66</v>
      </c>
      <c r="C69" s="149" t="s">
        <v>126</v>
      </c>
      <c r="D69" s="149" t="s">
        <v>27</v>
      </c>
      <c r="E69" s="151" t="s">
        <v>1906</v>
      </c>
      <c r="F69" s="149" t="s">
        <v>127</v>
      </c>
      <c r="G69" s="149" t="s">
        <v>129</v>
      </c>
      <c r="H69" s="149" t="s">
        <v>28</v>
      </c>
      <c r="I69" s="141">
        <f t="shared" si="27"/>
        <v>247500</v>
      </c>
      <c r="J69" s="141">
        <f t="shared" si="27"/>
        <v>247500</v>
      </c>
      <c r="K69" s="141">
        <f t="shared" si="27"/>
        <v>247500</v>
      </c>
    </row>
    <row r="70" spans="1:14" ht="76.5">
      <c r="A70" s="266" t="s">
        <v>1893</v>
      </c>
      <c r="B70" s="390" t="s">
        <v>66</v>
      </c>
      <c r="C70" s="149" t="s">
        <v>126</v>
      </c>
      <c r="D70" s="149" t="s">
        <v>27</v>
      </c>
      <c r="E70" s="151" t="s">
        <v>1906</v>
      </c>
      <c r="F70" s="149" t="s">
        <v>227</v>
      </c>
      <c r="G70" s="149" t="s">
        <v>129</v>
      </c>
      <c r="H70" s="149" t="s">
        <v>28</v>
      </c>
      <c r="I70" s="140">
        <v>247500</v>
      </c>
      <c r="J70" s="140">
        <v>247500</v>
      </c>
      <c r="K70" s="140">
        <v>247500</v>
      </c>
    </row>
    <row r="71" spans="1:14">
      <c r="A71" s="7" t="s">
        <v>121</v>
      </c>
      <c r="B71" s="390" t="s">
        <v>76</v>
      </c>
      <c r="C71" s="149" t="s">
        <v>126</v>
      </c>
      <c r="D71" s="149" t="s">
        <v>199</v>
      </c>
      <c r="E71" s="151" t="s">
        <v>128</v>
      </c>
      <c r="F71" s="149" t="s">
        <v>127</v>
      </c>
      <c r="G71" s="149" t="s">
        <v>129</v>
      </c>
      <c r="H71" s="149" t="s">
        <v>162</v>
      </c>
      <c r="I71" s="141">
        <f t="shared" ref="I71:K71" si="28">I72</f>
        <v>1604480</v>
      </c>
      <c r="J71" s="141">
        <f t="shared" si="28"/>
        <v>1668650</v>
      </c>
      <c r="K71" s="141">
        <f t="shared" si="28"/>
        <v>1735400</v>
      </c>
    </row>
    <row r="72" spans="1:14">
      <c r="A72" s="7" t="s">
        <v>1098</v>
      </c>
      <c r="B72" s="390" t="s">
        <v>76</v>
      </c>
      <c r="C72" s="149" t="s">
        <v>126</v>
      </c>
      <c r="D72" s="149" t="s">
        <v>199</v>
      </c>
      <c r="E72" s="151" t="s">
        <v>132</v>
      </c>
      <c r="F72" s="149" t="s">
        <v>131</v>
      </c>
      <c r="G72" s="149" t="s">
        <v>129</v>
      </c>
      <c r="H72" s="149" t="s">
        <v>28</v>
      </c>
      <c r="I72" s="140">
        <f t="shared" ref="I72:K72" si="29">I73+I74+I75</f>
        <v>1604480</v>
      </c>
      <c r="J72" s="140">
        <f t="shared" si="29"/>
        <v>1668650</v>
      </c>
      <c r="K72" s="140">
        <f t="shared" si="29"/>
        <v>1735400</v>
      </c>
    </row>
    <row r="73" spans="1:14" ht="25.5">
      <c r="A73" s="7" t="s">
        <v>633</v>
      </c>
      <c r="B73" s="390" t="s">
        <v>76</v>
      </c>
      <c r="C73" s="149" t="s">
        <v>126</v>
      </c>
      <c r="D73" s="149" t="s">
        <v>199</v>
      </c>
      <c r="E73" s="151" t="s">
        <v>221</v>
      </c>
      <c r="F73" s="149" t="s">
        <v>131</v>
      </c>
      <c r="G73" s="149" t="s">
        <v>129</v>
      </c>
      <c r="H73" s="149" t="s">
        <v>28</v>
      </c>
      <c r="I73" s="140">
        <v>272300</v>
      </c>
      <c r="J73" s="140">
        <v>283190</v>
      </c>
      <c r="K73" s="140">
        <v>294515</v>
      </c>
    </row>
    <row r="74" spans="1:14">
      <c r="A74" s="7" t="s">
        <v>634</v>
      </c>
      <c r="B74" s="390" t="s">
        <v>76</v>
      </c>
      <c r="C74" s="149" t="s">
        <v>126</v>
      </c>
      <c r="D74" s="149" t="s">
        <v>199</v>
      </c>
      <c r="E74" s="151" t="s">
        <v>242</v>
      </c>
      <c r="F74" s="149" t="s">
        <v>131</v>
      </c>
      <c r="G74" s="149" t="s">
        <v>129</v>
      </c>
      <c r="H74" s="149" t="s">
        <v>28</v>
      </c>
      <c r="I74" s="140">
        <v>398840</v>
      </c>
      <c r="J74" s="140">
        <v>414790</v>
      </c>
      <c r="K74" s="140">
        <v>431384</v>
      </c>
    </row>
    <row r="75" spans="1:14">
      <c r="A75" s="7" t="s">
        <v>635</v>
      </c>
      <c r="B75" s="390" t="s">
        <v>76</v>
      </c>
      <c r="C75" s="149" t="s">
        <v>126</v>
      </c>
      <c r="D75" s="149" t="s">
        <v>199</v>
      </c>
      <c r="E75" s="151" t="s">
        <v>279</v>
      </c>
      <c r="F75" s="149" t="s">
        <v>131</v>
      </c>
      <c r="G75" s="149" t="s">
        <v>129</v>
      </c>
      <c r="H75" s="149" t="s">
        <v>28</v>
      </c>
      <c r="I75" s="140">
        <f t="shared" ref="I75:K75" si="30">I76+I77</f>
        <v>933340</v>
      </c>
      <c r="J75" s="140">
        <f t="shared" si="30"/>
        <v>970670</v>
      </c>
      <c r="K75" s="140">
        <f t="shared" si="30"/>
        <v>1009501</v>
      </c>
    </row>
    <row r="76" spans="1:14">
      <c r="A76" s="7" t="s">
        <v>1235</v>
      </c>
      <c r="B76" s="390" t="s">
        <v>76</v>
      </c>
      <c r="C76" s="149" t="s">
        <v>126</v>
      </c>
      <c r="D76" s="149" t="s">
        <v>199</v>
      </c>
      <c r="E76" s="151" t="s">
        <v>1236</v>
      </c>
      <c r="F76" s="149" t="s">
        <v>131</v>
      </c>
      <c r="G76" s="149" t="s">
        <v>129</v>
      </c>
      <c r="H76" s="149" t="s">
        <v>28</v>
      </c>
      <c r="I76" s="140">
        <v>925680</v>
      </c>
      <c r="J76" s="140">
        <v>962700</v>
      </c>
      <c r="K76" s="140">
        <v>1001211</v>
      </c>
    </row>
    <row r="77" spans="1:14">
      <c r="A77" s="7" t="s">
        <v>1894</v>
      </c>
      <c r="B77" s="390" t="s">
        <v>76</v>
      </c>
      <c r="C77" s="149" t="s">
        <v>126</v>
      </c>
      <c r="D77" s="149" t="s">
        <v>199</v>
      </c>
      <c r="E77" s="151" t="s">
        <v>1907</v>
      </c>
      <c r="F77" s="149" t="s">
        <v>131</v>
      </c>
      <c r="G77" s="149" t="s">
        <v>129</v>
      </c>
      <c r="H77" s="149" t="s">
        <v>28</v>
      </c>
      <c r="I77" s="140">
        <v>7660</v>
      </c>
      <c r="J77" s="140">
        <v>7970</v>
      </c>
      <c r="K77" s="140">
        <v>8290</v>
      </c>
    </row>
    <row r="78" spans="1:14" ht="25.5">
      <c r="A78" s="7" t="s">
        <v>1099</v>
      </c>
      <c r="B78" s="390" t="s">
        <v>162</v>
      </c>
      <c r="C78" s="149" t="s">
        <v>126</v>
      </c>
      <c r="D78" s="149" t="s">
        <v>71</v>
      </c>
      <c r="E78" s="151" t="s">
        <v>128</v>
      </c>
      <c r="F78" s="149" t="s">
        <v>127</v>
      </c>
      <c r="G78" s="149" t="s">
        <v>129</v>
      </c>
      <c r="H78" s="149" t="s">
        <v>162</v>
      </c>
      <c r="I78" s="141">
        <f>I81+I85</f>
        <v>33494024</v>
      </c>
      <c r="J78" s="141">
        <f>J81+J85</f>
        <v>33494024</v>
      </c>
      <c r="K78" s="141">
        <f>K81+K85</f>
        <v>33494024</v>
      </c>
    </row>
    <row r="79" spans="1:14">
      <c r="A79" s="7" t="s">
        <v>1100</v>
      </c>
      <c r="B79" s="390" t="s">
        <v>162</v>
      </c>
      <c r="C79" s="149" t="s">
        <v>126</v>
      </c>
      <c r="D79" s="149" t="s">
        <v>71</v>
      </c>
      <c r="E79" s="151" t="s">
        <v>132</v>
      </c>
      <c r="F79" s="149" t="s">
        <v>127</v>
      </c>
      <c r="G79" s="149" t="s">
        <v>129</v>
      </c>
      <c r="H79" s="149" t="s">
        <v>72</v>
      </c>
      <c r="I79" s="141">
        <f t="shared" ref="I79:K80" si="31">I80</f>
        <v>32062740</v>
      </c>
      <c r="J79" s="141">
        <f t="shared" si="31"/>
        <v>32062740</v>
      </c>
      <c r="K79" s="141">
        <f t="shared" si="31"/>
        <v>32062740</v>
      </c>
    </row>
    <row r="80" spans="1:14">
      <c r="A80" s="7" t="s">
        <v>1101</v>
      </c>
      <c r="B80" s="390" t="s">
        <v>162</v>
      </c>
      <c r="C80" s="149" t="s">
        <v>126</v>
      </c>
      <c r="D80" s="149" t="s">
        <v>71</v>
      </c>
      <c r="E80" s="151" t="s">
        <v>1102</v>
      </c>
      <c r="F80" s="149" t="s">
        <v>127</v>
      </c>
      <c r="G80" s="149" t="s">
        <v>129</v>
      </c>
      <c r="H80" s="149" t="s">
        <v>72</v>
      </c>
      <c r="I80" s="141">
        <f t="shared" si="31"/>
        <v>32062740</v>
      </c>
      <c r="J80" s="141">
        <f t="shared" si="31"/>
        <v>32062740</v>
      </c>
      <c r="K80" s="141">
        <f t="shared" si="31"/>
        <v>32062740</v>
      </c>
    </row>
    <row r="81" spans="1:11" ht="25.5">
      <c r="A81" s="7" t="s">
        <v>636</v>
      </c>
      <c r="B81" s="390" t="s">
        <v>162</v>
      </c>
      <c r="C81" s="149" t="s">
        <v>126</v>
      </c>
      <c r="D81" s="149" t="s">
        <v>71</v>
      </c>
      <c r="E81" s="151" t="s">
        <v>245</v>
      </c>
      <c r="F81" s="149" t="s">
        <v>227</v>
      </c>
      <c r="G81" s="149" t="s">
        <v>129</v>
      </c>
      <c r="H81" s="149" t="s">
        <v>72</v>
      </c>
      <c r="I81" s="141">
        <f t="shared" ref="I81:K81" si="32">I83+I84+I82</f>
        <v>32062740</v>
      </c>
      <c r="J81" s="141">
        <f t="shared" si="32"/>
        <v>32062740</v>
      </c>
      <c r="K81" s="141">
        <f t="shared" si="32"/>
        <v>32062740</v>
      </c>
    </row>
    <row r="82" spans="1:11" ht="25.5">
      <c r="A82" s="7" t="s">
        <v>244</v>
      </c>
      <c r="B82" s="390" t="s">
        <v>952</v>
      </c>
      <c r="C82" s="149" t="s">
        <v>126</v>
      </c>
      <c r="D82" s="149" t="s">
        <v>71</v>
      </c>
      <c r="E82" s="151" t="s">
        <v>245</v>
      </c>
      <c r="F82" s="149" t="s">
        <v>227</v>
      </c>
      <c r="G82" s="149" t="s">
        <v>129</v>
      </c>
      <c r="H82" s="149" t="s">
        <v>72</v>
      </c>
      <c r="I82" s="140">
        <v>2134740</v>
      </c>
      <c r="J82" s="140">
        <v>2134740</v>
      </c>
      <c r="K82" s="140">
        <v>2134740</v>
      </c>
    </row>
    <row r="83" spans="1:11" ht="25.5">
      <c r="A83" s="152" t="s">
        <v>244</v>
      </c>
      <c r="B83" s="390" t="s">
        <v>207</v>
      </c>
      <c r="C83" s="149" t="s">
        <v>126</v>
      </c>
      <c r="D83" s="149" t="s">
        <v>71</v>
      </c>
      <c r="E83" s="151" t="s">
        <v>245</v>
      </c>
      <c r="F83" s="149" t="s">
        <v>227</v>
      </c>
      <c r="G83" s="149" t="s">
        <v>8</v>
      </c>
      <c r="H83" s="149" t="s">
        <v>72</v>
      </c>
      <c r="I83" s="140">
        <v>25223000</v>
      </c>
      <c r="J83" s="140">
        <v>25223000</v>
      </c>
      <c r="K83" s="140">
        <v>25223000</v>
      </c>
    </row>
    <row r="84" spans="1:11" ht="38.25">
      <c r="A84" s="266" t="s">
        <v>1895</v>
      </c>
      <c r="B84" s="390" t="s">
        <v>207</v>
      </c>
      <c r="C84" s="149" t="s">
        <v>126</v>
      </c>
      <c r="D84" s="149" t="s">
        <v>71</v>
      </c>
      <c r="E84" s="151" t="s">
        <v>245</v>
      </c>
      <c r="F84" s="149" t="s">
        <v>227</v>
      </c>
      <c r="G84" s="149" t="s">
        <v>257</v>
      </c>
      <c r="H84" s="149" t="s">
        <v>72</v>
      </c>
      <c r="I84" s="140">
        <v>4705000</v>
      </c>
      <c r="J84" s="140">
        <v>4705000</v>
      </c>
      <c r="K84" s="140">
        <v>4705000</v>
      </c>
    </row>
    <row r="85" spans="1:11">
      <c r="A85" s="266" t="s">
        <v>1103</v>
      </c>
      <c r="B85" s="390" t="s">
        <v>162</v>
      </c>
      <c r="C85" s="149" t="s">
        <v>126</v>
      </c>
      <c r="D85" s="149" t="s">
        <v>71</v>
      </c>
      <c r="E85" s="151" t="s">
        <v>224</v>
      </c>
      <c r="F85" s="149" t="s">
        <v>127</v>
      </c>
      <c r="G85" s="149" t="s">
        <v>129</v>
      </c>
      <c r="H85" s="149" t="s">
        <v>72</v>
      </c>
      <c r="I85" s="140">
        <f t="shared" ref="I85:K87" si="33">I86</f>
        <v>1431284</v>
      </c>
      <c r="J85" s="140">
        <f t="shared" si="33"/>
        <v>1431284</v>
      </c>
      <c r="K85" s="140">
        <f t="shared" si="33"/>
        <v>1431284</v>
      </c>
    </row>
    <row r="86" spans="1:11" ht="25.5">
      <c r="A86" s="266" t="s">
        <v>1104</v>
      </c>
      <c r="B86" s="391" t="s">
        <v>162</v>
      </c>
      <c r="C86" s="159" t="s">
        <v>126</v>
      </c>
      <c r="D86" s="159" t="s">
        <v>71</v>
      </c>
      <c r="E86" s="160" t="s">
        <v>1105</v>
      </c>
      <c r="F86" s="159" t="s">
        <v>127</v>
      </c>
      <c r="G86" s="159" t="s">
        <v>129</v>
      </c>
      <c r="H86" s="159" t="s">
        <v>72</v>
      </c>
      <c r="I86" s="140">
        <f t="shared" si="33"/>
        <v>1431284</v>
      </c>
      <c r="J86" s="140">
        <f t="shared" si="33"/>
        <v>1431284</v>
      </c>
      <c r="K86" s="140">
        <f t="shared" si="33"/>
        <v>1431284</v>
      </c>
    </row>
    <row r="87" spans="1:11" ht="25.5">
      <c r="A87" s="266" t="s">
        <v>544</v>
      </c>
      <c r="B87" s="390" t="s">
        <v>5</v>
      </c>
      <c r="C87" s="149" t="s">
        <v>126</v>
      </c>
      <c r="D87" s="149" t="s">
        <v>71</v>
      </c>
      <c r="E87" s="151" t="s">
        <v>545</v>
      </c>
      <c r="F87" s="149" t="s">
        <v>227</v>
      </c>
      <c r="G87" s="149" t="s">
        <v>129</v>
      </c>
      <c r="H87" s="149" t="s">
        <v>72</v>
      </c>
      <c r="I87" s="140">
        <f t="shared" si="33"/>
        <v>1431284</v>
      </c>
      <c r="J87" s="140">
        <f t="shared" si="33"/>
        <v>1431284</v>
      </c>
      <c r="K87" s="140">
        <f t="shared" si="33"/>
        <v>1431284</v>
      </c>
    </row>
    <row r="88" spans="1:11" ht="25.5">
      <c r="A88" s="7" t="s">
        <v>544</v>
      </c>
      <c r="B88" s="390" t="s">
        <v>5</v>
      </c>
      <c r="C88" s="149" t="s">
        <v>126</v>
      </c>
      <c r="D88" s="149" t="s">
        <v>71</v>
      </c>
      <c r="E88" s="151" t="s">
        <v>545</v>
      </c>
      <c r="F88" s="149" t="s">
        <v>227</v>
      </c>
      <c r="G88" s="149" t="s">
        <v>129</v>
      </c>
      <c r="H88" s="149" t="s">
        <v>72</v>
      </c>
      <c r="I88" s="140">
        <v>1431284</v>
      </c>
      <c r="J88" s="140">
        <v>1431284</v>
      </c>
      <c r="K88" s="140">
        <v>1431284</v>
      </c>
    </row>
    <row r="89" spans="1:11" ht="25.5">
      <c r="A89" s="266" t="s">
        <v>122</v>
      </c>
      <c r="B89" s="391" t="s">
        <v>66</v>
      </c>
      <c r="C89" s="159" t="s">
        <v>126</v>
      </c>
      <c r="D89" s="159" t="s">
        <v>73</v>
      </c>
      <c r="E89" s="160" t="s">
        <v>128</v>
      </c>
      <c r="F89" s="159" t="s">
        <v>127</v>
      </c>
      <c r="G89" s="159" t="s">
        <v>129</v>
      </c>
      <c r="H89" s="159" t="s">
        <v>162</v>
      </c>
      <c r="I89" s="141">
        <f t="shared" ref="I89:K89" si="34">I90+I93</f>
        <v>9570000</v>
      </c>
      <c r="J89" s="141">
        <f t="shared" si="34"/>
        <v>3700000</v>
      </c>
      <c r="K89" s="141">
        <f t="shared" si="34"/>
        <v>3700000</v>
      </c>
    </row>
    <row r="90" spans="1:11" ht="63.75">
      <c r="A90" s="266" t="s">
        <v>1106</v>
      </c>
      <c r="B90" s="391" t="s">
        <v>66</v>
      </c>
      <c r="C90" s="159" t="s">
        <v>126</v>
      </c>
      <c r="D90" s="159" t="s">
        <v>73</v>
      </c>
      <c r="E90" s="160" t="s">
        <v>224</v>
      </c>
      <c r="F90" s="159" t="s">
        <v>127</v>
      </c>
      <c r="G90" s="159" t="s">
        <v>129</v>
      </c>
      <c r="H90" s="159" t="s">
        <v>162</v>
      </c>
      <c r="I90" s="141">
        <f t="shared" ref="I90:K91" si="35">I91</f>
        <v>6570000</v>
      </c>
      <c r="J90" s="141">
        <f t="shared" si="35"/>
        <v>700000</v>
      </c>
      <c r="K90" s="141">
        <f t="shared" si="35"/>
        <v>700000</v>
      </c>
    </row>
    <row r="91" spans="1:11" ht="76.5">
      <c r="A91" s="266" t="s">
        <v>1107</v>
      </c>
      <c r="B91" s="391" t="s">
        <v>66</v>
      </c>
      <c r="C91" s="159" t="s">
        <v>126</v>
      </c>
      <c r="D91" s="159" t="s">
        <v>73</v>
      </c>
      <c r="E91" s="160" t="s">
        <v>258</v>
      </c>
      <c r="F91" s="159" t="s">
        <v>227</v>
      </c>
      <c r="G91" s="159" t="s">
        <v>129</v>
      </c>
      <c r="H91" s="159" t="s">
        <v>75</v>
      </c>
      <c r="I91" s="141">
        <f t="shared" si="35"/>
        <v>6570000</v>
      </c>
      <c r="J91" s="141">
        <f t="shared" si="35"/>
        <v>700000</v>
      </c>
      <c r="K91" s="141">
        <f t="shared" si="35"/>
        <v>700000</v>
      </c>
    </row>
    <row r="92" spans="1:11" ht="76.5">
      <c r="A92" s="266" t="s">
        <v>1108</v>
      </c>
      <c r="B92" s="391" t="s">
        <v>66</v>
      </c>
      <c r="C92" s="159" t="s">
        <v>126</v>
      </c>
      <c r="D92" s="159" t="s">
        <v>73</v>
      </c>
      <c r="E92" s="160" t="s">
        <v>246</v>
      </c>
      <c r="F92" s="159" t="s">
        <v>227</v>
      </c>
      <c r="G92" s="159" t="s">
        <v>129</v>
      </c>
      <c r="H92" s="159" t="s">
        <v>75</v>
      </c>
      <c r="I92" s="140">
        <f>6680000-110000</f>
        <v>6570000</v>
      </c>
      <c r="J92" s="140">
        <v>700000</v>
      </c>
      <c r="K92" s="140">
        <v>700000</v>
      </c>
    </row>
    <row r="93" spans="1:11" ht="25.5">
      <c r="A93" s="266" t="s">
        <v>1109</v>
      </c>
      <c r="B93" s="391" t="s">
        <v>66</v>
      </c>
      <c r="C93" s="159" t="s">
        <v>126</v>
      </c>
      <c r="D93" s="159" t="s">
        <v>73</v>
      </c>
      <c r="E93" s="160" t="s">
        <v>229</v>
      </c>
      <c r="F93" s="159" t="s">
        <v>127</v>
      </c>
      <c r="G93" s="159" t="s">
        <v>129</v>
      </c>
      <c r="H93" s="159" t="s">
        <v>1</v>
      </c>
      <c r="I93" s="141">
        <f>I94</f>
        <v>3000000</v>
      </c>
      <c r="J93" s="141">
        <f t="shared" ref="J93:K93" si="36">J94</f>
        <v>3000000</v>
      </c>
      <c r="K93" s="141">
        <f t="shared" si="36"/>
        <v>3000000</v>
      </c>
    </row>
    <row r="94" spans="1:11" ht="25.5">
      <c r="A94" s="52" t="s">
        <v>1110</v>
      </c>
      <c r="B94" s="390" t="s">
        <v>66</v>
      </c>
      <c r="C94" s="149" t="s">
        <v>126</v>
      </c>
      <c r="D94" s="149" t="s">
        <v>73</v>
      </c>
      <c r="E94" s="151" t="s">
        <v>215</v>
      </c>
      <c r="F94" s="149" t="s">
        <v>127</v>
      </c>
      <c r="G94" s="149" t="s">
        <v>129</v>
      </c>
      <c r="H94" s="149" t="s">
        <v>1</v>
      </c>
      <c r="I94" s="141">
        <f t="shared" ref="I94:K94" si="37">+I95</f>
        <v>3000000</v>
      </c>
      <c r="J94" s="141">
        <f t="shared" si="37"/>
        <v>3000000</v>
      </c>
      <c r="K94" s="141">
        <f t="shared" si="37"/>
        <v>3000000</v>
      </c>
    </row>
    <row r="95" spans="1:11" ht="51">
      <c r="A95" s="413" t="s">
        <v>1174</v>
      </c>
      <c r="B95" s="390" t="s">
        <v>66</v>
      </c>
      <c r="C95" s="149" t="s">
        <v>126</v>
      </c>
      <c r="D95" s="149" t="s">
        <v>73</v>
      </c>
      <c r="E95" s="151" t="s">
        <v>251</v>
      </c>
      <c r="F95" s="149" t="s">
        <v>227</v>
      </c>
      <c r="G95" s="149" t="s">
        <v>129</v>
      </c>
      <c r="H95" s="149" t="s">
        <v>1</v>
      </c>
      <c r="I95" s="140">
        <v>3000000</v>
      </c>
      <c r="J95" s="140">
        <v>3000000</v>
      </c>
      <c r="K95" s="140">
        <v>3000000</v>
      </c>
    </row>
    <row r="96" spans="1:11">
      <c r="A96" s="52" t="s">
        <v>2</v>
      </c>
      <c r="B96" s="390" t="s">
        <v>162</v>
      </c>
      <c r="C96" s="149" t="s">
        <v>126</v>
      </c>
      <c r="D96" s="149" t="s">
        <v>124</v>
      </c>
      <c r="E96" s="151" t="s">
        <v>128</v>
      </c>
      <c r="F96" s="149" t="s">
        <v>127</v>
      </c>
      <c r="G96" s="149" t="s">
        <v>129</v>
      </c>
      <c r="H96" s="149" t="s">
        <v>162</v>
      </c>
      <c r="I96" s="141">
        <f>I97+I116+I123</f>
        <v>5096575</v>
      </c>
      <c r="J96" s="141">
        <f t="shared" ref="J96:K96" si="38">J97+J116+J123</f>
        <v>5081575</v>
      </c>
      <c r="K96" s="141">
        <f t="shared" si="38"/>
        <v>5081575</v>
      </c>
    </row>
    <row r="97" spans="1:11" ht="25.5">
      <c r="A97" s="413" t="s">
        <v>1390</v>
      </c>
      <c r="B97" s="390" t="s">
        <v>162</v>
      </c>
      <c r="C97" s="149" t="s">
        <v>126</v>
      </c>
      <c r="D97" s="149" t="s">
        <v>124</v>
      </c>
      <c r="E97" s="151" t="s">
        <v>132</v>
      </c>
      <c r="F97" s="149" t="s">
        <v>131</v>
      </c>
      <c r="G97" s="149" t="s">
        <v>129</v>
      </c>
      <c r="H97" s="149" t="s">
        <v>125</v>
      </c>
      <c r="I97" s="141">
        <f>I98+I100+I102+I104+I106+I108+I110+I112+I114</f>
        <v>3159326</v>
      </c>
      <c r="J97" s="141">
        <f t="shared" ref="J97:K97" si="39">J98+J100+J102+J104+J106+J108+J110+J112+J114</f>
        <v>3159326</v>
      </c>
      <c r="K97" s="141">
        <f t="shared" si="39"/>
        <v>3159326</v>
      </c>
    </row>
    <row r="98" spans="1:11" ht="38.25">
      <c r="A98" s="52" t="s">
        <v>1682</v>
      </c>
      <c r="B98" s="390" t="s">
        <v>162</v>
      </c>
      <c r="C98" s="149" t="s">
        <v>126</v>
      </c>
      <c r="D98" s="149" t="s">
        <v>124</v>
      </c>
      <c r="E98" s="151" t="s">
        <v>1683</v>
      </c>
      <c r="F98" s="149" t="s">
        <v>131</v>
      </c>
      <c r="G98" s="149" t="s">
        <v>129</v>
      </c>
      <c r="H98" s="149" t="s">
        <v>125</v>
      </c>
      <c r="I98" s="141">
        <f t="shared" ref="I98:K98" si="40">I99</f>
        <v>81384</v>
      </c>
      <c r="J98" s="141">
        <f t="shared" si="40"/>
        <v>81384</v>
      </c>
      <c r="K98" s="141">
        <f t="shared" si="40"/>
        <v>81384</v>
      </c>
    </row>
    <row r="99" spans="1:11" ht="63.75">
      <c r="A99" s="413" t="s">
        <v>1684</v>
      </c>
      <c r="B99" s="390" t="s">
        <v>162</v>
      </c>
      <c r="C99" s="149" t="s">
        <v>126</v>
      </c>
      <c r="D99" s="149" t="s">
        <v>124</v>
      </c>
      <c r="E99" s="151" t="s">
        <v>1685</v>
      </c>
      <c r="F99" s="149" t="s">
        <v>131</v>
      </c>
      <c r="G99" s="149" t="s">
        <v>129</v>
      </c>
      <c r="H99" s="149" t="s">
        <v>125</v>
      </c>
      <c r="I99" s="141">
        <v>81384</v>
      </c>
      <c r="J99" s="141">
        <v>81384</v>
      </c>
      <c r="K99" s="141">
        <v>81384</v>
      </c>
    </row>
    <row r="100" spans="1:11" ht="63.75">
      <c r="A100" s="52" t="s">
        <v>1391</v>
      </c>
      <c r="B100" s="390" t="s">
        <v>162</v>
      </c>
      <c r="C100" s="149" t="s">
        <v>126</v>
      </c>
      <c r="D100" s="149" t="s">
        <v>124</v>
      </c>
      <c r="E100" s="151" t="s">
        <v>1392</v>
      </c>
      <c r="F100" s="149" t="s">
        <v>131</v>
      </c>
      <c r="G100" s="149" t="s">
        <v>129</v>
      </c>
      <c r="H100" s="149" t="s">
        <v>125</v>
      </c>
      <c r="I100" s="140">
        <f t="shared" ref="I100:K100" si="41">I101</f>
        <v>144967</v>
      </c>
      <c r="J100" s="140">
        <f t="shared" si="41"/>
        <v>144967</v>
      </c>
      <c r="K100" s="140">
        <f t="shared" si="41"/>
        <v>144967</v>
      </c>
    </row>
    <row r="101" spans="1:11" ht="76.5">
      <c r="A101" s="413" t="s">
        <v>1393</v>
      </c>
      <c r="B101" s="390" t="s">
        <v>162</v>
      </c>
      <c r="C101" s="149" t="s">
        <v>126</v>
      </c>
      <c r="D101" s="149" t="s">
        <v>124</v>
      </c>
      <c r="E101" s="151" t="s">
        <v>1394</v>
      </c>
      <c r="F101" s="149" t="s">
        <v>131</v>
      </c>
      <c r="G101" s="149" t="s">
        <v>129</v>
      </c>
      <c r="H101" s="149" t="s">
        <v>125</v>
      </c>
      <c r="I101" s="141">
        <v>144967</v>
      </c>
      <c r="J101" s="141">
        <v>144967</v>
      </c>
      <c r="K101" s="141">
        <v>144967</v>
      </c>
    </row>
    <row r="102" spans="1:11" ht="38.25">
      <c r="A102" s="7" t="s">
        <v>1686</v>
      </c>
      <c r="B102" s="390" t="s">
        <v>162</v>
      </c>
      <c r="C102" s="149" t="s">
        <v>126</v>
      </c>
      <c r="D102" s="149" t="s">
        <v>124</v>
      </c>
      <c r="E102" s="151" t="s">
        <v>1687</v>
      </c>
      <c r="F102" s="149" t="s">
        <v>131</v>
      </c>
      <c r="G102" s="149" t="s">
        <v>129</v>
      </c>
      <c r="H102" s="149" t="s">
        <v>125</v>
      </c>
      <c r="I102" s="140">
        <f t="shared" ref="I102:K102" si="42">I103</f>
        <v>18300</v>
      </c>
      <c r="J102" s="140">
        <f t="shared" si="42"/>
        <v>18300</v>
      </c>
      <c r="K102" s="140">
        <f t="shared" si="42"/>
        <v>18300</v>
      </c>
    </row>
    <row r="103" spans="1:11" ht="63.75">
      <c r="A103" s="266" t="s">
        <v>1688</v>
      </c>
      <c r="B103" s="390" t="s">
        <v>162</v>
      </c>
      <c r="C103" s="149" t="s">
        <v>126</v>
      </c>
      <c r="D103" s="149" t="s">
        <v>124</v>
      </c>
      <c r="E103" s="151" t="s">
        <v>1689</v>
      </c>
      <c r="F103" s="149" t="s">
        <v>131</v>
      </c>
      <c r="G103" s="149" t="s">
        <v>129</v>
      </c>
      <c r="H103" s="149" t="s">
        <v>125</v>
      </c>
      <c r="I103" s="141">
        <v>18300</v>
      </c>
      <c r="J103" s="141">
        <v>18300</v>
      </c>
      <c r="K103" s="141">
        <v>18300</v>
      </c>
    </row>
    <row r="104" spans="1:11" ht="51">
      <c r="A104" s="152" t="s">
        <v>1395</v>
      </c>
      <c r="B104" s="392" t="s">
        <v>162</v>
      </c>
      <c r="C104" s="161" t="s">
        <v>126</v>
      </c>
      <c r="D104" s="161" t="s">
        <v>124</v>
      </c>
      <c r="E104" s="162" t="s">
        <v>1396</v>
      </c>
      <c r="F104" s="161" t="s">
        <v>131</v>
      </c>
      <c r="G104" s="161" t="s">
        <v>129</v>
      </c>
      <c r="H104" s="161" t="s">
        <v>125</v>
      </c>
      <c r="I104" s="141">
        <f t="shared" ref="I104:K104" si="43">I105</f>
        <v>2126250</v>
      </c>
      <c r="J104" s="141">
        <f t="shared" si="43"/>
        <v>2126250</v>
      </c>
      <c r="K104" s="141">
        <f t="shared" si="43"/>
        <v>2126250</v>
      </c>
    </row>
    <row r="105" spans="1:11" ht="63.75">
      <c r="A105" s="208" t="s">
        <v>1397</v>
      </c>
      <c r="B105" s="392" t="s">
        <v>162</v>
      </c>
      <c r="C105" s="161" t="s">
        <v>126</v>
      </c>
      <c r="D105" s="161" t="s">
        <v>124</v>
      </c>
      <c r="E105" s="162" t="s">
        <v>1914</v>
      </c>
      <c r="F105" s="161" t="s">
        <v>131</v>
      </c>
      <c r="G105" s="161" t="s">
        <v>129</v>
      </c>
      <c r="H105" s="161" t="s">
        <v>125</v>
      </c>
      <c r="I105" s="141">
        <v>2126250</v>
      </c>
      <c r="J105" s="141">
        <v>2126250</v>
      </c>
      <c r="K105" s="141">
        <v>2126250</v>
      </c>
    </row>
    <row r="106" spans="1:11" ht="51">
      <c r="A106" s="152" t="s">
        <v>1690</v>
      </c>
      <c r="B106" s="392" t="s">
        <v>162</v>
      </c>
      <c r="C106" s="161" t="s">
        <v>126</v>
      </c>
      <c r="D106" s="161" t="s">
        <v>124</v>
      </c>
      <c r="E106" s="162" t="s">
        <v>1691</v>
      </c>
      <c r="F106" s="161" t="s">
        <v>131</v>
      </c>
      <c r="G106" s="161" t="s">
        <v>129</v>
      </c>
      <c r="H106" s="161" t="s">
        <v>125</v>
      </c>
      <c r="I106" s="140">
        <f t="shared" ref="I106:K106" si="44">I107</f>
        <v>281400</v>
      </c>
      <c r="J106" s="140">
        <f t="shared" si="44"/>
        <v>281400</v>
      </c>
      <c r="K106" s="140">
        <f t="shared" si="44"/>
        <v>281400</v>
      </c>
    </row>
    <row r="107" spans="1:11" ht="76.5">
      <c r="A107" s="208" t="s">
        <v>1692</v>
      </c>
      <c r="B107" s="392" t="s">
        <v>162</v>
      </c>
      <c r="C107" s="161" t="s">
        <v>126</v>
      </c>
      <c r="D107" s="161" t="s">
        <v>124</v>
      </c>
      <c r="E107" s="162" t="s">
        <v>1693</v>
      </c>
      <c r="F107" s="161" t="s">
        <v>227</v>
      </c>
      <c r="G107" s="161" t="s">
        <v>129</v>
      </c>
      <c r="H107" s="161" t="s">
        <v>125</v>
      </c>
      <c r="I107" s="141">
        <v>281400</v>
      </c>
      <c r="J107" s="141">
        <v>281400</v>
      </c>
      <c r="K107" s="141">
        <v>281400</v>
      </c>
    </row>
    <row r="108" spans="1:11" ht="51">
      <c r="A108" s="52" t="s">
        <v>1896</v>
      </c>
      <c r="B108" s="392" t="s">
        <v>162</v>
      </c>
      <c r="C108" s="161" t="s">
        <v>126</v>
      </c>
      <c r="D108" s="161" t="s">
        <v>124</v>
      </c>
      <c r="E108" s="162" t="s">
        <v>1908</v>
      </c>
      <c r="F108" s="161" t="s">
        <v>127</v>
      </c>
      <c r="G108" s="161" t="s">
        <v>129</v>
      </c>
      <c r="H108" s="161" t="s">
        <v>125</v>
      </c>
      <c r="I108" s="140">
        <f t="shared" ref="I108:K108" si="45">I109</f>
        <v>25050</v>
      </c>
      <c r="J108" s="140">
        <f t="shared" si="45"/>
        <v>25050</v>
      </c>
      <c r="K108" s="140">
        <f t="shared" si="45"/>
        <v>25050</v>
      </c>
    </row>
    <row r="109" spans="1:11" ht="89.25">
      <c r="A109" s="237" t="s">
        <v>1897</v>
      </c>
      <c r="B109" s="392" t="s">
        <v>162</v>
      </c>
      <c r="C109" s="161" t="s">
        <v>126</v>
      </c>
      <c r="D109" s="161" t="s">
        <v>124</v>
      </c>
      <c r="E109" s="162" t="s">
        <v>1909</v>
      </c>
      <c r="F109" s="161" t="s">
        <v>131</v>
      </c>
      <c r="G109" s="161" t="s">
        <v>129</v>
      </c>
      <c r="H109" s="161" t="s">
        <v>125</v>
      </c>
      <c r="I109" s="140">
        <v>25050</v>
      </c>
      <c r="J109" s="140">
        <v>25050</v>
      </c>
      <c r="K109" s="140">
        <v>25050</v>
      </c>
    </row>
    <row r="110" spans="1:11" ht="51">
      <c r="A110" s="237" t="s">
        <v>1898</v>
      </c>
      <c r="B110" s="392" t="s">
        <v>162</v>
      </c>
      <c r="C110" s="161" t="s">
        <v>126</v>
      </c>
      <c r="D110" s="161" t="s">
        <v>124</v>
      </c>
      <c r="E110" s="162" t="s">
        <v>1910</v>
      </c>
      <c r="F110" s="161" t="s">
        <v>131</v>
      </c>
      <c r="G110" s="161" t="s">
        <v>129</v>
      </c>
      <c r="H110" s="161" t="s">
        <v>125</v>
      </c>
      <c r="I110" s="140">
        <f t="shared" ref="I110:K110" si="46">I111</f>
        <v>1900</v>
      </c>
      <c r="J110" s="140">
        <f t="shared" si="46"/>
        <v>1900</v>
      </c>
      <c r="K110" s="140">
        <f t="shared" si="46"/>
        <v>1900</v>
      </c>
    </row>
    <row r="111" spans="1:11" ht="63.75">
      <c r="A111" s="237" t="s">
        <v>1899</v>
      </c>
      <c r="B111" s="392" t="s">
        <v>162</v>
      </c>
      <c r="C111" s="161" t="s">
        <v>126</v>
      </c>
      <c r="D111" s="161" t="s">
        <v>124</v>
      </c>
      <c r="E111" s="162" t="s">
        <v>1911</v>
      </c>
      <c r="F111" s="161" t="s">
        <v>131</v>
      </c>
      <c r="G111" s="161" t="s">
        <v>129</v>
      </c>
      <c r="H111" s="161" t="s">
        <v>125</v>
      </c>
      <c r="I111" s="140">
        <v>1900</v>
      </c>
      <c r="J111" s="140">
        <v>1900</v>
      </c>
      <c r="K111" s="140">
        <v>1900</v>
      </c>
    </row>
    <row r="112" spans="1:11" ht="38.25">
      <c r="A112" s="237" t="s">
        <v>1694</v>
      </c>
      <c r="B112" s="392" t="s">
        <v>162</v>
      </c>
      <c r="C112" s="161" t="s">
        <v>126</v>
      </c>
      <c r="D112" s="161" t="s">
        <v>124</v>
      </c>
      <c r="E112" s="162" t="s">
        <v>1695</v>
      </c>
      <c r="F112" s="161" t="s">
        <v>131</v>
      </c>
      <c r="G112" s="161" t="s">
        <v>129</v>
      </c>
      <c r="H112" s="161" t="s">
        <v>125</v>
      </c>
      <c r="I112" s="140">
        <f t="shared" ref="I112:K112" si="47">I113</f>
        <v>67100</v>
      </c>
      <c r="J112" s="140">
        <f t="shared" si="47"/>
        <v>67100</v>
      </c>
      <c r="K112" s="140">
        <f t="shared" si="47"/>
        <v>67100</v>
      </c>
    </row>
    <row r="113" spans="1:11" ht="63.75">
      <c r="A113" s="237" t="s">
        <v>1696</v>
      </c>
      <c r="B113" s="392" t="s">
        <v>162</v>
      </c>
      <c r="C113" s="161" t="s">
        <v>126</v>
      </c>
      <c r="D113" s="161" t="s">
        <v>124</v>
      </c>
      <c r="E113" s="162" t="s">
        <v>1697</v>
      </c>
      <c r="F113" s="161" t="s">
        <v>131</v>
      </c>
      <c r="G113" s="161" t="s">
        <v>129</v>
      </c>
      <c r="H113" s="161" t="s">
        <v>125</v>
      </c>
      <c r="I113" s="140">
        <v>67100</v>
      </c>
      <c r="J113" s="140">
        <v>67100</v>
      </c>
      <c r="K113" s="140">
        <v>67100</v>
      </c>
    </row>
    <row r="114" spans="1:11" ht="51">
      <c r="A114" s="237" t="s">
        <v>1698</v>
      </c>
      <c r="B114" s="392" t="s">
        <v>162</v>
      </c>
      <c r="C114" s="161" t="s">
        <v>126</v>
      </c>
      <c r="D114" s="161" t="s">
        <v>124</v>
      </c>
      <c r="E114" s="162" t="s">
        <v>1699</v>
      </c>
      <c r="F114" s="161" t="s">
        <v>131</v>
      </c>
      <c r="G114" s="161" t="s">
        <v>129</v>
      </c>
      <c r="H114" s="161" t="s">
        <v>125</v>
      </c>
      <c r="I114" s="140">
        <f t="shared" ref="I114:K114" si="48">I115</f>
        <v>412975</v>
      </c>
      <c r="J114" s="140">
        <f t="shared" si="48"/>
        <v>412975</v>
      </c>
      <c r="K114" s="140">
        <f t="shared" si="48"/>
        <v>412975</v>
      </c>
    </row>
    <row r="115" spans="1:11" ht="76.5">
      <c r="A115" s="237" t="s">
        <v>1700</v>
      </c>
      <c r="B115" s="392" t="s">
        <v>162</v>
      </c>
      <c r="C115" s="161" t="s">
        <v>126</v>
      </c>
      <c r="D115" s="161" t="s">
        <v>124</v>
      </c>
      <c r="E115" s="162" t="s">
        <v>1701</v>
      </c>
      <c r="F115" s="161" t="s">
        <v>131</v>
      </c>
      <c r="G115" s="161" t="s">
        <v>129</v>
      </c>
      <c r="H115" s="161" t="s">
        <v>125</v>
      </c>
      <c r="I115" s="140">
        <v>412975</v>
      </c>
      <c r="J115" s="140">
        <v>412975</v>
      </c>
      <c r="K115" s="140">
        <v>412975</v>
      </c>
    </row>
    <row r="116" spans="1:11">
      <c r="A116" s="208" t="s">
        <v>1702</v>
      </c>
      <c r="B116" s="392" t="s">
        <v>162</v>
      </c>
      <c r="C116" s="161" t="s">
        <v>126</v>
      </c>
      <c r="D116" s="161" t="s">
        <v>124</v>
      </c>
      <c r="E116" s="162" t="s">
        <v>1461</v>
      </c>
      <c r="F116" s="161" t="s">
        <v>127</v>
      </c>
      <c r="G116" s="161" t="s">
        <v>129</v>
      </c>
      <c r="H116" s="161" t="s">
        <v>125</v>
      </c>
      <c r="I116" s="140">
        <f>I119+I121+I117</f>
        <v>317449</v>
      </c>
      <c r="J116" s="140">
        <f t="shared" ref="J116:K116" si="49">J119+J121+J117</f>
        <v>302449</v>
      </c>
      <c r="K116" s="140">
        <f t="shared" si="49"/>
        <v>302449</v>
      </c>
    </row>
    <row r="117" spans="1:11" ht="63.75">
      <c r="A117" s="208" t="s">
        <v>1900</v>
      </c>
      <c r="B117" s="392" t="s">
        <v>162</v>
      </c>
      <c r="C117" s="161" t="s">
        <v>126</v>
      </c>
      <c r="D117" s="161" t="s">
        <v>124</v>
      </c>
      <c r="E117" s="162" t="s">
        <v>1912</v>
      </c>
      <c r="F117" s="161" t="s">
        <v>227</v>
      </c>
      <c r="G117" s="161" t="s">
        <v>129</v>
      </c>
      <c r="H117" s="161" t="s">
        <v>125</v>
      </c>
      <c r="I117" s="140">
        <f t="shared" ref="I117:K117" si="50">I118</f>
        <v>62675</v>
      </c>
      <c r="J117" s="140">
        <f t="shared" si="50"/>
        <v>62675</v>
      </c>
      <c r="K117" s="140">
        <f t="shared" si="50"/>
        <v>62675</v>
      </c>
    </row>
    <row r="118" spans="1:11" ht="51">
      <c r="A118" s="163" t="s">
        <v>1428</v>
      </c>
      <c r="B118" s="392" t="s">
        <v>162</v>
      </c>
      <c r="C118" s="161" t="s">
        <v>126</v>
      </c>
      <c r="D118" s="161" t="s">
        <v>124</v>
      </c>
      <c r="E118" s="162" t="s">
        <v>1913</v>
      </c>
      <c r="F118" s="161" t="s">
        <v>227</v>
      </c>
      <c r="G118" s="161" t="s">
        <v>129</v>
      </c>
      <c r="H118" s="161" t="s">
        <v>125</v>
      </c>
      <c r="I118" s="140">
        <v>62675</v>
      </c>
      <c r="J118" s="140">
        <v>62675</v>
      </c>
      <c r="K118" s="140">
        <v>62675</v>
      </c>
    </row>
    <row r="119" spans="1:11" ht="38.25">
      <c r="A119" s="163" t="s">
        <v>1111</v>
      </c>
      <c r="B119" s="392" t="s">
        <v>162</v>
      </c>
      <c r="C119" s="161" t="s">
        <v>126</v>
      </c>
      <c r="D119" s="161" t="s">
        <v>124</v>
      </c>
      <c r="E119" s="162" t="s">
        <v>1399</v>
      </c>
      <c r="F119" s="161" t="s">
        <v>127</v>
      </c>
      <c r="G119" s="161" t="s">
        <v>129</v>
      </c>
      <c r="H119" s="161" t="s">
        <v>125</v>
      </c>
      <c r="I119" s="141">
        <f t="shared" ref="I119:K119" si="51">I120</f>
        <v>79000</v>
      </c>
      <c r="J119" s="141">
        <f t="shared" si="51"/>
        <v>79000</v>
      </c>
      <c r="K119" s="141">
        <f t="shared" si="51"/>
        <v>79000</v>
      </c>
    </row>
    <row r="120" spans="1:11" ht="38.25">
      <c r="A120" s="163" t="s">
        <v>317</v>
      </c>
      <c r="B120" s="392" t="s">
        <v>179</v>
      </c>
      <c r="C120" s="161" t="s">
        <v>126</v>
      </c>
      <c r="D120" s="161" t="s">
        <v>124</v>
      </c>
      <c r="E120" s="162" t="s">
        <v>1399</v>
      </c>
      <c r="F120" s="161" t="s">
        <v>227</v>
      </c>
      <c r="G120" s="161" t="s">
        <v>129</v>
      </c>
      <c r="H120" s="161" t="s">
        <v>125</v>
      </c>
      <c r="I120" s="141">
        <v>79000</v>
      </c>
      <c r="J120" s="141">
        <v>79000</v>
      </c>
      <c r="K120" s="141">
        <v>79000</v>
      </c>
    </row>
    <row r="121" spans="1:11" ht="51">
      <c r="A121" s="163" t="s">
        <v>1400</v>
      </c>
      <c r="B121" s="392" t="s">
        <v>162</v>
      </c>
      <c r="C121" s="161" t="s">
        <v>126</v>
      </c>
      <c r="D121" s="161" t="s">
        <v>124</v>
      </c>
      <c r="E121" s="162" t="s">
        <v>1401</v>
      </c>
      <c r="F121" s="161" t="s">
        <v>127</v>
      </c>
      <c r="G121" s="161" t="s">
        <v>129</v>
      </c>
      <c r="H121" s="161" t="s">
        <v>125</v>
      </c>
      <c r="I121" s="141">
        <f>I122</f>
        <v>175774</v>
      </c>
      <c r="J121" s="141">
        <f t="shared" ref="J121:K121" si="52">J122</f>
        <v>160774</v>
      </c>
      <c r="K121" s="141">
        <f t="shared" si="52"/>
        <v>160774</v>
      </c>
    </row>
    <row r="122" spans="1:11" ht="51">
      <c r="A122" s="163" t="s">
        <v>1402</v>
      </c>
      <c r="B122" s="392" t="s">
        <v>162</v>
      </c>
      <c r="C122" s="161" t="s">
        <v>126</v>
      </c>
      <c r="D122" s="161" t="s">
        <v>124</v>
      </c>
      <c r="E122" s="162" t="s">
        <v>1403</v>
      </c>
      <c r="F122" s="161" t="s">
        <v>131</v>
      </c>
      <c r="G122" s="161" t="s">
        <v>129</v>
      </c>
      <c r="H122" s="161" t="s">
        <v>125</v>
      </c>
      <c r="I122" s="141">
        <v>175774</v>
      </c>
      <c r="J122" s="141">
        <v>160774</v>
      </c>
      <c r="K122" s="141">
        <v>160774</v>
      </c>
    </row>
    <row r="123" spans="1:11">
      <c r="A123" s="163" t="s">
        <v>1703</v>
      </c>
      <c r="B123" s="392" t="s">
        <v>162</v>
      </c>
      <c r="C123" s="161" t="s">
        <v>126</v>
      </c>
      <c r="D123" s="161" t="s">
        <v>124</v>
      </c>
      <c r="E123" s="162" t="s">
        <v>1704</v>
      </c>
      <c r="F123" s="161" t="s">
        <v>131</v>
      </c>
      <c r="G123" s="161" t="s">
        <v>129</v>
      </c>
      <c r="H123" s="161" t="s">
        <v>125</v>
      </c>
      <c r="I123" s="140">
        <f t="shared" ref="I123:K123" si="53">I124</f>
        <v>1619800</v>
      </c>
      <c r="J123" s="140">
        <f t="shared" si="53"/>
        <v>1619800</v>
      </c>
      <c r="K123" s="140">
        <f t="shared" si="53"/>
        <v>1619800</v>
      </c>
    </row>
    <row r="124" spans="1:11" ht="89.25">
      <c r="A124" s="163" t="s">
        <v>1705</v>
      </c>
      <c r="B124" s="392" t="s">
        <v>162</v>
      </c>
      <c r="C124" s="161" t="s">
        <v>126</v>
      </c>
      <c r="D124" s="161" t="s">
        <v>124</v>
      </c>
      <c r="E124" s="162" t="s">
        <v>1706</v>
      </c>
      <c r="F124" s="161" t="s">
        <v>131</v>
      </c>
      <c r="G124" s="161" t="s">
        <v>129</v>
      </c>
      <c r="H124" s="161" t="s">
        <v>125</v>
      </c>
      <c r="I124" s="141">
        <v>1619800</v>
      </c>
      <c r="J124" s="141">
        <v>1619800</v>
      </c>
      <c r="K124" s="141">
        <v>1619800</v>
      </c>
    </row>
    <row r="125" spans="1:11">
      <c r="A125" s="163" t="s">
        <v>87</v>
      </c>
      <c r="B125" s="392" t="s">
        <v>208</v>
      </c>
      <c r="C125" s="161" t="s">
        <v>171</v>
      </c>
      <c r="D125" s="161" t="s">
        <v>127</v>
      </c>
      <c r="E125" s="162" t="s">
        <v>128</v>
      </c>
      <c r="F125" s="161" t="s">
        <v>127</v>
      </c>
      <c r="G125" s="161" t="s">
        <v>129</v>
      </c>
      <c r="H125" s="161" t="s">
        <v>162</v>
      </c>
      <c r="I125" s="141">
        <f>I126+I204+I210+I218+I224</f>
        <v>1886443201.22</v>
      </c>
      <c r="J125" s="141">
        <f t="shared" ref="J125:K125" si="54">J126+J204</f>
        <v>1691580704.3400002</v>
      </c>
      <c r="K125" s="141">
        <f t="shared" si="54"/>
        <v>1621256045.25</v>
      </c>
    </row>
    <row r="126" spans="1:11" ht="25.5">
      <c r="A126" s="163" t="s">
        <v>142</v>
      </c>
      <c r="B126" s="392" t="s">
        <v>208</v>
      </c>
      <c r="C126" s="161" t="s">
        <v>171</v>
      </c>
      <c r="D126" s="161" t="s">
        <v>223</v>
      </c>
      <c r="E126" s="162" t="s">
        <v>128</v>
      </c>
      <c r="F126" s="161" t="s">
        <v>127</v>
      </c>
      <c r="G126" s="161" t="s">
        <v>129</v>
      </c>
      <c r="H126" s="161" t="s">
        <v>162</v>
      </c>
      <c r="I126" s="141">
        <f>I127+I136+I158+I191</f>
        <v>1890292475</v>
      </c>
      <c r="J126" s="141">
        <f t="shared" ref="J126:K126" si="55">J127+J136+J158+J191</f>
        <v>1676860604.3400002</v>
      </c>
      <c r="K126" s="141">
        <f t="shared" si="55"/>
        <v>1618648045.25</v>
      </c>
    </row>
    <row r="127" spans="1:11">
      <c r="A127" s="245" t="s">
        <v>1462</v>
      </c>
      <c r="B127" s="392" t="s">
        <v>208</v>
      </c>
      <c r="C127" s="161" t="s">
        <v>171</v>
      </c>
      <c r="D127" s="161" t="s">
        <v>223</v>
      </c>
      <c r="E127" s="162" t="s">
        <v>1461</v>
      </c>
      <c r="F127" s="161" t="s">
        <v>127</v>
      </c>
      <c r="G127" s="161" t="s">
        <v>129</v>
      </c>
      <c r="H127" s="161" t="s">
        <v>1247</v>
      </c>
      <c r="I127" s="141">
        <f>I128+I131+I133</f>
        <v>663916400</v>
      </c>
      <c r="J127" s="141">
        <f t="shared" ref="J127:K127" si="56">J128+J131+J133</f>
        <v>490159000</v>
      </c>
      <c r="K127" s="141">
        <f t="shared" si="56"/>
        <v>490159000</v>
      </c>
    </row>
    <row r="128" spans="1:11" ht="25.5">
      <c r="A128" s="208" t="s">
        <v>1901</v>
      </c>
      <c r="B128" s="392" t="s">
        <v>208</v>
      </c>
      <c r="C128" s="161" t="s">
        <v>171</v>
      </c>
      <c r="D128" s="161" t="s">
        <v>223</v>
      </c>
      <c r="E128" s="162" t="s">
        <v>1066</v>
      </c>
      <c r="F128" s="161" t="s">
        <v>127</v>
      </c>
      <c r="G128" s="161" t="s">
        <v>129</v>
      </c>
      <c r="H128" s="161" t="s">
        <v>1247</v>
      </c>
      <c r="I128" s="141">
        <f t="shared" ref="I128:K129" si="57">I129</f>
        <v>610650900</v>
      </c>
      <c r="J128" s="141">
        <f t="shared" si="57"/>
        <v>488520700</v>
      </c>
      <c r="K128" s="141">
        <f t="shared" si="57"/>
        <v>488520700</v>
      </c>
    </row>
    <row r="129" spans="1:11">
      <c r="A129" s="51" t="s">
        <v>546</v>
      </c>
      <c r="B129" s="392" t="s">
        <v>208</v>
      </c>
      <c r="C129" s="161" t="s">
        <v>171</v>
      </c>
      <c r="D129" s="161" t="s">
        <v>223</v>
      </c>
      <c r="E129" s="162" t="s">
        <v>1066</v>
      </c>
      <c r="F129" s="161" t="s">
        <v>127</v>
      </c>
      <c r="G129" s="161" t="s">
        <v>129</v>
      </c>
      <c r="H129" s="161" t="s">
        <v>1247</v>
      </c>
      <c r="I129" s="141">
        <f t="shared" si="57"/>
        <v>610650900</v>
      </c>
      <c r="J129" s="141">
        <f t="shared" si="57"/>
        <v>488520700</v>
      </c>
      <c r="K129" s="141">
        <f t="shared" si="57"/>
        <v>488520700</v>
      </c>
    </row>
    <row r="130" spans="1:11" ht="25.5">
      <c r="A130" s="163" t="s">
        <v>319</v>
      </c>
      <c r="B130" s="392" t="s">
        <v>208</v>
      </c>
      <c r="C130" s="161" t="s">
        <v>171</v>
      </c>
      <c r="D130" s="161" t="s">
        <v>223</v>
      </c>
      <c r="E130" s="164" t="s">
        <v>1066</v>
      </c>
      <c r="F130" s="161" t="s">
        <v>227</v>
      </c>
      <c r="G130" s="161" t="s">
        <v>129</v>
      </c>
      <c r="H130" s="161" t="s">
        <v>1247</v>
      </c>
      <c r="I130" s="141">
        <v>610650900</v>
      </c>
      <c r="J130" s="248">
        <v>488520700</v>
      </c>
      <c r="K130" s="140">
        <v>488520700</v>
      </c>
    </row>
    <row r="131" spans="1:11" ht="25.5">
      <c r="A131" s="163" t="s">
        <v>1166</v>
      </c>
      <c r="B131" s="392" t="s">
        <v>208</v>
      </c>
      <c r="C131" s="161" t="s">
        <v>171</v>
      </c>
      <c r="D131" s="161" t="s">
        <v>223</v>
      </c>
      <c r="E131" s="164" t="s">
        <v>1167</v>
      </c>
      <c r="F131" s="161" t="s">
        <v>127</v>
      </c>
      <c r="G131" s="161" t="s">
        <v>129</v>
      </c>
      <c r="H131" s="161" t="s">
        <v>1247</v>
      </c>
      <c r="I131" s="141">
        <f>I132</f>
        <v>1638300</v>
      </c>
      <c r="J131" s="141">
        <f t="shared" ref="J131:K131" si="58">J132</f>
        <v>1638300</v>
      </c>
      <c r="K131" s="141">
        <f t="shared" si="58"/>
        <v>1638300</v>
      </c>
    </row>
    <row r="132" spans="1:11" ht="25.5">
      <c r="A132" s="163" t="s">
        <v>320</v>
      </c>
      <c r="B132" s="414" t="s">
        <v>208</v>
      </c>
      <c r="C132" s="162" t="s">
        <v>171</v>
      </c>
      <c r="D132" s="161" t="s">
        <v>223</v>
      </c>
      <c r="E132" s="162" t="s">
        <v>1167</v>
      </c>
      <c r="F132" s="162" t="s">
        <v>227</v>
      </c>
      <c r="G132" s="162" t="s">
        <v>129</v>
      </c>
      <c r="H132" s="161" t="s">
        <v>1247</v>
      </c>
      <c r="I132" s="141">
        <v>1638300</v>
      </c>
      <c r="J132" s="248">
        <v>1638300</v>
      </c>
      <c r="K132" s="140">
        <v>1638300</v>
      </c>
    </row>
    <row r="133" spans="1:11">
      <c r="A133" s="152" t="s">
        <v>2016</v>
      </c>
      <c r="B133" s="161" t="s">
        <v>208</v>
      </c>
      <c r="C133" s="161" t="s">
        <v>171</v>
      </c>
      <c r="D133" s="161" t="s">
        <v>223</v>
      </c>
      <c r="E133" s="162" t="s">
        <v>2017</v>
      </c>
      <c r="F133" s="161" t="s">
        <v>127</v>
      </c>
      <c r="G133" s="161" t="s">
        <v>129</v>
      </c>
      <c r="H133" s="161" t="s">
        <v>1247</v>
      </c>
      <c r="I133" s="141">
        <f>I134</f>
        <v>51627200</v>
      </c>
      <c r="J133" s="141">
        <f t="shared" ref="J133:K134" si="59">J134</f>
        <v>0</v>
      </c>
      <c r="K133" s="141">
        <f t="shared" si="59"/>
        <v>0</v>
      </c>
    </row>
    <row r="134" spans="1:11">
      <c r="A134" s="152" t="s">
        <v>1454</v>
      </c>
      <c r="B134" s="161" t="s">
        <v>208</v>
      </c>
      <c r="C134" s="161" t="s">
        <v>171</v>
      </c>
      <c r="D134" s="161" t="s">
        <v>223</v>
      </c>
      <c r="E134" s="162" t="s">
        <v>2017</v>
      </c>
      <c r="F134" s="161" t="s">
        <v>227</v>
      </c>
      <c r="G134" s="161" t="s">
        <v>129</v>
      </c>
      <c r="H134" s="161" t="s">
        <v>1247</v>
      </c>
      <c r="I134" s="141">
        <f>I135</f>
        <v>51627200</v>
      </c>
      <c r="J134" s="141">
        <f t="shared" si="59"/>
        <v>0</v>
      </c>
      <c r="K134" s="141">
        <f t="shared" si="59"/>
        <v>0</v>
      </c>
    </row>
    <row r="135" spans="1:11" ht="38.25">
      <c r="A135" s="53" t="s">
        <v>2018</v>
      </c>
      <c r="B135" s="161" t="s">
        <v>208</v>
      </c>
      <c r="C135" s="161" t="s">
        <v>171</v>
      </c>
      <c r="D135" s="161" t="s">
        <v>223</v>
      </c>
      <c r="E135" s="162" t="s">
        <v>2017</v>
      </c>
      <c r="F135" s="161" t="s">
        <v>227</v>
      </c>
      <c r="G135" s="161" t="s">
        <v>2019</v>
      </c>
      <c r="H135" s="161" t="s">
        <v>1247</v>
      </c>
      <c r="I135" s="141">
        <v>51627200</v>
      </c>
      <c r="J135" s="248">
        <v>0</v>
      </c>
      <c r="K135" s="140">
        <v>0</v>
      </c>
    </row>
    <row r="136" spans="1:11" ht="25.5">
      <c r="A136" s="163" t="s">
        <v>134</v>
      </c>
      <c r="B136" s="414" t="s">
        <v>208</v>
      </c>
      <c r="C136" s="162" t="s">
        <v>171</v>
      </c>
      <c r="D136" s="161" t="s">
        <v>223</v>
      </c>
      <c r="E136" s="162" t="s">
        <v>1067</v>
      </c>
      <c r="F136" s="162" t="s">
        <v>127</v>
      </c>
      <c r="G136" s="162" t="s">
        <v>129</v>
      </c>
      <c r="H136" s="161" t="s">
        <v>1247</v>
      </c>
      <c r="I136" s="141">
        <f>I137+I139+I147+I145+I143+I141</f>
        <v>59201873</v>
      </c>
      <c r="J136" s="141">
        <f t="shared" ref="J136:K136" si="60">J137+J139+J147+J145+J143+J141</f>
        <v>62187611.340000004</v>
      </c>
      <c r="K136" s="141">
        <f t="shared" si="60"/>
        <v>54411952.25</v>
      </c>
    </row>
    <row r="137" spans="1:11" ht="51">
      <c r="A137" s="163" t="s">
        <v>1933</v>
      </c>
      <c r="B137" s="162" t="s">
        <v>208</v>
      </c>
      <c r="C137" s="162" t="s">
        <v>171</v>
      </c>
      <c r="D137" s="161" t="s">
        <v>223</v>
      </c>
      <c r="E137" s="162" t="s">
        <v>1494</v>
      </c>
      <c r="F137" s="162" t="s">
        <v>127</v>
      </c>
      <c r="G137" s="162" t="s">
        <v>129</v>
      </c>
      <c r="H137" s="161" t="s">
        <v>1247</v>
      </c>
      <c r="I137" s="141">
        <f t="shared" ref="I137:K137" si="61">I138</f>
        <v>6948300</v>
      </c>
      <c r="J137" s="141">
        <f t="shared" si="61"/>
        <v>15035000</v>
      </c>
      <c r="K137" s="141">
        <f t="shared" si="61"/>
        <v>6424800</v>
      </c>
    </row>
    <row r="138" spans="1:11" ht="51">
      <c r="A138" s="163" t="s">
        <v>1934</v>
      </c>
      <c r="B138" s="162" t="s">
        <v>208</v>
      </c>
      <c r="C138" s="162" t="s">
        <v>171</v>
      </c>
      <c r="D138" s="161" t="s">
        <v>223</v>
      </c>
      <c r="E138" s="162" t="s">
        <v>1494</v>
      </c>
      <c r="F138" s="162" t="s">
        <v>227</v>
      </c>
      <c r="G138" s="162" t="s">
        <v>129</v>
      </c>
      <c r="H138" s="161" t="s">
        <v>1247</v>
      </c>
      <c r="I138" s="141">
        <v>6948300</v>
      </c>
      <c r="J138" s="141">
        <v>15035000</v>
      </c>
      <c r="K138" s="141">
        <f>401500+6023300</f>
        <v>6424800</v>
      </c>
    </row>
    <row r="139" spans="1:11" ht="38.25">
      <c r="A139" s="163" t="s">
        <v>1668</v>
      </c>
      <c r="B139" s="162" t="s">
        <v>208</v>
      </c>
      <c r="C139" s="162" t="s">
        <v>171</v>
      </c>
      <c r="D139" s="161" t="s">
        <v>223</v>
      </c>
      <c r="E139" s="162" t="s">
        <v>1661</v>
      </c>
      <c r="F139" s="162" t="s">
        <v>127</v>
      </c>
      <c r="G139" s="162" t="s">
        <v>129</v>
      </c>
      <c r="H139" s="161" t="s">
        <v>1247</v>
      </c>
      <c r="I139" s="140">
        <f t="shared" ref="I139:K139" si="62">I140</f>
        <v>33902400</v>
      </c>
      <c r="J139" s="140">
        <f t="shared" si="62"/>
        <v>32576600</v>
      </c>
      <c r="K139" s="140">
        <f t="shared" si="62"/>
        <v>33334200</v>
      </c>
    </row>
    <row r="140" spans="1:11" ht="51">
      <c r="A140" s="7" t="s">
        <v>1663</v>
      </c>
      <c r="B140" s="161" t="s">
        <v>208</v>
      </c>
      <c r="C140" s="161" t="s">
        <v>171</v>
      </c>
      <c r="D140" s="161" t="s">
        <v>223</v>
      </c>
      <c r="E140" s="162" t="s">
        <v>1661</v>
      </c>
      <c r="F140" s="161" t="s">
        <v>227</v>
      </c>
      <c r="G140" s="161" t="s">
        <v>129</v>
      </c>
      <c r="H140" s="161" t="s">
        <v>1247</v>
      </c>
      <c r="I140" s="141">
        <f>33523600+378800</f>
        <v>33902400</v>
      </c>
      <c r="J140" s="141">
        <v>32576600</v>
      </c>
      <c r="K140" s="141">
        <f>9469900+23864300</f>
        <v>33334200</v>
      </c>
    </row>
    <row r="141" spans="1:11" ht="41.25" customHeight="1">
      <c r="A141" s="7" t="s">
        <v>2046</v>
      </c>
      <c r="B141" s="161" t="s">
        <v>208</v>
      </c>
      <c r="C141" s="161" t="s">
        <v>171</v>
      </c>
      <c r="D141" s="161" t="s">
        <v>223</v>
      </c>
      <c r="E141" s="162" t="s">
        <v>2047</v>
      </c>
      <c r="F141" s="161" t="s">
        <v>127</v>
      </c>
      <c r="G141" s="161" t="s">
        <v>129</v>
      </c>
      <c r="H141" s="161" t="s">
        <v>1247</v>
      </c>
      <c r="I141" s="141">
        <f>I142</f>
        <v>1613453</v>
      </c>
      <c r="J141" s="141">
        <f t="shared" ref="J141:K141" si="63">J142</f>
        <v>0</v>
      </c>
      <c r="K141" s="141">
        <f t="shared" si="63"/>
        <v>0</v>
      </c>
    </row>
    <row r="142" spans="1:11" ht="39" customHeight="1">
      <c r="A142" s="7" t="s">
        <v>1234</v>
      </c>
      <c r="B142" s="161" t="s">
        <v>208</v>
      </c>
      <c r="C142" s="161" t="s">
        <v>171</v>
      </c>
      <c r="D142" s="161" t="s">
        <v>223</v>
      </c>
      <c r="E142" s="162" t="s">
        <v>2047</v>
      </c>
      <c r="F142" s="161" t="s">
        <v>227</v>
      </c>
      <c r="G142" s="161" t="s">
        <v>129</v>
      </c>
      <c r="H142" s="161" t="s">
        <v>1247</v>
      </c>
      <c r="I142" s="141">
        <v>1613453</v>
      </c>
      <c r="J142" s="141">
        <v>0</v>
      </c>
      <c r="K142" s="141">
        <v>0</v>
      </c>
    </row>
    <row r="143" spans="1:11" ht="25.5" customHeight="1">
      <c r="A143" s="7" t="s">
        <v>2042</v>
      </c>
      <c r="B143" s="161" t="s">
        <v>208</v>
      </c>
      <c r="C143" s="161" t="s">
        <v>171</v>
      </c>
      <c r="D143" s="161" t="s">
        <v>223</v>
      </c>
      <c r="E143" s="162" t="s">
        <v>2043</v>
      </c>
      <c r="F143" s="161" t="s">
        <v>127</v>
      </c>
      <c r="G143" s="161" t="s">
        <v>129</v>
      </c>
      <c r="H143" s="161" t="s">
        <v>1247</v>
      </c>
      <c r="I143" s="141">
        <f>I144</f>
        <v>1998120</v>
      </c>
      <c r="J143" s="141">
        <f t="shared" ref="J143:K143" si="64">J144</f>
        <v>2889311.34</v>
      </c>
      <c r="K143" s="141">
        <f t="shared" si="64"/>
        <v>2966252.25</v>
      </c>
    </row>
    <row r="144" spans="1:11" ht="25.5" customHeight="1">
      <c r="A144" s="7" t="s">
        <v>1458</v>
      </c>
      <c r="B144" s="161" t="s">
        <v>208</v>
      </c>
      <c r="C144" s="161" t="s">
        <v>171</v>
      </c>
      <c r="D144" s="161" t="s">
        <v>223</v>
      </c>
      <c r="E144" s="162" t="s">
        <v>2043</v>
      </c>
      <c r="F144" s="161" t="s">
        <v>227</v>
      </c>
      <c r="G144" s="161" t="s">
        <v>129</v>
      </c>
      <c r="H144" s="161" t="s">
        <v>1247</v>
      </c>
      <c r="I144" s="141">
        <v>1998120</v>
      </c>
      <c r="J144" s="141">
        <v>2889311.34</v>
      </c>
      <c r="K144" s="141">
        <v>2966252.25</v>
      </c>
    </row>
    <row r="145" spans="1:11">
      <c r="A145" s="237" t="s">
        <v>2020</v>
      </c>
      <c r="B145" s="161" t="s">
        <v>208</v>
      </c>
      <c r="C145" s="161" t="s">
        <v>171</v>
      </c>
      <c r="D145" s="161" t="s">
        <v>223</v>
      </c>
      <c r="E145" s="162" t="s">
        <v>2021</v>
      </c>
      <c r="F145" s="161" t="s">
        <v>127</v>
      </c>
      <c r="G145" s="161" t="s">
        <v>129</v>
      </c>
      <c r="H145" s="161" t="s">
        <v>1247</v>
      </c>
      <c r="I145" s="141">
        <f>I146</f>
        <v>339000</v>
      </c>
      <c r="J145" s="141">
        <f t="shared" ref="J145:K145" si="65">J146</f>
        <v>339000</v>
      </c>
      <c r="K145" s="141">
        <f t="shared" si="65"/>
        <v>339000</v>
      </c>
    </row>
    <row r="146" spans="1:11" ht="25.5">
      <c r="A146" s="237" t="s">
        <v>2022</v>
      </c>
      <c r="B146" s="161" t="s">
        <v>208</v>
      </c>
      <c r="C146" s="161" t="s">
        <v>171</v>
      </c>
      <c r="D146" s="161" t="s">
        <v>223</v>
      </c>
      <c r="E146" s="162" t="s">
        <v>2021</v>
      </c>
      <c r="F146" s="161" t="s">
        <v>227</v>
      </c>
      <c r="G146" s="161" t="s">
        <v>129</v>
      </c>
      <c r="H146" s="161" t="s">
        <v>1247</v>
      </c>
      <c r="I146" s="141">
        <v>339000</v>
      </c>
      <c r="J146" s="141">
        <v>339000</v>
      </c>
      <c r="K146" s="141">
        <v>339000</v>
      </c>
    </row>
    <row r="147" spans="1:11">
      <c r="A147" s="266" t="s">
        <v>61</v>
      </c>
      <c r="B147" s="300" t="s">
        <v>208</v>
      </c>
      <c r="C147" s="300" t="s">
        <v>171</v>
      </c>
      <c r="D147" s="161" t="s">
        <v>223</v>
      </c>
      <c r="E147" s="300" t="s">
        <v>1068</v>
      </c>
      <c r="F147" s="300" t="s">
        <v>127</v>
      </c>
      <c r="G147" s="300" t="s">
        <v>129</v>
      </c>
      <c r="H147" s="161" t="s">
        <v>1247</v>
      </c>
      <c r="I147" s="141">
        <f t="shared" ref="I147:K147" si="66">I148</f>
        <v>14400600</v>
      </c>
      <c r="J147" s="141">
        <f t="shared" si="66"/>
        <v>11347700</v>
      </c>
      <c r="K147" s="141">
        <f t="shared" si="66"/>
        <v>11347700</v>
      </c>
    </row>
    <row r="148" spans="1:11">
      <c r="A148" s="7" t="s">
        <v>62</v>
      </c>
      <c r="B148" s="300" t="s">
        <v>208</v>
      </c>
      <c r="C148" s="300" t="s">
        <v>171</v>
      </c>
      <c r="D148" s="161" t="s">
        <v>223</v>
      </c>
      <c r="E148" s="300" t="s">
        <v>1068</v>
      </c>
      <c r="F148" s="300" t="s">
        <v>227</v>
      </c>
      <c r="G148" s="300" t="s">
        <v>129</v>
      </c>
      <c r="H148" s="161" t="s">
        <v>1247</v>
      </c>
      <c r="I148" s="141">
        <f>SUM(I149:I157)</f>
        <v>14400600</v>
      </c>
      <c r="J148" s="141">
        <f>SUM(J149:J157)</f>
        <v>11347700</v>
      </c>
      <c r="K148" s="141">
        <f>SUM(K149:K157)</f>
        <v>11347700</v>
      </c>
    </row>
    <row r="149" spans="1:11" ht="38.25">
      <c r="A149" s="7" t="s">
        <v>1565</v>
      </c>
      <c r="B149" s="300" t="s">
        <v>208</v>
      </c>
      <c r="C149" s="300" t="s">
        <v>171</v>
      </c>
      <c r="D149" s="161" t="s">
        <v>223</v>
      </c>
      <c r="E149" s="300" t="s">
        <v>1068</v>
      </c>
      <c r="F149" s="300" t="s">
        <v>227</v>
      </c>
      <c r="G149" s="300" t="s">
        <v>1935</v>
      </c>
      <c r="H149" s="161" t="s">
        <v>1247</v>
      </c>
      <c r="I149" s="141">
        <f>358900-358900</f>
        <v>0</v>
      </c>
      <c r="J149" s="248">
        <f>358900-358900</f>
        <v>0</v>
      </c>
      <c r="K149" s="141">
        <f>358900-358900</f>
        <v>0</v>
      </c>
    </row>
    <row r="150" spans="1:11" ht="63.75">
      <c r="A150" s="266" t="s">
        <v>1822</v>
      </c>
      <c r="B150" s="300" t="s">
        <v>208</v>
      </c>
      <c r="C150" s="300" t="s">
        <v>171</v>
      </c>
      <c r="D150" s="161" t="s">
        <v>223</v>
      </c>
      <c r="E150" s="300" t="s">
        <v>1068</v>
      </c>
      <c r="F150" s="300" t="s">
        <v>227</v>
      </c>
      <c r="G150" s="300" t="s">
        <v>1936</v>
      </c>
      <c r="H150" s="161" t="s">
        <v>1247</v>
      </c>
      <c r="I150" s="141">
        <v>2700000</v>
      </c>
      <c r="J150" s="248">
        <v>0</v>
      </c>
      <c r="K150" s="141">
        <v>0</v>
      </c>
    </row>
    <row r="151" spans="1:11" ht="114.75">
      <c r="A151" s="266" t="s">
        <v>1566</v>
      </c>
      <c r="B151" s="300" t="s">
        <v>208</v>
      </c>
      <c r="C151" s="300" t="s">
        <v>171</v>
      </c>
      <c r="D151" s="161" t="s">
        <v>223</v>
      </c>
      <c r="E151" s="300" t="s">
        <v>1068</v>
      </c>
      <c r="F151" s="300" t="s">
        <v>227</v>
      </c>
      <c r="G151" s="300" t="s">
        <v>1937</v>
      </c>
      <c r="H151" s="161" t="s">
        <v>1247</v>
      </c>
      <c r="I151" s="141">
        <v>358000</v>
      </c>
      <c r="J151" s="248">
        <v>358000</v>
      </c>
      <c r="K151" s="248">
        <v>358000</v>
      </c>
    </row>
    <row r="152" spans="1:11" ht="51">
      <c r="A152" s="7" t="s">
        <v>1569</v>
      </c>
      <c r="B152" s="300" t="s">
        <v>208</v>
      </c>
      <c r="C152" s="300" t="s">
        <v>171</v>
      </c>
      <c r="D152" s="161" t="s">
        <v>223</v>
      </c>
      <c r="E152" s="300" t="s">
        <v>1068</v>
      </c>
      <c r="F152" s="300" t="s">
        <v>227</v>
      </c>
      <c r="G152" s="300" t="s">
        <v>1157</v>
      </c>
      <c r="H152" s="161" t="s">
        <v>1247</v>
      </c>
      <c r="I152" s="141">
        <v>20000</v>
      </c>
      <c r="J152" s="248">
        <v>140000</v>
      </c>
      <c r="K152" s="248">
        <v>140000</v>
      </c>
    </row>
    <row r="153" spans="1:11" ht="63.75">
      <c r="A153" s="266" t="s">
        <v>1571</v>
      </c>
      <c r="B153" s="300" t="s">
        <v>208</v>
      </c>
      <c r="C153" s="300" t="s">
        <v>171</v>
      </c>
      <c r="D153" s="161" t="s">
        <v>223</v>
      </c>
      <c r="E153" s="300" t="s">
        <v>1068</v>
      </c>
      <c r="F153" s="300" t="s">
        <v>227</v>
      </c>
      <c r="G153" s="300" t="s">
        <v>1938</v>
      </c>
      <c r="H153" s="161" t="s">
        <v>1247</v>
      </c>
      <c r="I153" s="141">
        <v>1504500</v>
      </c>
      <c r="J153" s="248">
        <v>1031600</v>
      </c>
      <c r="K153" s="248">
        <v>1031600</v>
      </c>
    </row>
    <row r="154" spans="1:11" ht="38.25">
      <c r="A154" s="7" t="s">
        <v>1576</v>
      </c>
      <c r="B154" s="300" t="s">
        <v>208</v>
      </c>
      <c r="C154" s="300" t="s">
        <v>171</v>
      </c>
      <c r="D154" s="161" t="s">
        <v>223</v>
      </c>
      <c r="E154" s="300" t="s">
        <v>1068</v>
      </c>
      <c r="F154" s="300" t="s">
        <v>227</v>
      </c>
      <c r="G154" s="300" t="s">
        <v>1939</v>
      </c>
      <c r="H154" s="161" t="s">
        <v>1247</v>
      </c>
      <c r="I154" s="248">
        <v>351100</v>
      </c>
      <c r="J154" s="248">
        <v>351100</v>
      </c>
      <c r="K154" s="248">
        <v>351100</v>
      </c>
    </row>
    <row r="155" spans="1:11" ht="38.25">
      <c r="A155" s="266" t="s">
        <v>1580</v>
      </c>
      <c r="B155" s="300" t="s">
        <v>208</v>
      </c>
      <c r="C155" s="300" t="s">
        <v>171</v>
      </c>
      <c r="D155" s="161" t="s">
        <v>223</v>
      </c>
      <c r="E155" s="300" t="s">
        <v>1068</v>
      </c>
      <c r="F155" s="300" t="s">
        <v>227</v>
      </c>
      <c r="G155" s="300" t="s">
        <v>1940</v>
      </c>
      <c r="H155" s="161" t="s">
        <v>1247</v>
      </c>
      <c r="I155" s="248">
        <f>26230200-26230200</f>
        <v>0</v>
      </c>
      <c r="J155" s="248">
        <f>26230200-26230200</f>
        <v>0</v>
      </c>
      <c r="K155" s="248">
        <f>26230200-26230200</f>
        <v>0</v>
      </c>
    </row>
    <row r="156" spans="1:11" ht="38.25">
      <c r="A156" s="266" t="s">
        <v>1583</v>
      </c>
      <c r="B156" s="300" t="s">
        <v>208</v>
      </c>
      <c r="C156" s="300" t="s">
        <v>171</v>
      </c>
      <c r="D156" s="161" t="s">
        <v>223</v>
      </c>
      <c r="E156" s="300" t="s">
        <v>1068</v>
      </c>
      <c r="F156" s="300" t="s">
        <v>227</v>
      </c>
      <c r="G156" s="300" t="s">
        <v>1941</v>
      </c>
      <c r="H156" s="161" t="s">
        <v>1247</v>
      </c>
      <c r="I156" s="248">
        <v>7640000</v>
      </c>
      <c r="J156" s="248">
        <v>7640000</v>
      </c>
      <c r="K156" s="248">
        <v>7640000</v>
      </c>
    </row>
    <row r="157" spans="1:11" ht="38.25">
      <c r="A157" s="266" t="s">
        <v>1902</v>
      </c>
      <c r="B157" s="300" t="s">
        <v>208</v>
      </c>
      <c r="C157" s="300" t="s">
        <v>171</v>
      </c>
      <c r="D157" s="161" t="s">
        <v>223</v>
      </c>
      <c r="E157" s="300" t="s">
        <v>1068</v>
      </c>
      <c r="F157" s="300" t="s">
        <v>227</v>
      </c>
      <c r="G157" s="300" t="s">
        <v>1942</v>
      </c>
      <c r="H157" s="161" t="s">
        <v>1247</v>
      </c>
      <c r="I157" s="248">
        <v>1827000</v>
      </c>
      <c r="J157" s="248">
        <v>1827000</v>
      </c>
      <c r="K157" s="140">
        <v>1827000</v>
      </c>
    </row>
    <row r="158" spans="1:11">
      <c r="A158" s="7" t="s">
        <v>1405</v>
      </c>
      <c r="B158" s="300" t="s">
        <v>208</v>
      </c>
      <c r="C158" s="300" t="s">
        <v>171</v>
      </c>
      <c r="D158" s="161" t="s">
        <v>223</v>
      </c>
      <c r="E158" s="300" t="s">
        <v>1943</v>
      </c>
      <c r="F158" s="300" t="s">
        <v>127</v>
      </c>
      <c r="G158" s="300" t="s">
        <v>129</v>
      </c>
      <c r="H158" s="161" t="s">
        <v>1247</v>
      </c>
      <c r="I158" s="140">
        <f>I159+I183+I187+I189+I185</f>
        <v>1085392709</v>
      </c>
      <c r="J158" s="140">
        <f t="shared" ref="J158:K158" si="67">J159+J183+J187+J189</f>
        <v>1065635600</v>
      </c>
      <c r="K158" s="140">
        <f t="shared" si="67"/>
        <v>1067507900</v>
      </c>
    </row>
    <row r="159" spans="1:11" ht="25.5">
      <c r="A159" s="7" t="s">
        <v>6</v>
      </c>
      <c r="B159" s="300" t="s">
        <v>208</v>
      </c>
      <c r="C159" s="300" t="s">
        <v>171</v>
      </c>
      <c r="D159" s="161" t="s">
        <v>223</v>
      </c>
      <c r="E159" s="300" t="s">
        <v>1944</v>
      </c>
      <c r="F159" s="300" t="s">
        <v>127</v>
      </c>
      <c r="G159" s="300" t="s">
        <v>129</v>
      </c>
      <c r="H159" s="161" t="s">
        <v>1247</v>
      </c>
      <c r="I159" s="248">
        <f t="shared" ref="I159:K159" si="68">I160</f>
        <v>1073811243</v>
      </c>
      <c r="J159" s="248">
        <f t="shared" si="68"/>
        <v>1056091000</v>
      </c>
      <c r="K159" s="248">
        <f t="shared" si="68"/>
        <v>1057755200</v>
      </c>
    </row>
    <row r="160" spans="1:11" ht="25.5">
      <c r="A160" s="266" t="s">
        <v>7</v>
      </c>
      <c r="B160" s="300" t="s">
        <v>208</v>
      </c>
      <c r="C160" s="300" t="s">
        <v>171</v>
      </c>
      <c r="D160" s="161" t="s">
        <v>223</v>
      </c>
      <c r="E160" s="300" t="s">
        <v>1944</v>
      </c>
      <c r="F160" s="300" t="s">
        <v>227</v>
      </c>
      <c r="G160" s="300" t="s">
        <v>129</v>
      </c>
      <c r="H160" s="161" t="s">
        <v>1247</v>
      </c>
      <c r="I160" s="248">
        <f t="shared" ref="I160:K160" si="69">SUM(I161:I182)</f>
        <v>1073811243</v>
      </c>
      <c r="J160" s="248">
        <f t="shared" si="69"/>
        <v>1056091000</v>
      </c>
      <c r="K160" s="248">
        <f t="shared" si="69"/>
        <v>1057755200</v>
      </c>
    </row>
    <row r="161" spans="1:11" ht="76.5">
      <c r="A161" s="266" t="s">
        <v>1588</v>
      </c>
      <c r="B161" s="300" t="s">
        <v>208</v>
      </c>
      <c r="C161" s="300" t="s">
        <v>171</v>
      </c>
      <c r="D161" s="161" t="s">
        <v>223</v>
      </c>
      <c r="E161" s="300" t="s">
        <v>1944</v>
      </c>
      <c r="F161" s="300" t="s">
        <v>227</v>
      </c>
      <c r="G161" s="300" t="s">
        <v>1945</v>
      </c>
      <c r="H161" s="161" t="s">
        <v>1247</v>
      </c>
      <c r="I161" s="248">
        <v>911400</v>
      </c>
      <c r="J161" s="248">
        <v>911400</v>
      </c>
      <c r="K161" s="140">
        <v>911400</v>
      </c>
    </row>
    <row r="162" spans="1:11" ht="153">
      <c r="A162" s="266" t="s">
        <v>1591</v>
      </c>
      <c r="B162" s="300" t="s">
        <v>208</v>
      </c>
      <c r="C162" s="300" t="s">
        <v>171</v>
      </c>
      <c r="D162" s="161" t="s">
        <v>223</v>
      </c>
      <c r="E162" s="300" t="s">
        <v>1944</v>
      </c>
      <c r="F162" s="300" t="s">
        <v>227</v>
      </c>
      <c r="G162" s="300" t="s">
        <v>1946</v>
      </c>
      <c r="H162" s="161" t="s">
        <v>1247</v>
      </c>
      <c r="I162" s="248">
        <f>90344200+5594370</f>
        <v>95938570</v>
      </c>
      <c r="J162" s="248">
        <v>90344200</v>
      </c>
      <c r="K162" s="248">
        <v>90344200</v>
      </c>
    </row>
    <row r="163" spans="1:11" ht="153">
      <c r="A163" s="266" t="s">
        <v>1592</v>
      </c>
      <c r="B163" s="300" t="s">
        <v>208</v>
      </c>
      <c r="C163" s="300" t="s">
        <v>171</v>
      </c>
      <c r="D163" s="161" t="s">
        <v>223</v>
      </c>
      <c r="E163" s="300" t="s">
        <v>1944</v>
      </c>
      <c r="F163" s="300" t="s">
        <v>227</v>
      </c>
      <c r="G163" s="300" t="s">
        <v>1947</v>
      </c>
      <c r="H163" s="161" t="s">
        <v>1247</v>
      </c>
      <c r="I163" s="248">
        <f>92779300+1352700+429800</f>
        <v>94561800</v>
      </c>
      <c r="J163" s="248">
        <v>92779300</v>
      </c>
      <c r="K163" s="248">
        <v>92779300</v>
      </c>
    </row>
    <row r="164" spans="1:11" ht="51">
      <c r="A164" s="7" t="s">
        <v>1593</v>
      </c>
      <c r="B164" s="300" t="s">
        <v>208</v>
      </c>
      <c r="C164" s="300" t="s">
        <v>171</v>
      </c>
      <c r="D164" s="161" t="s">
        <v>223</v>
      </c>
      <c r="E164" s="300" t="s">
        <v>1944</v>
      </c>
      <c r="F164" s="300" t="s">
        <v>227</v>
      </c>
      <c r="G164" s="300" t="s">
        <v>1948</v>
      </c>
      <c r="H164" s="161" t="s">
        <v>1247</v>
      </c>
      <c r="I164" s="248">
        <v>81000</v>
      </c>
      <c r="J164" s="248">
        <v>81000</v>
      </c>
      <c r="K164" s="248">
        <v>81000</v>
      </c>
    </row>
    <row r="165" spans="1:11" ht="63.75">
      <c r="A165" s="7" t="s">
        <v>1670</v>
      </c>
      <c r="B165" s="300" t="s">
        <v>208</v>
      </c>
      <c r="C165" s="300" t="s">
        <v>171</v>
      </c>
      <c r="D165" s="161" t="s">
        <v>223</v>
      </c>
      <c r="E165" s="300" t="s">
        <v>1944</v>
      </c>
      <c r="F165" s="300" t="s">
        <v>227</v>
      </c>
      <c r="G165" s="300" t="s">
        <v>1949</v>
      </c>
      <c r="H165" s="161" t="s">
        <v>1247</v>
      </c>
      <c r="I165" s="248">
        <v>1887000</v>
      </c>
      <c r="J165" s="248">
        <v>1887000</v>
      </c>
      <c r="K165" s="248">
        <v>1887000</v>
      </c>
    </row>
    <row r="166" spans="1:11" ht="63.75">
      <c r="A166" s="266" t="s">
        <v>1594</v>
      </c>
      <c r="B166" s="300" t="s">
        <v>208</v>
      </c>
      <c r="C166" s="300" t="s">
        <v>171</v>
      </c>
      <c r="D166" s="161" t="s">
        <v>223</v>
      </c>
      <c r="E166" s="300" t="s">
        <v>1944</v>
      </c>
      <c r="F166" s="300" t="s">
        <v>227</v>
      </c>
      <c r="G166" s="300" t="s">
        <v>1950</v>
      </c>
      <c r="H166" s="161" t="s">
        <v>1247</v>
      </c>
      <c r="I166" s="248">
        <v>828000</v>
      </c>
      <c r="J166" s="248">
        <v>828000</v>
      </c>
      <c r="K166" s="248">
        <v>828000</v>
      </c>
    </row>
    <row r="167" spans="1:11" ht="51">
      <c r="A167" s="266" t="s">
        <v>1596</v>
      </c>
      <c r="B167" s="300" t="s">
        <v>208</v>
      </c>
      <c r="C167" s="300" t="s">
        <v>171</v>
      </c>
      <c r="D167" s="161" t="s">
        <v>223</v>
      </c>
      <c r="E167" s="300" t="s">
        <v>1944</v>
      </c>
      <c r="F167" s="300" t="s">
        <v>227</v>
      </c>
      <c r="G167" s="300" t="s">
        <v>1951</v>
      </c>
      <c r="H167" s="161" t="s">
        <v>1247</v>
      </c>
      <c r="I167" s="248">
        <v>302500</v>
      </c>
      <c r="J167" s="248">
        <v>302500</v>
      </c>
      <c r="K167" s="140">
        <v>302500</v>
      </c>
    </row>
    <row r="168" spans="1:11" ht="38.25">
      <c r="A168" s="266" t="s">
        <v>1597</v>
      </c>
      <c r="B168" s="300" t="s">
        <v>208</v>
      </c>
      <c r="C168" s="300" t="s">
        <v>171</v>
      </c>
      <c r="D168" s="161" t="s">
        <v>223</v>
      </c>
      <c r="E168" s="300" t="s">
        <v>1944</v>
      </c>
      <c r="F168" s="300" t="s">
        <v>227</v>
      </c>
      <c r="G168" s="300" t="s">
        <v>1952</v>
      </c>
      <c r="H168" s="161" t="s">
        <v>1247</v>
      </c>
      <c r="I168" s="248">
        <v>1742200</v>
      </c>
      <c r="J168" s="248">
        <v>1742200</v>
      </c>
      <c r="K168" s="140">
        <v>1742200</v>
      </c>
    </row>
    <row r="169" spans="1:11" ht="51">
      <c r="A169" s="7" t="s">
        <v>1598</v>
      </c>
      <c r="B169" s="300" t="s">
        <v>208</v>
      </c>
      <c r="C169" s="300" t="s">
        <v>171</v>
      </c>
      <c r="D169" s="161" t="s">
        <v>223</v>
      </c>
      <c r="E169" s="300" t="s">
        <v>1944</v>
      </c>
      <c r="F169" s="300" t="s">
        <v>227</v>
      </c>
      <c r="G169" s="300" t="s">
        <v>1953</v>
      </c>
      <c r="H169" s="161" t="s">
        <v>1247</v>
      </c>
      <c r="I169" s="248">
        <v>786000</v>
      </c>
      <c r="J169" s="248">
        <v>786000</v>
      </c>
      <c r="K169" s="140">
        <v>786000</v>
      </c>
    </row>
    <row r="170" spans="1:11" ht="51">
      <c r="A170" s="266" t="s">
        <v>1599</v>
      </c>
      <c r="B170" s="300" t="s">
        <v>208</v>
      </c>
      <c r="C170" s="300" t="s">
        <v>171</v>
      </c>
      <c r="D170" s="161" t="s">
        <v>223</v>
      </c>
      <c r="E170" s="300" t="s">
        <v>1944</v>
      </c>
      <c r="F170" s="300" t="s">
        <v>227</v>
      </c>
      <c r="G170" s="300" t="s">
        <v>1954</v>
      </c>
      <c r="H170" s="161" t="s">
        <v>1247</v>
      </c>
      <c r="I170" s="248">
        <f>131900+10955</f>
        <v>142855</v>
      </c>
      <c r="J170" s="248">
        <v>131900</v>
      </c>
      <c r="K170" s="140">
        <v>131900</v>
      </c>
    </row>
    <row r="171" spans="1:11" ht="51">
      <c r="A171" s="266" t="s">
        <v>1600</v>
      </c>
      <c r="B171" s="300" t="s">
        <v>208</v>
      </c>
      <c r="C171" s="300" t="s">
        <v>171</v>
      </c>
      <c r="D171" s="161" t="s">
        <v>223</v>
      </c>
      <c r="E171" s="300" t="s">
        <v>1944</v>
      </c>
      <c r="F171" s="300" t="s">
        <v>227</v>
      </c>
      <c r="G171" s="300" t="s">
        <v>1955</v>
      </c>
      <c r="H171" s="161" t="s">
        <v>1247</v>
      </c>
      <c r="I171" s="248">
        <v>6099700</v>
      </c>
      <c r="J171" s="248">
        <v>6099700</v>
      </c>
      <c r="K171" s="140">
        <v>6099700</v>
      </c>
    </row>
    <row r="172" spans="1:11" ht="102">
      <c r="A172" s="266" t="s">
        <v>1601</v>
      </c>
      <c r="B172" s="300" t="s">
        <v>208</v>
      </c>
      <c r="C172" s="300" t="s">
        <v>171</v>
      </c>
      <c r="D172" s="161" t="s">
        <v>223</v>
      </c>
      <c r="E172" s="300" t="s">
        <v>1944</v>
      </c>
      <c r="F172" s="300" t="s">
        <v>227</v>
      </c>
      <c r="G172" s="300" t="s">
        <v>1956</v>
      </c>
      <c r="H172" s="161" t="s">
        <v>1247</v>
      </c>
      <c r="I172" s="248">
        <v>817000</v>
      </c>
      <c r="J172" s="248">
        <v>817000</v>
      </c>
      <c r="K172" s="140">
        <v>817000</v>
      </c>
    </row>
    <row r="173" spans="1:11" ht="114.75">
      <c r="A173" s="266" t="s">
        <v>1602</v>
      </c>
      <c r="B173" s="300" t="s">
        <v>208</v>
      </c>
      <c r="C173" s="300" t="s">
        <v>171</v>
      </c>
      <c r="D173" s="161" t="s">
        <v>223</v>
      </c>
      <c r="E173" s="300" t="s">
        <v>1944</v>
      </c>
      <c r="F173" s="300" t="s">
        <v>227</v>
      </c>
      <c r="G173" s="300" t="s">
        <v>1957</v>
      </c>
      <c r="H173" s="161" t="s">
        <v>1247</v>
      </c>
      <c r="I173" s="248">
        <v>386185600</v>
      </c>
      <c r="J173" s="248">
        <v>386185600</v>
      </c>
      <c r="K173" s="140">
        <v>386185600</v>
      </c>
    </row>
    <row r="174" spans="1:11" ht="76.5">
      <c r="A174" s="266" t="s">
        <v>1603</v>
      </c>
      <c r="B174" s="300" t="s">
        <v>208</v>
      </c>
      <c r="C174" s="300" t="s">
        <v>171</v>
      </c>
      <c r="D174" s="161" t="s">
        <v>223</v>
      </c>
      <c r="E174" s="300" t="s">
        <v>1944</v>
      </c>
      <c r="F174" s="300" t="s">
        <v>227</v>
      </c>
      <c r="G174" s="300" t="s">
        <v>1958</v>
      </c>
      <c r="H174" s="161" t="s">
        <v>1247</v>
      </c>
      <c r="I174" s="248">
        <v>25151300</v>
      </c>
      <c r="J174" s="248">
        <v>25151300</v>
      </c>
      <c r="K174" s="140">
        <v>25151300</v>
      </c>
    </row>
    <row r="175" spans="1:11" ht="51">
      <c r="A175" s="7" t="s">
        <v>1604</v>
      </c>
      <c r="B175" s="300" t="s">
        <v>208</v>
      </c>
      <c r="C175" s="300" t="s">
        <v>171</v>
      </c>
      <c r="D175" s="161" t="s">
        <v>223</v>
      </c>
      <c r="E175" s="300" t="s">
        <v>1944</v>
      </c>
      <c r="F175" s="300" t="s">
        <v>227</v>
      </c>
      <c r="G175" s="300" t="s">
        <v>1959</v>
      </c>
      <c r="H175" s="161" t="s">
        <v>1247</v>
      </c>
      <c r="I175" s="248">
        <v>227801100</v>
      </c>
      <c r="J175" s="248">
        <v>227801100</v>
      </c>
      <c r="K175" s="140">
        <v>227801100</v>
      </c>
    </row>
    <row r="176" spans="1:11" ht="76.5">
      <c r="A176" s="266" t="s">
        <v>1605</v>
      </c>
      <c r="B176" s="300" t="s">
        <v>208</v>
      </c>
      <c r="C176" s="300" t="s">
        <v>171</v>
      </c>
      <c r="D176" s="161" t="s">
        <v>223</v>
      </c>
      <c r="E176" s="300" t="s">
        <v>1944</v>
      </c>
      <c r="F176" s="300" t="s">
        <v>227</v>
      </c>
      <c r="G176" s="300" t="s">
        <v>1960</v>
      </c>
      <c r="H176" s="161" t="s">
        <v>1247</v>
      </c>
      <c r="I176" s="248">
        <v>17100500</v>
      </c>
      <c r="J176" s="248">
        <v>17100500</v>
      </c>
      <c r="K176" s="140">
        <v>17100500</v>
      </c>
    </row>
    <row r="177" spans="1:11" ht="63.75">
      <c r="A177" s="266" t="s">
        <v>1606</v>
      </c>
      <c r="B177" s="300" t="s">
        <v>208</v>
      </c>
      <c r="C177" s="300" t="s">
        <v>171</v>
      </c>
      <c r="D177" s="161" t="s">
        <v>223</v>
      </c>
      <c r="E177" s="300" t="s">
        <v>1944</v>
      </c>
      <c r="F177" s="300" t="s">
        <v>227</v>
      </c>
      <c r="G177" s="300" t="s">
        <v>1961</v>
      </c>
      <c r="H177" s="161" t="s">
        <v>1247</v>
      </c>
      <c r="I177" s="248">
        <f>3328400-2412182</f>
        <v>916218</v>
      </c>
      <c r="J177" s="248">
        <v>0</v>
      </c>
      <c r="K177" s="140">
        <v>1664200</v>
      </c>
    </row>
    <row r="178" spans="1:11" ht="165.75">
      <c r="A178" s="266" t="s">
        <v>1607</v>
      </c>
      <c r="B178" s="300" t="s">
        <v>208</v>
      </c>
      <c r="C178" s="300" t="s">
        <v>171</v>
      </c>
      <c r="D178" s="161" t="s">
        <v>223</v>
      </c>
      <c r="E178" s="300" t="s">
        <v>1944</v>
      </c>
      <c r="F178" s="300" t="s">
        <v>227</v>
      </c>
      <c r="G178" s="300" t="s">
        <v>1962</v>
      </c>
      <c r="H178" s="161" t="s">
        <v>1247</v>
      </c>
      <c r="I178" s="248">
        <v>151897400</v>
      </c>
      <c r="J178" s="248">
        <v>151897400</v>
      </c>
      <c r="K178" s="140">
        <v>151897400</v>
      </c>
    </row>
    <row r="179" spans="1:11" ht="51">
      <c r="A179" s="7" t="s">
        <v>1608</v>
      </c>
      <c r="B179" s="300" t="s">
        <v>208</v>
      </c>
      <c r="C179" s="300" t="s">
        <v>171</v>
      </c>
      <c r="D179" s="161" t="s">
        <v>223</v>
      </c>
      <c r="E179" s="300" t="s">
        <v>1944</v>
      </c>
      <c r="F179" s="300" t="s">
        <v>227</v>
      </c>
      <c r="G179" s="300" t="s">
        <v>1963</v>
      </c>
      <c r="H179" s="161" t="s">
        <v>1247</v>
      </c>
      <c r="I179" s="248">
        <v>47081000</v>
      </c>
      <c r="J179" s="248">
        <v>37664800</v>
      </c>
      <c r="K179" s="248">
        <v>37664800</v>
      </c>
    </row>
    <row r="180" spans="1:11" ht="51">
      <c r="A180" s="7" t="s">
        <v>1609</v>
      </c>
      <c r="B180" s="300" t="s">
        <v>208</v>
      </c>
      <c r="C180" s="300" t="s">
        <v>171</v>
      </c>
      <c r="D180" s="161" t="s">
        <v>223</v>
      </c>
      <c r="E180" s="300" t="s">
        <v>1944</v>
      </c>
      <c r="F180" s="300" t="s">
        <v>227</v>
      </c>
      <c r="G180" s="300" t="s">
        <v>1964</v>
      </c>
      <c r="H180" s="161" t="s">
        <v>1247</v>
      </c>
      <c r="I180" s="140">
        <v>1624300</v>
      </c>
      <c r="J180" s="248">
        <v>1624300</v>
      </c>
      <c r="K180" s="140">
        <v>1624300</v>
      </c>
    </row>
    <row r="181" spans="1:11" ht="38.25">
      <c r="A181" s="7" t="s">
        <v>1610</v>
      </c>
      <c r="B181" s="300" t="s">
        <v>208</v>
      </c>
      <c r="C181" s="300" t="s">
        <v>171</v>
      </c>
      <c r="D181" s="161" t="s">
        <v>223</v>
      </c>
      <c r="E181" s="300" t="s">
        <v>1944</v>
      </c>
      <c r="F181" s="300" t="s">
        <v>227</v>
      </c>
      <c r="G181" s="300" t="s">
        <v>1965</v>
      </c>
      <c r="H181" s="161" t="s">
        <v>1247</v>
      </c>
      <c r="I181" s="248">
        <v>11850300</v>
      </c>
      <c r="J181" s="248">
        <v>11850300</v>
      </c>
      <c r="K181" s="140">
        <v>11850300</v>
      </c>
    </row>
    <row r="182" spans="1:11" ht="89.25">
      <c r="A182" s="266" t="s">
        <v>1903</v>
      </c>
      <c r="B182" s="300" t="s">
        <v>208</v>
      </c>
      <c r="C182" s="300" t="s">
        <v>171</v>
      </c>
      <c r="D182" s="161" t="s">
        <v>223</v>
      </c>
      <c r="E182" s="300" t="s">
        <v>1944</v>
      </c>
      <c r="F182" s="300" t="s">
        <v>227</v>
      </c>
      <c r="G182" s="300" t="s">
        <v>1966</v>
      </c>
      <c r="H182" s="161" t="s">
        <v>1247</v>
      </c>
      <c r="I182" s="248">
        <v>105500</v>
      </c>
      <c r="J182" s="248">
        <v>105500</v>
      </c>
      <c r="K182" s="140">
        <v>105500</v>
      </c>
    </row>
    <row r="183" spans="1:11" ht="51">
      <c r="A183" s="7" t="s">
        <v>1406</v>
      </c>
      <c r="B183" s="300" t="s">
        <v>208</v>
      </c>
      <c r="C183" s="300" t="s">
        <v>171</v>
      </c>
      <c r="D183" s="161" t="s">
        <v>223</v>
      </c>
      <c r="E183" s="300" t="s">
        <v>1967</v>
      </c>
      <c r="F183" s="300" t="s">
        <v>127</v>
      </c>
      <c r="G183" s="300" t="s">
        <v>129</v>
      </c>
      <c r="H183" s="161" t="s">
        <v>1247</v>
      </c>
      <c r="I183" s="140">
        <f t="shared" ref="I183:K183" si="70">I184</f>
        <v>2561300</v>
      </c>
      <c r="J183" s="140">
        <f t="shared" si="70"/>
        <v>3904400</v>
      </c>
      <c r="K183" s="140">
        <f t="shared" si="70"/>
        <v>3904400</v>
      </c>
    </row>
    <row r="184" spans="1:11" ht="51">
      <c r="A184" s="7" t="s">
        <v>1904</v>
      </c>
      <c r="B184" s="300" t="s">
        <v>208</v>
      </c>
      <c r="C184" s="300" t="s">
        <v>171</v>
      </c>
      <c r="D184" s="161" t="s">
        <v>223</v>
      </c>
      <c r="E184" s="300" t="s">
        <v>1967</v>
      </c>
      <c r="F184" s="300" t="s">
        <v>227</v>
      </c>
      <c r="G184" s="300" t="s">
        <v>129</v>
      </c>
      <c r="H184" s="161" t="s">
        <v>1247</v>
      </c>
      <c r="I184" s="248">
        <v>2561300</v>
      </c>
      <c r="J184" s="248">
        <v>3904400</v>
      </c>
      <c r="K184" s="248">
        <v>3904400</v>
      </c>
    </row>
    <row r="185" spans="1:11" ht="58.5" customHeight="1">
      <c r="A185" s="7" t="s">
        <v>2073</v>
      </c>
      <c r="B185" s="300" t="s">
        <v>208</v>
      </c>
      <c r="C185" s="300" t="s">
        <v>171</v>
      </c>
      <c r="D185" s="161" t="s">
        <v>223</v>
      </c>
      <c r="E185" s="300" t="s">
        <v>2072</v>
      </c>
      <c r="F185" s="300" t="s">
        <v>127</v>
      </c>
      <c r="G185" s="300" t="s">
        <v>129</v>
      </c>
      <c r="H185" s="161" t="s">
        <v>1247</v>
      </c>
      <c r="I185" s="248">
        <f>I186</f>
        <v>3359466</v>
      </c>
      <c r="J185" s="248"/>
      <c r="K185" s="248"/>
    </row>
    <row r="186" spans="1:11" ht="51">
      <c r="A186" s="7" t="s">
        <v>1776</v>
      </c>
      <c r="B186" s="300" t="s">
        <v>208</v>
      </c>
      <c r="C186" s="300" t="s">
        <v>171</v>
      </c>
      <c r="D186" s="161" t="s">
        <v>223</v>
      </c>
      <c r="E186" s="300" t="s">
        <v>2072</v>
      </c>
      <c r="F186" s="300" t="s">
        <v>227</v>
      </c>
      <c r="G186" s="300" t="s">
        <v>129</v>
      </c>
      <c r="H186" s="161" t="s">
        <v>1247</v>
      </c>
      <c r="I186" s="248">
        <v>3359466</v>
      </c>
      <c r="J186" s="248"/>
      <c r="K186" s="248"/>
    </row>
    <row r="187" spans="1:11" ht="38.25">
      <c r="A187" s="7" t="s">
        <v>1968</v>
      </c>
      <c r="B187" s="300" t="s">
        <v>208</v>
      </c>
      <c r="C187" s="300" t="s">
        <v>171</v>
      </c>
      <c r="D187" s="161" t="s">
        <v>223</v>
      </c>
      <c r="E187" s="300" t="s">
        <v>1969</v>
      </c>
      <c r="F187" s="300" t="s">
        <v>127</v>
      </c>
      <c r="G187" s="300" t="s">
        <v>129</v>
      </c>
      <c r="H187" s="161" t="s">
        <v>1247</v>
      </c>
      <c r="I187" s="140">
        <f t="shared" ref="I187:K187" si="71">I188</f>
        <v>5441900</v>
      </c>
      <c r="J187" s="140">
        <f t="shared" si="71"/>
        <v>5633700</v>
      </c>
      <c r="K187" s="140">
        <f t="shared" si="71"/>
        <v>5842500</v>
      </c>
    </row>
    <row r="188" spans="1:11" ht="38.25">
      <c r="A188" s="7" t="s">
        <v>1970</v>
      </c>
      <c r="B188" s="300" t="s">
        <v>208</v>
      </c>
      <c r="C188" s="300" t="s">
        <v>171</v>
      </c>
      <c r="D188" s="161" t="s">
        <v>223</v>
      </c>
      <c r="E188" s="300" t="s">
        <v>1969</v>
      </c>
      <c r="F188" s="300" t="s">
        <v>227</v>
      </c>
      <c r="G188" s="300" t="s">
        <v>129</v>
      </c>
      <c r="H188" s="161" t="s">
        <v>1247</v>
      </c>
      <c r="I188" s="248">
        <f>5538700-96800</f>
        <v>5441900</v>
      </c>
      <c r="J188" s="248">
        <f>5768500-134800</f>
        <v>5633700</v>
      </c>
      <c r="K188" s="248">
        <v>5842500</v>
      </c>
    </row>
    <row r="189" spans="1:11" ht="38.25">
      <c r="A189" s="7" t="s">
        <v>1215</v>
      </c>
      <c r="B189" s="300" t="s">
        <v>162</v>
      </c>
      <c r="C189" s="300" t="s">
        <v>171</v>
      </c>
      <c r="D189" s="161" t="s">
        <v>223</v>
      </c>
      <c r="E189" s="300" t="s">
        <v>1971</v>
      </c>
      <c r="F189" s="300" t="s">
        <v>127</v>
      </c>
      <c r="G189" s="300" t="s">
        <v>129</v>
      </c>
      <c r="H189" s="161" t="s">
        <v>1247</v>
      </c>
      <c r="I189" s="248">
        <f t="shared" ref="I189:K189" si="72">I190</f>
        <v>218800</v>
      </c>
      <c r="J189" s="248">
        <f t="shared" si="72"/>
        <v>6500</v>
      </c>
      <c r="K189" s="248">
        <f t="shared" si="72"/>
        <v>5800</v>
      </c>
    </row>
    <row r="190" spans="1:11" ht="51">
      <c r="A190" s="7" t="s">
        <v>1409</v>
      </c>
      <c r="B190" s="300" t="s">
        <v>208</v>
      </c>
      <c r="C190" s="300" t="s">
        <v>171</v>
      </c>
      <c r="D190" s="161" t="s">
        <v>223</v>
      </c>
      <c r="E190" s="300" t="s">
        <v>1971</v>
      </c>
      <c r="F190" s="300" t="s">
        <v>227</v>
      </c>
      <c r="G190" s="300" t="s">
        <v>129</v>
      </c>
      <c r="H190" s="161" t="s">
        <v>1247</v>
      </c>
      <c r="I190" s="248">
        <f>227900-9100</f>
        <v>218800</v>
      </c>
      <c r="J190" s="248">
        <f>7900-1400</f>
        <v>6500</v>
      </c>
      <c r="K190" s="248">
        <v>5800</v>
      </c>
    </row>
    <row r="191" spans="1:11">
      <c r="A191" s="7" t="s">
        <v>68</v>
      </c>
      <c r="B191" s="300" t="s">
        <v>208</v>
      </c>
      <c r="C191" s="300" t="s">
        <v>171</v>
      </c>
      <c r="D191" s="161" t="s">
        <v>223</v>
      </c>
      <c r="E191" s="300" t="s">
        <v>1972</v>
      </c>
      <c r="F191" s="300" t="s">
        <v>127</v>
      </c>
      <c r="G191" s="300" t="s">
        <v>129</v>
      </c>
      <c r="H191" s="161" t="s">
        <v>1247</v>
      </c>
      <c r="I191" s="140">
        <f>I192+I194+I198+I196</f>
        <v>81781493</v>
      </c>
      <c r="J191" s="140">
        <f t="shared" ref="J191:K191" si="73">J192+J194+J198+J196</f>
        <v>58878393</v>
      </c>
      <c r="K191" s="140">
        <f t="shared" si="73"/>
        <v>6569193</v>
      </c>
    </row>
    <row r="192" spans="1:11" ht="51">
      <c r="A192" s="7" t="s">
        <v>1158</v>
      </c>
      <c r="B192" s="300" t="s">
        <v>208</v>
      </c>
      <c r="C192" s="300" t="s">
        <v>171</v>
      </c>
      <c r="D192" s="300" t="s">
        <v>223</v>
      </c>
      <c r="E192" s="300" t="s">
        <v>1973</v>
      </c>
      <c r="F192" s="300" t="s">
        <v>127</v>
      </c>
      <c r="G192" s="300" t="s">
        <v>129</v>
      </c>
      <c r="H192" s="161" t="s">
        <v>1247</v>
      </c>
      <c r="I192" s="140">
        <f t="shared" ref="I192:K192" si="74">I193</f>
        <v>2458193</v>
      </c>
      <c r="J192" s="140">
        <f t="shared" si="74"/>
        <v>2458193</v>
      </c>
      <c r="K192" s="140">
        <f t="shared" si="74"/>
        <v>2458193</v>
      </c>
    </row>
    <row r="193" spans="1:11" ht="51">
      <c r="A193" s="415" t="s">
        <v>218</v>
      </c>
      <c r="B193" s="415" t="s">
        <v>208</v>
      </c>
      <c r="C193" s="415" t="s">
        <v>171</v>
      </c>
      <c r="D193" s="415" t="s">
        <v>223</v>
      </c>
      <c r="E193" s="415" t="s">
        <v>1973</v>
      </c>
      <c r="F193" s="415" t="s">
        <v>227</v>
      </c>
      <c r="G193" s="415" t="s">
        <v>129</v>
      </c>
      <c r="H193" s="416" t="s">
        <v>1247</v>
      </c>
      <c r="I193" s="248">
        <f>1603323+854870</f>
        <v>2458193</v>
      </c>
      <c r="J193" s="248">
        <f>1603323+854870</f>
        <v>2458193</v>
      </c>
      <c r="K193" s="248">
        <f>1603323+854870</f>
        <v>2458193</v>
      </c>
    </row>
    <row r="194" spans="1:11" ht="38.25">
      <c r="A194" s="7" t="s">
        <v>2023</v>
      </c>
      <c r="B194" s="162">
        <v>890</v>
      </c>
      <c r="C194" s="162" t="s">
        <v>171</v>
      </c>
      <c r="D194" s="162" t="s">
        <v>223</v>
      </c>
      <c r="E194" s="162" t="s">
        <v>2024</v>
      </c>
      <c r="F194" s="162" t="s">
        <v>127</v>
      </c>
      <c r="G194" s="162" t="s">
        <v>129</v>
      </c>
      <c r="H194" s="161">
        <v>150</v>
      </c>
      <c r="I194" s="248">
        <f>I195</f>
        <v>52309200</v>
      </c>
      <c r="J194" s="248">
        <f t="shared" ref="J194:K194" si="75">J195</f>
        <v>52309200</v>
      </c>
      <c r="K194" s="248">
        <f t="shared" si="75"/>
        <v>0</v>
      </c>
    </row>
    <row r="195" spans="1:11" ht="51">
      <c r="A195" s="7" t="s">
        <v>2025</v>
      </c>
      <c r="B195" s="162" t="s">
        <v>208</v>
      </c>
      <c r="C195" s="162" t="s">
        <v>171</v>
      </c>
      <c r="D195" s="162" t="s">
        <v>223</v>
      </c>
      <c r="E195" s="162" t="s">
        <v>2024</v>
      </c>
      <c r="F195" s="162" t="s">
        <v>227</v>
      </c>
      <c r="G195" s="162" t="s">
        <v>129</v>
      </c>
      <c r="H195" s="161" t="s">
        <v>1247</v>
      </c>
      <c r="I195" s="248">
        <v>52309200</v>
      </c>
      <c r="J195" s="248">
        <v>52309200</v>
      </c>
      <c r="K195" s="248"/>
    </row>
    <row r="196" spans="1:11" ht="25.5">
      <c r="A196" s="7" t="s">
        <v>2049</v>
      </c>
      <c r="B196" s="162" t="s">
        <v>208</v>
      </c>
      <c r="C196" s="162" t="s">
        <v>171</v>
      </c>
      <c r="D196" s="162" t="s">
        <v>223</v>
      </c>
      <c r="E196" s="162" t="s">
        <v>2048</v>
      </c>
      <c r="F196" s="162" t="s">
        <v>127</v>
      </c>
      <c r="G196" s="162" t="s">
        <v>129</v>
      </c>
      <c r="H196" s="161" t="s">
        <v>1247</v>
      </c>
      <c r="I196" s="248">
        <f>I197</f>
        <v>150000</v>
      </c>
      <c r="J196" s="248">
        <f t="shared" ref="J196:K196" si="76">J197</f>
        <v>0</v>
      </c>
      <c r="K196" s="248">
        <f t="shared" si="76"/>
        <v>0</v>
      </c>
    </row>
    <row r="197" spans="1:11" ht="38.25">
      <c r="A197" s="7" t="s">
        <v>1620</v>
      </c>
      <c r="B197" s="162" t="s">
        <v>208</v>
      </c>
      <c r="C197" s="162" t="s">
        <v>171</v>
      </c>
      <c r="D197" s="162" t="s">
        <v>223</v>
      </c>
      <c r="E197" s="162" t="s">
        <v>2048</v>
      </c>
      <c r="F197" s="162" t="s">
        <v>227</v>
      </c>
      <c r="G197" s="162" t="s">
        <v>129</v>
      </c>
      <c r="H197" s="161" t="s">
        <v>1247</v>
      </c>
      <c r="I197" s="248">
        <v>150000</v>
      </c>
      <c r="J197" s="248"/>
      <c r="K197" s="248"/>
    </row>
    <row r="198" spans="1:11">
      <c r="A198" s="7" t="s">
        <v>2011</v>
      </c>
      <c r="B198" s="162" t="s">
        <v>208</v>
      </c>
      <c r="C198" s="162" t="s">
        <v>171</v>
      </c>
      <c r="D198" s="162" t="s">
        <v>223</v>
      </c>
      <c r="E198" s="162" t="s">
        <v>2012</v>
      </c>
      <c r="F198" s="162" t="s">
        <v>127</v>
      </c>
      <c r="G198" s="162" t="s">
        <v>129</v>
      </c>
      <c r="H198" s="161" t="s">
        <v>1247</v>
      </c>
      <c r="I198" s="248">
        <f>I199</f>
        <v>26864100</v>
      </c>
      <c r="J198" s="248">
        <f t="shared" ref="J198:K198" si="77">J199</f>
        <v>4111000</v>
      </c>
      <c r="K198" s="248">
        <f t="shared" si="77"/>
        <v>4111000</v>
      </c>
    </row>
    <row r="199" spans="1:11" ht="25.5">
      <c r="A199" s="7" t="s">
        <v>2013</v>
      </c>
      <c r="B199" s="162" t="s">
        <v>208</v>
      </c>
      <c r="C199" s="162" t="s">
        <v>171</v>
      </c>
      <c r="D199" s="162" t="s">
        <v>223</v>
      </c>
      <c r="E199" s="162" t="s">
        <v>2012</v>
      </c>
      <c r="F199" s="162" t="s">
        <v>227</v>
      </c>
      <c r="G199" s="162" t="s">
        <v>129</v>
      </c>
      <c r="H199" s="161" t="s">
        <v>1247</v>
      </c>
      <c r="I199" s="248">
        <f>SUM(I200:I203)</f>
        <v>26864100</v>
      </c>
      <c r="J199" s="248">
        <f t="shared" ref="J199:K199" si="78">SUM(J200:J203)</f>
        <v>4111000</v>
      </c>
      <c r="K199" s="248">
        <f t="shared" si="78"/>
        <v>4111000</v>
      </c>
    </row>
    <row r="200" spans="1:11" ht="38.25">
      <c r="A200" s="7" t="s">
        <v>2014</v>
      </c>
      <c r="B200" s="162" t="s">
        <v>208</v>
      </c>
      <c r="C200" s="162" t="s">
        <v>171</v>
      </c>
      <c r="D200" s="162" t="s">
        <v>223</v>
      </c>
      <c r="E200" s="162" t="s">
        <v>2012</v>
      </c>
      <c r="F200" s="162" t="s">
        <v>227</v>
      </c>
      <c r="G200" s="162" t="s">
        <v>2015</v>
      </c>
      <c r="H200" s="161" t="s">
        <v>1247</v>
      </c>
      <c r="I200" s="248">
        <v>4111000</v>
      </c>
      <c r="J200" s="248">
        <v>4111000</v>
      </c>
      <c r="K200" s="248">
        <v>4111000</v>
      </c>
    </row>
    <row r="201" spans="1:11" ht="38.25">
      <c r="A201" s="7" t="s">
        <v>2040</v>
      </c>
      <c r="B201" s="162" t="s">
        <v>208</v>
      </c>
      <c r="C201" s="162" t="s">
        <v>171</v>
      </c>
      <c r="D201" s="162" t="s">
        <v>223</v>
      </c>
      <c r="E201" s="162" t="s">
        <v>2012</v>
      </c>
      <c r="F201" s="162" t="s">
        <v>227</v>
      </c>
      <c r="G201" s="162" t="s">
        <v>2041</v>
      </c>
      <c r="H201" s="161" t="s">
        <v>1247</v>
      </c>
      <c r="I201" s="248">
        <v>119800</v>
      </c>
      <c r="J201" s="248"/>
      <c r="K201" s="248"/>
    </row>
    <row r="202" spans="1:11" ht="38.25">
      <c r="A202" s="7" t="s">
        <v>2071</v>
      </c>
      <c r="B202" s="162" t="s">
        <v>208</v>
      </c>
      <c r="C202" s="162" t="s">
        <v>171</v>
      </c>
      <c r="D202" s="162" t="s">
        <v>223</v>
      </c>
      <c r="E202" s="162" t="s">
        <v>2012</v>
      </c>
      <c r="F202" s="162" t="s">
        <v>227</v>
      </c>
      <c r="G202" s="162" t="s">
        <v>2070</v>
      </c>
      <c r="H202" s="161" t="s">
        <v>1247</v>
      </c>
      <c r="I202" s="248">
        <v>18633300</v>
      </c>
      <c r="J202" s="248"/>
      <c r="K202" s="248"/>
    </row>
    <row r="203" spans="1:11" ht="38.25">
      <c r="A203" s="7" t="s">
        <v>2044</v>
      </c>
      <c r="B203" s="162" t="s">
        <v>208</v>
      </c>
      <c r="C203" s="162" t="s">
        <v>171</v>
      </c>
      <c r="D203" s="162" t="s">
        <v>223</v>
      </c>
      <c r="E203" s="162" t="s">
        <v>2012</v>
      </c>
      <c r="F203" s="162" t="s">
        <v>227</v>
      </c>
      <c r="G203" s="162" t="s">
        <v>2045</v>
      </c>
      <c r="H203" s="161" t="s">
        <v>1247</v>
      </c>
      <c r="I203" s="248">
        <v>4000000</v>
      </c>
      <c r="J203" s="248"/>
      <c r="K203" s="248"/>
    </row>
    <row r="204" spans="1:11">
      <c r="A204" s="415" t="s">
        <v>1168</v>
      </c>
      <c r="B204" s="415" t="s">
        <v>162</v>
      </c>
      <c r="C204" s="415" t="s">
        <v>171</v>
      </c>
      <c r="D204" s="415" t="s">
        <v>237</v>
      </c>
      <c r="E204" s="415" t="s">
        <v>128</v>
      </c>
      <c r="F204" s="415" t="s">
        <v>127</v>
      </c>
      <c r="G204" s="415" t="s">
        <v>129</v>
      </c>
      <c r="H204" s="416" t="s">
        <v>162</v>
      </c>
      <c r="I204" s="140">
        <f t="shared" ref="I204:K205" si="79">I205</f>
        <v>3628000</v>
      </c>
      <c r="J204" s="140">
        <f t="shared" si="79"/>
        <v>14720100</v>
      </c>
      <c r="K204" s="140">
        <f t="shared" si="79"/>
        <v>2608000</v>
      </c>
    </row>
    <row r="205" spans="1:11" ht="25.5">
      <c r="A205" s="415" t="s">
        <v>1169</v>
      </c>
      <c r="B205" s="415" t="s">
        <v>162</v>
      </c>
      <c r="C205" s="415" t="s">
        <v>171</v>
      </c>
      <c r="D205" s="415" t="s">
        <v>237</v>
      </c>
      <c r="E205" s="415" t="s">
        <v>29</v>
      </c>
      <c r="F205" s="415" t="s">
        <v>227</v>
      </c>
      <c r="G205" s="415" t="s">
        <v>129</v>
      </c>
      <c r="H205" s="416" t="s">
        <v>1247</v>
      </c>
      <c r="I205" s="140">
        <f t="shared" si="79"/>
        <v>3628000</v>
      </c>
      <c r="J205" s="140">
        <f t="shared" si="79"/>
        <v>14720100</v>
      </c>
      <c r="K205" s="140">
        <f t="shared" si="79"/>
        <v>2608000</v>
      </c>
    </row>
    <row r="206" spans="1:11" ht="25.5">
      <c r="A206" s="415" t="s">
        <v>1170</v>
      </c>
      <c r="B206" s="415" t="s">
        <v>162</v>
      </c>
      <c r="C206" s="415" t="s">
        <v>171</v>
      </c>
      <c r="D206" s="415" t="s">
        <v>237</v>
      </c>
      <c r="E206" s="415" t="s">
        <v>1974</v>
      </c>
      <c r="F206" s="415" t="s">
        <v>227</v>
      </c>
      <c r="G206" s="415" t="s">
        <v>129</v>
      </c>
      <c r="H206" s="416" t="s">
        <v>1247</v>
      </c>
      <c r="I206" s="140">
        <f>I208+I209+I207</f>
        <v>3628000</v>
      </c>
      <c r="J206" s="140">
        <f t="shared" ref="J206:K206" si="80">J208+J209</f>
        <v>14720100</v>
      </c>
      <c r="K206" s="140">
        <f t="shared" si="80"/>
        <v>2608000</v>
      </c>
    </row>
    <row r="207" spans="1:11" ht="25.5">
      <c r="A207" s="415" t="s">
        <v>1170</v>
      </c>
      <c r="B207" s="415" t="s">
        <v>66</v>
      </c>
      <c r="C207" s="415" t="s">
        <v>171</v>
      </c>
      <c r="D207" s="415" t="s">
        <v>237</v>
      </c>
      <c r="E207" s="415" t="s">
        <v>1974</v>
      </c>
      <c r="F207" s="415" t="s">
        <v>227</v>
      </c>
      <c r="G207" s="415" t="s">
        <v>1975</v>
      </c>
      <c r="H207" s="416" t="s">
        <v>1247</v>
      </c>
      <c r="I207" s="140">
        <v>1000000</v>
      </c>
      <c r="J207" s="140"/>
      <c r="K207" s="140"/>
    </row>
    <row r="208" spans="1:11" ht="25.5">
      <c r="A208" s="415" t="s">
        <v>1170</v>
      </c>
      <c r="B208" s="415" t="s">
        <v>207</v>
      </c>
      <c r="C208" s="415" t="s">
        <v>171</v>
      </c>
      <c r="D208" s="415" t="s">
        <v>237</v>
      </c>
      <c r="E208" s="415" t="s">
        <v>1974</v>
      </c>
      <c r="F208" s="415" t="s">
        <v>227</v>
      </c>
      <c r="G208" s="415" t="s">
        <v>1975</v>
      </c>
      <c r="H208" s="416" t="s">
        <v>1247</v>
      </c>
      <c r="I208" s="248">
        <f>2608000+20000</f>
        <v>2628000</v>
      </c>
      <c r="J208" s="248">
        <v>2608000</v>
      </c>
      <c r="K208" s="248">
        <v>2608000</v>
      </c>
    </row>
    <row r="209" spans="1:11" ht="25.5">
      <c r="A209" s="415" t="s">
        <v>1170</v>
      </c>
      <c r="B209" s="415" t="s">
        <v>5</v>
      </c>
      <c r="C209" s="415" t="s">
        <v>171</v>
      </c>
      <c r="D209" s="415" t="s">
        <v>237</v>
      </c>
      <c r="E209" s="415" t="s">
        <v>1974</v>
      </c>
      <c r="F209" s="415" t="s">
        <v>227</v>
      </c>
      <c r="G209" s="415" t="s">
        <v>1975</v>
      </c>
      <c r="H209" s="416" t="s">
        <v>1247</v>
      </c>
      <c r="I209" s="248">
        <v>0</v>
      </c>
      <c r="J209" s="248">
        <v>12112100</v>
      </c>
      <c r="K209" s="248"/>
    </row>
    <row r="210" spans="1:11" ht="25.5">
      <c r="A210" s="7" t="s">
        <v>2050</v>
      </c>
      <c r="B210" s="162" t="s">
        <v>208</v>
      </c>
      <c r="C210" s="423">
        <v>2</v>
      </c>
      <c r="D210" s="423">
        <v>18</v>
      </c>
      <c r="E210" s="162" t="s">
        <v>128</v>
      </c>
      <c r="F210" s="162" t="s">
        <v>127</v>
      </c>
      <c r="G210" s="162" t="s">
        <v>129</v>
      </c>
      <c r="H210" s="161" t="s">
        <v>1247</v>
      </c>
      <c r="I210" s="248">
        <f>I211</f>
        <v>1928723.44</v>
      </c>
      <c r="J210" s="248"/>
      <c r="K210" s="248"/>
    </row>
    <row r="211" spans="1:11" ht="25.5">
      <c r="A211" s="7" t="s">
        <v>2051</v>
      </c>
      <c r="B211" s="162" t="s">
        <v>162</v>
      </c>
      <c r="C211" s="423">
        <v>2</v>
      </c>
      <c r="D211" s="423">
        <v>18</v>
      </c>
      <c r="E211" s="162" t="s">
        <v>29</v>
      </c>
      <c r="F211" s="162" t="s">
        <v>227</v>
      </c>
      <c r="G211" s="162" t="s">
        <v>129</v>
      </c>
      <c r="H211" s="161" t="s">
        <v>1247</v>
      </c>
      <c r="I211" s="248">
        <f>I212+I214</f>
        <v>1928723.44</v>
      </c>
      <c r="J211" s="248"/>
      <c r="K211" s="248"/>
    </row>
    <row r="212" spans="1:11" ht="25.5">
      <c r="A212" s="7" t="s">
        <v>2052</v>
      </c>
      <c r="B212" s="162" t="s">
        <v>162</v>
      </c>
      <c r="C212" s="423">
        <v>2</v>
      </c>
      <c r="D212" s="423">
        <v>18</v>
      </c>
      <c r="E212" s="162" t="s">
        <v>212</v>
      </c>
      <c r="F212" s="162" t="s">
        <v>227</v>
      </c>
      <c r="G212" s="162" t="s">
        <v>129</v>
      </c>
      <c r="H212" s="161" t="s">
        <v>1247</v>
      </c>
      <c r="I212" s="248">
        <f>I213</f>
        <v>955</v>
      </c>
      <c r="J212" s="248"/>
      <c r="K212" s="248"/>
    </row>
    <row r="213" spans="1:11" ht="25.5">
      <c r="A213" s="7" t="s">
        <v>2052</v>
      </c>
      <c r="B213" s="162" t="s">
        <v>207</v>
      </c>
      <c r="C213" s="423">
        <v>2</v>
      </c>
      <c r="D213" s="423">
        <v>18</v>
      </c>
      <c r="E213" s="162" t="s">
        <v>212</v>
      </c>
      <c r="F213" s="162" t="s">
        <v>227</v>
      </c>
      <c r="G213" s="162" t="s">
        <v>2053</v>
      </c>
      <c r="H213" s="161" t="s">
        <v>1247</v>
      </c>
      <c r="I213" s="248">
        <v>955</v>
      </c>
      <c r="J213" s="248"/>
      <c r="K213" s="248"/>
    </row>
    <row r="214" spans="1:11" ht="25.5">
      <c r="A214" s="52" t="s">
        <v>2054</v>
      </c>
      <c r="B214" s="162" t="s">
        <v>162</v>
      </c>
      <c r="C214" s="423">
        <v>2</v>
      </c>
      <c r="D214" s="423">
        <v>18</v>
      </c>
      <c r="E214" s="162" t="s">
        <v>195</v>
      </c>
      <c r="F214" s="162" t="s">
        <v>227</v>
      </c>
      <c r="G214" s="162" t="s">
        <v>129</v>
      </c>
      <c r="H214" s="424">
        <v>150</v>
      </c>
      <c r="I214" s="248">
        <f>SUM(I215:I217)</f>
        <v>1927768.44</v>
      </c>
      <c r="J214" s="248"/>
      <c r="K214" s="248"/>
    </row>
    <row r="215" spans="1:11" ht="51">
      <c r="A215" s="52" t="s">
        <v>2057</v>
      </c>
      <c r="B215" s="162" t="s">
        <v>5</v>
      </c>
      <c r="C215" s="423">
        <v>2</v>
      </c>
      <c r="D215" s="423">
        <v>18</v>
      </c>
      <c r="E215" s="162" t="s">
        <v>195</v>
      </c>
      <c r="F215" s="162" t="s">
        <v>227</v>
      </c>
      <c r="G215" s="162" t="s">
        <v>2055</v>
      </c>
      <c r="H215" s="424">
        <v>150</v>
      </c>
      <c r="I215" s="248">
        <v>1343753.82</v>
      </c>
      <c r="J215" s="248"/>
      <c r="K215" s="248"/>
    </row>
    <row r="216" spans="1:11" ht="25.5">
      <c r="A216" s="52" t="s">
        <v>2054</v>
      </c>
      <c r="B216" s="162" t="s">
        <v>5</v>
      </c>
      <c r="C216" s="423">
        <v>2</v>
      </c>
      <c r="D216" s="423">
        <v>18</v>
      </c>
      <c r="E216" s="162" t="s">
        <v>195</v>
      </c>
      <c r="F216" s="162" t="s">
        <v>227</v>
      </c>
      <c r="G216" s="162" t="s">
        <v>2053</v>
      </c>
      <c r="H216" s="424">
        <v>150</v>
      </c>
      <c r="I216" s="248">
        <v>214137.62</v>
      </c>
      <c r="J216" s="248"/>
      <c r="K216" s="248"/>
    </row>
    <row r="217" spans="1:11" ht="51">
      <c r="A217" s="52" t="s">
        <v>2058</v>
      </c>
      <c r="B217" s="162" t="s">
        <v>5</v>
      </c>
      <c r="C217" s="423">
        <v>2</v>
      </c>
      <c r="D217" s="423">
        <v>18</v>
      </c>
      <c r="E217" s="162" t="s">
        <v>195</v>
      </c>
      <c r="F217" s="162" t="s">
        <v>227</v>
      </c>
      <c r="G217" s="162" t="s">
        <v>2056</v>
      </c>
      <c r="H217" s="424">
        <v>150</v>
      </c>
      <c r="I217" s="248">
        <v>369877</v>
      </c>
      <c r="J217" s="248"/>
      <c r="K217" s="248"/>
    </row>
    <row r="218" spans="1:11" ht="38.25">
      <c r="A218" s="7" t="s">
        <v>2059</v>
      </c>
      <c r="B218" s="162" t="s">
        <v>162</v>
      </c>
      <c r="C218" s="423" t="s">
        <v>171</v>
      </c>
      <c r="D218" s="423" t="s">
        <v>2060</v>
      </c>
      <c r="E218" s="162" t="s">
        <v>128</v>
      </c>
      <c r="F218" s="423" t="s">
        <v>227</v>
      </c>
      <c r="G218" s="423" t="s">
        <v>129</v>
      </c>
      <c r="H218" s="424">
        <v>150</v>
      </c>
      <c r="I218" s="248">
        <f>I219</f>
        <v>393633.91</v>
      </c>
      <c r="J218" s="248"/>
      <c r="K218" s="248"/>
    </row>
    <row r="219" spans="1:11" ht="38.25">
      <c r="A219" s="7" t="s">
        <v>1120</v>
      </c>
      <c r="B219" s="162" t="s">
        <v>208</v>
      </c>
      <c r="C219" s="423">
        <v>2</v>
      </c>
      <c r="D219" s="423">
        <v>18</v>
      </c>
      <c r="E219" s="162" t="s">
        <v>128</v>
      </c>
      <c r="F219" s="162" t="s">
        <v>227</v>
      </c>
      <c r="G219" s="162" t="s">
        <v>129</v>
      </c>
      <c r="H219" s="424">
        <v>150</v>
      </c>
      <c r="I219" s="248">
        <f>I220+I221</f>
        <v>393633.91</v>
      </c>
      <c r="J219" s="248"/>
      <c r="K219" s="248"/>
    </row>
    <row r="220" spans="1:11" ht="51">
      <c r="A220" s="7" t="s">
        <v>1223</v>
      </c>
      <c r="B220" s="162" t="s">
        <v>208</v>
      </c>
      <c r="C220" s="423" t="s">
        <v>171</v>
      </c>
      <c r="D220" s="423" t="s">
        <v>2060</v>
      </c>
      <c r="E220" s="423">
        <v>35118</v>
      </c>
      <c r="F220" s="423" t="s">
        <v>227</v>
      </c>
      <c r="G220" s="162" t="s">
        <v>129</v>
      </c>
      <c r="H220" s="424">
        <v>150</v>
      </c>
      <c r="I220" s="248">
        <v>8052.08</v>
      </c>
      <c r="J220" s="248"/>
      <c r="K220" s="248"/>
    </row>
    <row r="221" spans="1:11" ht="38.25">
      <c r="A221" s="7" t="s">
        <v>1120</v>
      </c>
      <c r="B221" s="162" t="s">
        <v>208</v>
      </c>
      <c r="C221" s="423">
        <v>2</v>
      </c>
      <c r="D221" s="423">
        <v>18</v>
      </c>
      <c r="E221" s="423">
        <v>60010</v>
      </c>
      <c r="F221" s="162" t="s">
        <v>227</v>
      </c>
      <c r="G221" s="162" t="s">
        <v>129</v>
      </c>
      <c r="H221" s="424">
        <v>150</v>
      </c>
      <c r="I221" s="248">
        <f>I222+I223</f>
        <v>385581.82999999996</v>
      </c>
      <c r="J221" s="248"/>
      <c r="K221" s="248"/>
    </row>
    <row r="222" spans="1:11" ht="51">
      <c r="A222" s="7" t="s">
        <v>1121</v>
      </c>
      <c r="B222" s="162" t="s">
        <v>208</v>
      </c>
      <c r="C222" s="423">
        <v>2</v>
      </c>
      <c r="D222" s="423">
        <v>18</v>
      </c>
      <c r="E222" s="423">
        <v>60010</v>
      </c>
      <c r="F222" s="162" t="s">
        <v>227</v>
      </c>
      <c r="G222" s="162" t="s">
        <v>2015</v>
      </c>
      <c r="H222" s="424">
        <v>150</v>
      </c>
      <c r="I222" s="248">
        <v>339713.49</v>
      </c>
      <c r="J222" s="248"/>
      <c r="K222" s="248"/>
    </row>
    <row r="223" spans="1:11" ht="63.75">
      <c r="A223" s="7" t="s">
        <v>2062</v>
      </c>
      <c r="B223" s="162" t="s">
        <v>208</v>
      </c>
      <c r="C223" s="423">
        <v>2</v>
      </c>
      <c r="D223" s="423">
        <v>18</v>
      </c>
      <c r="E223" s="423">
        <v>60010</v>
      </c>
      <c r="F223" s="162" t="s">
        <v>227</v>
      </c>
      <c r="G223" s="162" t="s">
        <v>2061</v>
      </c>
      <c r="H223" s="424">
        <v>150</v>
      </c>
      <c r="I223" s="248">
        <v>45868.34</v>
      </c>
      <c r="J223" s="248"/>
      <c r="K223" s="248"/>
    </row>
    <row r="224" spans="1:11" ht="25.5">
      <c r="A224" s="425" t="s">
        <v>2063</v>
      </c>
      <c r="B224" s="162" t="s">
        <v>162</v>
      </c>
      <c r="C224" s="162">
        <v>2</v>
      </c>
      <c r="D224" s="162">
        <v>19</v>
      </c>
      <c r="E224" s="162" t="s">
        <v>128</v>
      </c>
      <c r="F224" s="162" t="s">
        <v>127</v>
      </c>
      <c r="G224" s="162" t="s">
        <v>129</v>
      </c>
      <c r="H224" s="161" t="s">
        <v>162</v>
      </c>
      <c r="I224" s="248">
        <f>I225</f>
        <v>-9799631.1300000008</v>
      </c>
      <c r="J224" s="248"/>
      <c r="K224" s="248"/>
    </row>
    <row r="225" spans="1:11" ht="38.25">
      <c r="A225" s="7" t="s">
        <v>2064</v>
      </c>
      <c r="B225" s="162" t="s">
        <v>208</v>
      </c>
      <c r="C225" s="162" t="s">
        <v>171</v>
      </c>
      <c r="D225" s="162" t="s">
        <v>2065</v>
      </c>
      <c r="E225" s="162" t="s">
        <v>128</v>
      </c>
      <c r="F225" s="162" t="s">
        <v>227</v>
      </c>
      <c r="G225" s="162" t="s">
        <v>129</v>
      </c>
      <c r="H225" s="161" t="s">
        <v>1247</v>
      </c>
      <c r="I225" s="248">
        <f>I226+I227+I228+I229</f>
        <v>-9799631.1300000008</v>
      </c>
      <c r="J225" s="248"/>
      <c r="K225" s="248"/>
    </row>
    <row r="226" spans="1:11" ht="38.25">
      <c r="A226" s="7" t="s">
        <v>2067</v>
      </c>
      <c r="B226" s="162" t="s">
        <v>208</v>
      </c>
      <c r="C226" s="162" t="s">
        <v>171</v>
      </c>
      <c r="D226" s="162" t="s">
        <v>2065</v>
      </c>
      <c r="E226" s="162" t="s">
        <v>2069</v>
      </c>
      <c r="F226" s="162" t="s">
        <v>227</v>
      </c>
      <c r="G226" s="162" t="s">
        <v>129</v>
      </c>
      <c r="H226" s="161" t="s">
        <v>1247</v>
      </c>
      <c r="I226" s="248">
        <v>-20.43</v>
      </c>
      <c r="J226" s="248"/>
      <c r="K226" s="248"/>
    </row>
    <row r="227" spans="1:11" ht="51">
      <c r="A227" s="7" t="s">
        <v>2068</v>
      </c>
      <c r="B227" s="162" t="s">
        <v>208</v>
      </c>
      <c r="C227" s="162" t="s">
        <v>171</v>
      </c>
      <c r="D227" s="162" t="s">
        <v>2065</v>
      </c>
      <c r="E227" s="162" t="s">
        <v>1661</v>
      </c>
      <c r="F227" s="162" t="s">
        <v>227</v>
      </c>
      <c r="G227" s="162" t="s">
        <v>129</v>
      </c>
      <c r="H227" s="161" t="s">
        <v>1247</v>
      </c>
      <c r="I227" s="248">
        <v>-0.05</v>
      </c>
      <c r="J227" s="248"/>
      <c r="K227" s="248"/>
    </row>
    <row r="228" spans="1:11" ht="38.25">
      <c r="A228" s="7" t="s">
        <v>1222</v>
      </c>
      <c r="B228" s="162" t="s">
        <v>208</v>
      </c>
      <c r="C228" s="162" t="s">
        <v>171</v>
      </c>
      <c r="D228" s="162" t="s">
        <v>2065</v>
      </c>
      <c r="E228" s="162" t="s">
        <v>1969</v>
      </c>
      <c r="F228" s="162" t="s">
        <v>227</v>
      </c>
      <c r="G228" s="162" t="s">
        <v>129</v>
      </c>
      <c r="H228" s="161" t="s">
        <v>1247</v>
      </c>
      <c r="I228" s="248">
        <v>-36464.089999999997</v>
      </c>
      <c r="J228" s="248"/>
      <c r="K228" s="248"/>
    </row>
    <row r="229" spans="1:11" ht="38.25">
      <c r="A229" s="7" t="s">
        <v>1122</v>
      </c>
      <c r="B229" s="162" t="s">
        <v>208</v>
      </c>
      <c r="C229" s="162" t="s">
        <v>171</v>
      </c>
      <c r="D229" s="162" t="s">
        <v>2065</v>
      </c>
      <c r="E229" s="162" t="s">
        <v>2066</v>
      </c>
      <c r="F229" s="162" t="s">
        <v>227</v>
      </c>
      <c r="G229" s="162" t="s">
        <v>129</v>
      </c>
      <c r="H229" s="161" t="s">
        <v>1247</v>
      </c>
      <c r="I229" s="248">
        <f>-272129.09-9491017.47</f>
        <v>-9763146.5600000005</v>
      </c>
      <c r="J229" s="248"/>
      <c r="K229" s="248"/>
    </row>
    <row r="230" spans="1:11">
      <c r="A230" s="415" t="s">
        <v>25</v>
      </c>
      <c r="B230" s="415" t="s">
        <v>162</v>
      </c>
      <c r="C230" s="415" t="s">
        <v>24</v>
      </c>
      <c r="D230" s="415" t="s">
        <v>1976</v>
      </c>
      <c r="E230" s="415" t="s">
        <v>128</v>
      </c>
      <c r="F230" s="415" t="s">
        <v>127</v>
      </c>
      <c r="G230" s="415" t="s">
        <v>129</v>
      </c>
      <c r="H230" s="416" t="s">
        <v>162</v>
      </c>
      <c r="I230" s="248">
        <f>I9+I125</f>
        <v>2556607380.2200003</v>
      </c>
      <c r="J230" s="248">
        <f>J9+J125</f>
        <v>2383824703.3400002</v>
      </c>
      <c r="K230" s="248">
        <f>K9+K125</f>
        <v>2359899854.25</v>
      </c>
    </row>
  </sheetData>
  <autoFilter ref="A7:M140">
    <filterColumn colId="6"/>
  </autoFilter>
  <mergeCells count="8">
    <mergeCell ref="A1:K1"/>
    <mergeCell ref="K5:K7"/>
    <mergeCell ref="A3:K3"/>
    <mergeCell ref="A2:K2"/>
    <mergeCell ref="I5:I7"/>
    <mergeCell ref="A5:A7"/>
    <mergeCell ref="B5:H6"/>
    <mergeCell ref="J5:J7"/>
  </mergeCells>
  <pageMargins left="0.15748031496062992" right="0.15748031496062992" top="0.19685039370078741" bottom="0.19685039370078741" header="0.15748031496062992" footer="0.19685039370078741"/>
  <pageSetup paperSize="9" scale="67" fitToHeight="0" orientation="portrait" r:id="rId1"/>
  <headerFooter alignWithMargins="0"/>
</worksheet>
</file>

<file path=xl/worksheets/sheet6.xml><?xml version="1.0" encoding="utf-8"?>
<worksheet xmlns="http://schemas.openxmlformats.org/spreadsheetml/2006/main" xmlns:r="http://schemas.openxmlformats.org/officeDocument/2006/relationships">
  <sheetPr codeName="Лист7">
    <pageSetUpPr fitToPage="1"/>
  </sheetPr>
  <dimension ref="A1:H1653"/>
  <sheetViews>
    <sheetView workbookViewId="0">
      <selection activeCell="D961" sqref="D961"/>
    </sheetView>
  </sheetViews>
  <sheetFormatPr defaultRowHeight="12.75"/>
  <cols>
    <col min="1" max="1" width="55" style="53" customWidth="1"/>
    <col min="2" max="3" width="7" style="125" customWidth="1"/>
    <col min="4" max="4" width="13.85546875" style="125" customWidth="1"/>
    <col min="5" max="5" width="11" style="126" customWidth="1"/>
    <col min="6" max="6" width="19" style="290" customWidth="1"/>
    <col min="7" max="7" width="25.85546875" style="3" customWidth="1"/>
    <col min="8" max="8" width="13.5703125" style="3" bestFit="1" customWidth="1"/>
    <col min="9" max="9" width="51.5703125" style="3" customWidth="1"/>
    <col min="10" max="16384" width="9.140625" style="3"/>
  </cols>
  <sheetData>
    <row r="1" spans="1:8" ht="45.75" customHeight="1">
      <c r="A1" s="449" t="str">
        <f>"Приложение №"&amp;Н2вед&amp;" к решению
Богучанского районного Совета депутатов
от "&amp;Р2дата&amp;" года №"&amp;Р2номер</f>
        <v>Приложение №3 к решению
Богучанского районного Совета депутатов
от 11.03.2022 года №21/1-158</v>
      </c>
      <c r="B1" s="449"/>
      <c r="C1" s="449"/>
      <c r="D1" s="449"/>
      <c r="E1" s="449"/>
      <c r="F1" s="449"/>
    </row>
    <row r="2" spans="1:8" ht="53.25" customHeight="1">
      <c r="A2" s="449"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22.12.2021 года №18/1-133</v>
      </c>
      <c r="B2" s="449"/>
      <c r="C2" s="449"/>
      <c r="D2" s="449"/>
      <c r="E2" s="449"/>
      <c r="F2" s="465"/>
    </row>
    <row r="3" spans="1:8" ht="39.75" customHeight="1">
      <c r="A3" s="475" t="str">
        <f>"Ведомственная структура расходов районного бюджета на "&amp;год&amp;" год"</f>
        <v>Ведомственная структура расходов районного бюджета на 2022 год</v>
      </c>
      <c r="B3" s="475"/>
      <c r="C3" s="475"/>
      <c r="D3" s="475"/>
      <c r="E3" s="475"/>
      <c r="F3" s="476"/>
    </row>
    <row r="4" spans="1:8">
      <c r="F4" s="289" t="s">
        <v>69</v>
      </c>
    </row>
    <row r="5" spans="1:8">
      <c r="A5" s="477" t="s">
        <v>1337</v>
      </c>
      <c r="B5" s="479" t="s">
        <v>177</v>
      </c>
      <c r="C5" s="480"/>
      <c r="D5" s="480"/>
      <c r="E5" s="481"/>
      <c r="F5" s="482" t="s">
        <v>1342</v>
      </c>
    </row>
    <row r="6" spans="1:8" ht="51">
      <c r="A6" s="478"/>
      <c r="B6" s="259" t="s">
        <v>1334</v>
      </c>
      <c r="C6" s="259" t="s">
        <v>1333</v>
      </c>
      <c r="D6" s="259" t="s">
        <v>1335</v>
      </c>
      <c r="E6" s="259" t="s">
        <v>1336</v>
      </c>
      <c r="F6" s="483"/>
    </row>
    <row r="7" spans="1:8" s="11" customFormat="1">
      <c r="A7" s="249" t="s">
        <v>70</v>
      </c>
      <c r="B7" s="250" t="s">
        <v>1175</v>
      </c>
      <c r="C7" s="250" t="s">
        <v>1175</v>
      </c>
      <c r="D7" s="250" t="s">
        <v>1175</v>
      </c>
      <c r="E7" s="250" t="s">
        <v>1175</v>
      </c>
      <c r="F7" s="251">
        <v>2630589922.1999998</v>
      </c>
      <c r="H7" s="81"/>
    </row>
    <row r="8" spans="1:8">
      <c r="A8" s="249" t="s">
        <v>321</v>
      </c>
      <c r="B8" s="250" t="s">
        <v>178</v>
      </c>
      <c r="C8" s="250" t="s">
        <v>1175</v>
      </c>
      <c r="D8" s="250" t="s">
        <v>1175</v>
      </c>
      <c r="E8" s="250" t="s">
        <v>1175</v>
      </c>
      <c r="F8" s="251">
        <v>7274170</v>
      </c>
      <c r="G8" s="124" t="str">
        <f>CONCATENATE(C8,D8,E8)</f>
        <v/>
      </c>
    </row>
    <row r="9" spans="1:8">
      <c r="A9" s="249" t="s">
        <v>234</v>
      </c>
      <c r="B9" s="250" t="s">
        <v>178</v>
      </c>
      <c r="C9" s="250" t="s">
        <v>1135</v>
      </c>
      <c r="D9" s="250" t="s">
        <v>1175</v>
      </c>
      <c r="E9" s="250" t="s">
        <v>1175</v>
      </c>
      <c r="F9" s="251">
        <v>7274170</v>
      </c>
      <c r="G9" s="124" t="str">
        <f t="shared" ref="G9:G72" si="0">CONCATENATE(C9,D9,E9)</f>
        <v>0100</v>
      </c>
      <c r="H9" s="124"/>
    </row>
    <row r="10" spans="1:8" ht="38.25">
      <c r="A10" s="249" t="s">
        <v>67</v>
      </c>
      <c r="B10" s="250" t="s">
        <v>178</v>
      </c>
      <c r="C10" s="250" t="s">
        <v>327</v>
      </c>
      <c r="D10" s="250" t="s">
        <v>1175</v>
      </c>
      <c r="E10" s="250" t="s">
        <v>1175</v>
      </c>
      <c r="F10" s="251">
        <v>7274170</v>
      </c>
      <c r="G10" s="124" t="str">
        <f t="shared" si="0"/>
        <v>0103</v>
      </c>
    </row>
    <row r="11" spans="1:8" ht="25.5">
      <c r="A11" s="249" t="s">
        <v>599</v>
      </c>
      <c r="B11" s="250" t="s">
        <v>178</v>
      </c>
      <c r="C11" s="250" t="s">
        <v>327</v>
      </c>
      <c r="D11" s="250" t="s">
        <v>1006</v>
      </c>
      <c r="E11" s="250" t="s">
        <v>1175</v>
      </c>
      <c r="F11" s="251">
        <v>7274170</v>
      </c>
      <c r="G11" s="124" t="str">
        <f t="shared" si="0"/>
        <v>01038000000000</v>
      </c>
    </row>
    <row r="12" spans="1:8" ht="38.25">
      <c r="A12" s="249" t="s">
        <v>600</v>
      </c>
      <c r="B12" s="250" t="s">
        <v>178</v>
      </c>
      <c r="C12" s="250" t="s">
        <v>327</v>
      </c>
      <c r="D12" s="250" t="s">
        <v>1008</v>
      </c>
      <c r="E12" s="250" t="s">
        <v>1175</v>
      </c>
      <c r="F12" s="251">
        <v>3413923</v>
      </c>
      <c r="G12" s="124" t="str">
        <f t="shared" si="0"/>
        <v>01038020000000</v>
      </c>
    </row>
    <row r="13" spans="1:8" ht="38.25">
      <c r="A13" s="249" t="s">
        <v>328</v>
      </c>
      <c r="B13" s="250" t="s">
        <v>178</v>
      </c>
      <c r="C13" s="250" t="s">
        <v>327</v>
      </c>
      <c r="D13" s="250" t="s">
        <v>638</v>
      </c>
      <c r="E13" s="250" t="s">
        <v>1175</v>
      </c>
      <c r="F13" s="251">
        <v>3313923</v>
      </c>
      <c r="G13" s="124" t="str">
        <f t="shared" si="0"/>
        <v>01038020060000</v>
      </c>
    </row>
    <row r="14" spans="1:8" ht="51">
      <c r="A14" s="249" t="s">
        <v>1320</v>
      </c>
      <c r="B14" s="250" t="s">
        <v>178</v>
      </c>
      <c r="C14" s="250" t="s">
        <v>327</v>
      </c>
      <c r="D14" s="250" t="s">
        <v>638</v>
      </c>
      <c r="E14" s="250" t="s">
        <v>273</v>
      </c>
      <c r="F14" s="251">
        <v>2790173</v>
      </c>
      <c r="G14" s="124" t="str">
        <f t="shared" si="0"/>
        <v>01038020060000100</v>
      </c>
    </row>
    <row r="15" spans="1:8" ht="25.5">
      <c r="A15" s="249" t="s">
        <v>1205</v>
      </c>
      <c r="B15" s="250" t="s">
        <v>178</v>
      </c>
      <c r="C15" s="250" t="s">
        <v>327</v>
      </c>
      <c r="D15" s="250" t="s">
        <v>638</v>
      </c>
      <c r="E15" s="250" t="s">
        <v>28</v>
      </c>
      <c r="F15" s="251">
        <v>2790173</v>
      </c>
      <c r="G15" s="124" t="str">
        <f t="shared" si="0"/>
        <v>01038020060000120</v>
      </c>
    </row>
    <row r="16" spans="1:8" ht="25.5">
      <c r="A16" s="249" t="s">
        <v>953</v>
      </c>
      <c r="B16" s="250" t="s">
        <v>178</v>
      </c>
      <c r="C16" s="250" t="s">
        <v>327</v>
      </c>
      <c r="D16" s="250" t="s">
        <v>638</v>
      </c>
      <c r="E16" s="250" t="s">
        <v>324</v>
      </c>
      <c r="F16" s="251">
        <v>2122637</v>
      </c>
      <c r="G16" s="124" t="str">
        <f t="shared" si="0"/>
        <v>01038020060000121</v>
      </c>
    </row>
    <row r="17" spans="1:7" ht="38.25">
      <c r="A17" s="249" t="s">
        <v>325</v>
      </c>
      <c r="B17" s="250" t="s">
        <v>178</v>
      </c>
      <c r="C17" s="250" t="s">
        <v>327</v>
      </c>
      <c r="D17" s="250" t="s">
        <v>638</v>
      </c>
      <c r="E17" s="250" t="s">
        <v>326</v>
      </c>
      <c r="F17" s="251">
        <v>26500</v>
      </c>
      <c r="G17" s="124" t="str">
        <f t="shared" si="0"/>
        <v>01038020060000122</v>
      </c>
    </row>
    <row r="18" spans="1:7" ht="38.25">
      <c r="A18" s="249" t="s">
        <v>1054</v>
      </c>
      <c r="B18" s="250" t="s">
        <v>178</v>
      </c>
      <c r="C18" s="250" t="s">
        <v>327</v>
      </c>
      <c r="D18" s="250" t="s">
        <v>638</v>
      </c>
      <c r="E18" s="250" t="s">
        <v>1055</v>
      </c>
      <c r="F18" s="251">
        <v>641036</v>
      </c>
      <c r="G18" s="124" t="str">
        <f t="shared" si="0"/>
        <v>01038020060000129</v>
      </c>
    </row>
    <row r="19" spans="1:7" ht="25.5">
      <c r="A19" s="249" t="s">
        <v>1321</v>
      </c>
      <c r="B19" s="250" t="s">
        <v>178</v>
      </c>
      <c r="C19" s="250" t="s">
        <v>327</v>
      </c>
      <c r="D19" s="250" t="s">
        <v>638</v>
      </c>
      <c r="E19" s="250" t="s">
        <v>1322</v>
      </c>
      <c r="F19" s="251">
        <v>523750</v>
      </c>
      <c r="G19" s="124" t="str">
        <f t="shared" si="0"/>
        <v>01038020060000200</v>
      </c>
    </row>
    <row r="20" spans="1:7" ht="25.5">
      <c r="A20" s="249" t="s">
        <v>1198</v>
      </c>
      <c r="B20" s="250" t="s">
        <v>178</v>
      </c>
      <c r="C20" s="250" t="s">
        <v>327</v>
      </c>
      <c r="D20" s="250" t="s">
        <v>638</v>
      </c>
      <c r="E20" s="250" t="s">
        <v>1199</v>
      </c>
      <c r="F20" s="251">
        <v>523750</v>
      </c>
      <c r="G20" s="124" t="str">
        <f t="shared" si="0"/>
        <v>01038020060000240</v>
      </c>
    </row>
    <row r="21" spans="1:7">
      <c r="A21" s="249" t="s">
        <v>1225</v>
      </c>
      <c r="B21" s="250" t="s">
        <v>178</v>
      </c>
      <c r="C21" s="250" t="s">
        <v>327</v>
      </c>
      <c r="D21" s="250" t="s">
        <v>638</v>
      </c>
      <c r="E21" s="250" t="s">
        <v>329</v>
      </c>
      <c r="F21" s="251">
        <v>523750</v>
      </c>
      <c r="G21" s="124" t="str">
        <f t="shared" si="0"/>
        <v>01038020060000244</v>
      </c>
    </row>
    <row r="22" spans="1:7" ht="51">
      <c r="A22" s="249" t="s">
        <v>558</v>
      </c>
      <c r="B22" s="250" t="s">
        <v>178</v>
      </c>
      <c r="C22" s="250" t="s">
        <v>327</v>
      </c>
      <c r="D22" s="250" t="s">
        <v>639</v>
      </c>
      <c r="E22" s="250" t="s">
        <v>1175</v>
      </c>
      <c r="F22" s="251">
        <v>100000</v>
      </c>
      <c r="G22" s="124" t="str">
        <f t="shared" si="0"/>
        <v>01038020067000</v>
      </c>
    </row>
    <row r="23" spans="1:7" ht="51">
      <c r="A23" s="249" t="s">
        <v>1320</v>
      </c>
      <c r="B23" s="250" t="s">
        <v>178</v>
      </c>
      <c r="C23" s="250" t="s">
        <v>327</v>
      </c>
      <c r="D23" s="250" t="s">
        <v>639</v>
      </c>
      <c r="E23" s="250" t="s">
        <v>273</v>
      </c>
      <c r="F23" s="251">
        <v>100000</v>
      </c>
      <c r="G23" s="124" t="str">
        <f t="shared" si="0"/>
        <v>01038020067000100</v>
      </c>
    </row>
    <row r="24" spans="1:7" ht="25.5">
      <c r="A24" s="249" t="s">
        <v>1205</v>
      </c>
      <c r="B24" s="250" t="s">
        <v>178</v>
      </c>
      <c r="C24" s="250" t="s">
        <v>327</v>
      </c>
      <c r="D24" s="250" t="s">
        <v>639</v>
      </c>
      <c r="E24" s="250" t="s">
        <v>28</v>
      </c>
      <c r="F24" s="251">
        <v>100000</v>
      </c>
      <c r="G24" s="124" t="str">
        <f t="shared" si="0"/>
        <v>01038020067000120</v>
      </c>
    </row>
    <row r="25" spans="1:7" ht="38.25">
      <c r="A25" s="249" t="s">
        <v>325</v>
      </c>
      <c r="B25" s="250" t="s">
        <v>178</v>
      </c>
      <c r="C25" s="250" t="s">
        <v>327</v>
      </c>
      <c r="D25" s="250" t="s">
        <v>639</v>
      </c>
      <c r="E25" s="250" t="s">
        <v>326</v>
      </c>
      <c r="F25" s="251">
        <v>100000</v>
      </c>
      <c r="G25" s="124" t="str">
        <f t="shared" si="0"/>
        <v>01038020067000122</v>
      </c>
    </row>
    <row r="26" spans="1:7" ht="51">
      <c r="A26" s="249" t="s">
        <v>330</v>
      </c>
      <c r="B26" s="250" t="s">
        <v>178</v>
      </c>
      <c r="C26" s="250" t="s">
        <v>327</v>
      </c>
      <c r="D26" s="250" t="s">
        <v>1009</v>
      </c>
      <c r="E26" s="250" t="s">
        <v>1175</v>
      </c>
      <c r="F26" s="251">
        <v>3860247</v>
      </c>
      <c r="G26" s="124" t="str">
        <f t="shared" si="0"/>
        <v>01038030000000</v>
      </c>
    </row>
    <row r="27" spans="1:7" ht="51">
      <c r="A27" s="249" t="s">
        <v>330</v>
      </c>
      <c r="B27" s="250" t="s">
        <v>178</v>
      </c>
      <c r="C27" s="250" t="s">
        <v>327</v>
      </c>
      <c r="D27" s="250" t="s">
        <v>640</v>
      </c>
      <c r="E27" s="250" t="s">
        <v>1175</v>
      </c>
      <c r="F27" s="251">
        <v>3810247</v>
      </c>
      <c r="G27" s="124" t="str">
        <f t="shared" si="0"/>
        <v>01038030060000</v>
      </c>
    </row>
    <row r="28" spans="1:7" ht="51">
      <c r="A28" s="249" t="s">
        <v>1320</v>
      </c>
      <c r="B28" s="250" t="s">
        <v>178</v>
      </c>
      <c r="C28" s="250" t="s">
        <v>327</v>
      </c>
      <c r="D28" s="250" t="s">
        <v>640</v>
      </c>
      <c r="E28" s="250" t="s">
        <v>273</v>
      </c>
      <c r="F28" s="251">
        <v>3810247</v>
      </c>
      <c r="G28" s="124" t="str">
        <f t="shared" si="0"/>
        <v>01038030060000100</v>
      </c>
    </row>
    <row r="29" spans="1:7" ht="25.5">
      <c r="A29" s="249" t="s">
        <v>1205</v>
      </c>
      <c r="B29" s="250" t="s">
        <v>178</v>
      </c>
      <c r="C29" s="250" t="s">
        <v>327</v>
      </c>
      <c r="D29" s="250" t="s">
        <v>640</v>
      </c>
      <c r="E29" s="250" t="s">
        <v>28</v>
      </c>
      <c r="F29" s="251">
        <v>3810247</v>
      </c>
      <c r="G29" s="124" t="str">
        <f t="shared" si="0"/>
        <v>01038030060000120</v>
      </c>
    </row>
    <row r="30" spans="1:7" ht="25.5">
      <c r="A30" s="249" t="s">
        <v>953</v>
      </c>
      <c r="B30" s="250" t="s">
        <v>178</v>
      </c>
      <c r="C30" s="250" t="s">
        <v>327</v>
      </c>
      <c r="D30" s="250" t="s">
        <v>640</v>
      </c>
      <c r="E30" s="250" t="s">
        <v>324</v>
      </c>
      <c r="F30" s="251">
        <v>2694963</v>
      </c>
      <c r="G30" s="124" t="str">
        <f t="shared" si="0"/>
        <v>01038030060000121</v>
      </c>
    </row>
    <row r="31" spans="1:7" ht="38.25">
      <c r="A31" s="249" t="s">
        <v>325</v>
      </c>
      <c r="B31" s="250" t="s">
        <v>178</v>
      </c>
      <c r="C31" s="250" t="s">
        <v>327</v>
      </c>
      <c r="D31" s="250" t="s">
        <v>640</v>
      </c>
      <c r="E31" s="250" t="s">
        <v>326</v>
      </c>
      <c r="F31" s="251">
        <v>56200</v>
      </c>
      <c r="G31" s="124" t="str">
        <f t="shared" si="0"/>
        <v>01038030060000122</v>
      </c>
    </row>
    <row r="32" spans="1:7" ht="25.5">
      <c r="A32" s="249" t="s">
        <v>1978</v>
      </c>
      <c r="B32" s="250" t="s">
        <v>178</v>
      </c>
      <c r="C32" s="250" t="s">
        <v>327</v>
      </c>
      <c r="D32" s="250" t="s">
        <v>640</v>
      </c>
      <c r="E32" s="250" t="s">
        <v>496</v>
      </c>
      <c r="F32" s="251">
        <v>264000</v>
      </c>
      <c r="G32" s="124" t="str">
        <f t="shared" si="0"/>
        <v>01038030060000123</v>
      </c>
    </row>
    <row r="33" spans="1:7" ht="38.25">
      <c r="A33" s="249" t="s">
        <v>1054</v>
      </c>
      <c r="B33" s="250" t="s">
        <v>178</v>
      </c>
      <c r="C33" s="250" t="s">
        <v>327</v>
      </c>
      <c r="D33" s="250" t="s">
        <v>640</v>
      </c>
      <c r="E33" s="250" t="s">
        <v>1055</v>
      </c>
      <c r="F33" s="251">
        <v>795084</v>
      </c>
      <c r="G33" s="124" t="str">
        <f t="shared" si="0"/>
        <v>01038030060000129</v>
      </c>
    </row>
    <row r="34" spans="1:7" ht="51">
      <c r="A34" s="249" t="s">
        <v>1136</v>
      </c>
      <c r="B34" s="250" t="s">
        <v>178</v>
      </c>
      <c r="C34" s="250" t="s">
        <v>327</v>
      </c>
      <c r="D34" s="250" t="s">
        <v>641</v>
      </c>
      <c r="E34" s="250" t="s">
        <v>1175</v>
      </c>
      <c r="F34" s="251">
        <v>50000</v>
      </c>
      <c r="G34" s="124" t="str">
        <f t="shared" si="0"/>
        <v>01038030067000</v>
      </c>
    </row>
    <row r="35" spans="1:7" ht="51">
      <c r="A35" s="249" t="s">
        <v>1320</v>
      </c>
      <c r="B35" s="250" t="s">
        <v>178</v>
      </c>
      <c r="C35" s="250" t="s">
        <v>327</v>
      </c>
      <c r="D35" s="250" t="s">
        <v>641</v>
      </c>
      <c r="E35" s="250" t="s">
        <v>273</v>
      </c>
      <c r="F35" s="251">
        <v>50000</v>
      </c>
      <c r="G35" s="124" t="str">
        <f t="shared" si="0"/>
        <v>01038030067000100</v>
      </c>
    </row>
    <row r="36" spans="1:7" ht="25.5">
      <c r="A36" s="249" t="s">
        <v>1205</v>
      </c>
      <c r="B36" s="250" t="s">
        <v>178</v>
      </c>
      <c r="C36" s="250" t="s">
        <v>327</v>
      </c>
      <c r="D36" s="250" t="s">
        <v>641</v>
      </c>
      <c r="E36" s="250" t="s">
        <v>28</v>
      </c>
      <c r="F36" s="251">
        <v>50000</v>
      </c>
      <c r="G36" s="124" t="str">
        <f t="shared" si="0"/>
        <v>01038030067000120</v>
      </c>
    </row>
    <row r="37" spans="1:7" ht="38.25">
      <c r="A37" s="249" t="s">
        <v>325</v>
      </c>
      <c r="B37" s="250" t="s">
        <v>178</v>
      </c>
      <c r="C37" s="250" t="s">
        <v>327</v>
      </c>
      <c r="D37" s="250" t="s">
        <v>641</v>
      </c>
      <c r="E37" s="250" t="s">
        <v>326</v>
      </c>
      <c r="F37" s="251">
        <v>50000</v>
      </c>
      <c r="G37" s="124" t="str">
        <f t="shared" si="0"/>
        <v>01038030067000122</v>
      </c>
    </row>
    <row r="38" spans="1:7">
      <c r="A38" s="249" t="s">
        <v>180</v>
      </c>
      <c r="B38" s="250" t="s">
        <v>179</v>
      </c>
      <c r="C38" s="250" t="s">
        <v>1175</v>
      </c>
      <c r="D38" s="250" t="s">
        <v>1175</v>
      </c>
      <c r="E38" s="250" t="s">
        <v>1175</v>
      </c>
      <c r="F38" s="251">
        <v>2324622</v>
      </c>
      <c r="G38" s="124" t="str">
        <f t="shared" si="0"/>
        <v/>
      </c>
    </row>
    <row r="39" spans="1:7">
      <c r="A39" s="249" t="s">
        <v>234</v>
      </c>
      <c r="B39" s="250" t="s">
        <v>179</v>
      </c>
      <c r="C39" s="250" t="s">
        <v>1135</v>
      </c>
      <c r="D39" s="250" t="s">
        <v>1175</v>
      </c>
      <c r="E39" s="250" t="s">
        <v>1175</v>
      </c>
      <c r="F39" s="251">
        <v>2324622</v>
      </c>
      <c r="G39" s="124" t="str">
        <f t="shared" si="0"/>
        <v>0100</v>
      </c>
    </row>
    <row r="40" spans="1:7" ht="38.25">
      <c r="A40" s="249" t="s">
        <v>216</v>
      </c>
      <c r="B40" s="250" t="s">
        <v>179</v>
      </c>
      <c r="C40" s="250" t="s">
        <v>331</v>
      </c>
      <c r="D40" s="250" t="s">
        <v>1175</v>
      </c>
      <c r="E40" s="250" t="s">
        <v>1175</v>
      </c>
      <c r="F40" s="251">
        <v>2324622</v>
      </c>
      <c r="G40" s="124" t="str">
        <f t="shared" si="0"/>
        <v>0106</v>
      </c>
    </row>
    <row r="41" spans="1:7" ht="25.5">
      <c r="A41" s="249" t="s">
        <v>599</v>
      </c>
      <c r="B41" s="250" t="s">
        <v>179</v>
      </c>
      <c r="C41" s="250" t="s">
        <v>331</v>
      </c>
      <c r="D41" s="250" t="s">
        <v>1006</v>
      </c>
      <c r="E41" s="250" t="s">
        <v>1175</v>
      </c>
      <c r="F41" s="251">
        <v>2324622</v>
      </c>
      <c r="G41" s="124" t="str">
        <f t="shared" si="0"/>
        <v>01068000000000</v>
      </c>
    </row>
    <row r="42" spans="1:7" ht="38.25">
      <c r="A42" s="249" t="s">
        <v>600</v>
      </c>
      <c r="B42" s="250" t="s">
        <v>179</v>
      </c>
      <c r="C42" s="250" t="s">
        <v>331</v>
      </c>
      <c r="D42" s="250" t="s">
        <v>1008</v>
      </c>
      <c r="E42" s="250" t="s">
        <v>1175</v>
      </c>
      <c r="F42" s="251">
        <v>1036176</v>
      </c>
      <c r="G42" s="124" t="str">
        <f t="shared" si="0"/>
        <v>01068020000000</v>
      </c>
    </row>
    <row r="43" spans="1:7" ht="38.25">
      <c r="A43" s="249" t="s">
        <v>328</v>
      </c>
      <c r="B43" s="250" t="s">
        <v>179</v>
      </c>
      <c r="C43" s="250" t="s">
        <v>331</v>
      </c>
      <c r="D43" s="250" t="s">
        <v>638</v>
      </c>
      <c r="E43" s="250" t="s">
        <v>1175</v>
      </c>
      <c r="F43" s="251">
        <v>996176</v>
      </c>
      <c r="G43" s="124" t="str">
        <f t="shared" si="0"/>
        <v>01068020060000</v>
      </c>
    </row>
    <row r="44" spans="1:7" ht="51">
      <c r="A44" s="249" t="s">
        <v>1320</v>
      </c>
      <c r="B44" s="250" t="s">
        <v>179</v>
      </c>
      <c r="C44" s="250" t="s">
        <v>331</v>
      </c>
      <c r="D44" s="250" t="s">
        <v>638</v>
      </c>
      <c r="E44" s="250" t="s">
        <v>273</v>
      </c>
      <c r="F44" s="251">
        <v>937424</v>
      </c>
      <c r="G44" s="124" t="str">
        <f t="shared" si="0"/>
        <v>01068020060000100</v>
      </c>
    </row>
    <row r="45" spans="1:7" ht="25.5">
      <c r="A45" s="249" t="s">
        <v>1205</v>
      </c>
      <c r="B45" s="250" t="s">
        <v>179</v>
      </c>
      <c r="C45" s="250" t="s">
        <v>331</v>
      </c>
      <c r="D45" s="250" t="s">
        <v>638</v>
      </c>
      <c r="E45" s="250" t="s">
        <v>28</v>
      </c>
      <c r="F45" s="251">
        <v>937424</v>
      </c>
      <c r="G45" s="124" t="str">
        <f t="shared" si="0"/>
        <v>01068020060000120</v>
      </c>
    </row>
    <row r="46" spans="1:7" ht="25.5">
      <c r="A46" s="249" t="s">
        <v>953</v>
      </c>
      <c r="B46" s="250" t="s">
        <v>179</v>
      </c>
      <c r="C46" s="250" t="s">
        <v>331</v>
      </c>
      <c r="D46" s="250" t="s">
        <v>638</v>
      </c>
      <c r="E46" s="250" t="s">
        <v>324</v>
      </c>
      <c r="F46" s="251">
        <v>707545</v>
      </c>
      <c r="G46" s="124" t="str">
        <f t="shared" si="0"/>
        <v>01068020060000121</v>
      </c>
    </row>
    <row r="47" spans="1:7" ht="38.25">
      <c r="A47" s="249" t="s">
        <v>325</v>
      </c>
      <c r="B47" s="250" t="s">
        <v>179</v>
      </c>
      <c r="C47" s="250" t="s">
        <v>331</v>
      </c>
      <c r="D47" s="250" t="s">
        <v>638</v>
      </c>
      <c r="E47" s="250" t="s">
        <v>326</v>
      </c>
      <c r="F47" s="251">
        <v>16200</v>
      </c>
      <c r="G47" s="124" t="str">
        <f t="shared" si="0"/>
        <v>01068020060000122</v>
      </c>
    </row>
    <row r="48" spans="1:7" ht="38.25">
      <c r="A48" s="249" t="s">
        <v>1054</v>
      </c>
      <c r="B48" s="250" t="s">
        <v>179</v>
      </c>
      <c r="C48" s="250" t="s">
        <v>331</v>
      </c>
      <c r="D48" s="250" t="s">
        <v>638</v>
      </c>
      <c r="E48" s="250" t="s">
        <v>1055</v>
      </c>
      <c r="F48" s="251">
        <v>213679</v>
      </c>
      <c r="G48" s="124" t="str">
        <f t="shared" si="0"/>
        <v>01068020060000129</v>
      </c>
    </row>
    <row r="49" spans="1:7" ht="25.5">
      <c r="A49" s="249" t="s">
        <v>1321</v>
      </c>
      <c r="B49" s="250" t="s">
        <v>179</v>
      </c>
      <c r="C49" s="250" t="s">
        <v>331</v>
      </c>
      <c r="D49" s="250" t="s">
        <v>638</v>
      </c>
      <c r="E49" s="250" t="s">
        <v>1322</v>
      </c>
      <c r="F49" s="251">
        <v>58752</v>
      </c>
      <c r="G49" s="124" t="str">
        <f t="shared" si="0"/>
        <v>01068020060000200</v>
      </c>
    </row>
    <row r="50" spans="1:7" ht="25.5">
      <c r="A50" s="249" t="s">
        <v>1198</v>
      </c>
      <c r="B50" s="250" t="s">
        <v>179</v>
      </c>
      <c r="C50" s="250" t="s">
        <v>331</v>
      </c>
      <c r="D50" s="250" t="s">
        <v>638</v>
      </c>
      <c r="E50" s="250" t="s">
        <v>1199</v>
      </c>
      <c r="F50" s="251">
        <v>58752</v>
      </c>
      <c r="G50" s="124" t="str">
        <f t="shared" si="0"/>
        <v>01068020060000240</v>
      </c>
    </row>
    <row r="51" spans="1:7">
      <c r="A51" s="249" t="s">
        <v>1225</v>
      </c>
      <c r="B51" s="250" t="s">
        <v>179</v>
      </c>
      <c r="C51" s="250" t="s">
        <v>331</v>
      </c>
      <c r="D51" s="250" t="s">
        <v>638</v>
      </c>
      <c r="E51" s="250" t="s">
        <v>329</v>
      </c>
      <c r="F51" s="251">
        <v>58752</v>
      </c>
      <c r="G51" s="124" t="str">
        <f t="shared" si="0"/>
        <v>01068020060000244</v>
      </c>
    </row>
    <row r="52" spans="1:7" ht="51">
      <c r="A52" s="249" t="s">
        <v>558</v>
      </c>
      <c r="B52" s="250" t="s">
        <v>179</v>
      </c>
      <c r="C52" s="250" t="s">
        <v>331</v>
      </c>
      <c r="D52" s="250" t="s">
        <v>639</v>
      </c>
      <c r="E52" s="250" t="s">
        <v>1175</v>
      </c>
      <c r="F52" s="251">
        <v>40000</v>
      </c>
      <c r="G52" s="124" t="str">
        <f t="shared" si="0"/>
        <v>01068020067000</v>
      </c>
    </row>
    <row r="53" spans="1:7" ht="25.5" customHeight="1">
      <c r="A53" s="249" t="s">
        <v>1320</v>
      </c>
      <c r="B53" s="250" t="s">
        <v>179</v>
      </c>
      <c r="C53" s="250" t="s">
        <v>331</v>
      </c>
      <c r="D53" s="250" t="s">
        <v>639</v>
      </c>
      <c r="E53" s="250" t="s">
        <v>273</v>
      </c>
      <c r="F53" s="251">
        <v>40000</v>
      </c>
      <c r="G53" s="124" t="str">
        <f t="shared" si="0"/>
        <v>01068020067000100</v>
      </c>
    </row>
    <row r="54" spans="1:7" ht="25.5">
      <c r="A54" s="249" t="s">
        <v>1205</v>
      </c>
      <c r="B54" s="250" t="s">
        <v>179</v>
      </c>
      <c r="C54" s="250" t="s">
        <v>331</v>
      </c>
      <c r="D54" s="250" t="s">
        <v>639</v>
      </c>
      <c r="E54" s="250" t="s">
        <v>28</v>
      </c>
      <c r="F54" s="251">
        <v>40000</v>
      </c>
      <c r="G54" s="124" t="str">
        <f t="shared" si="0"/>
        <v>01068020067000120</v>
      </c>
    </row>
    <row r="55" spans="1:7" ht="38.25">
      <c r="A55" s="249" t="s">
        <v>325</v>
      </c>
      <c r="B55" s="250" t="s">
        <v>179</v>
      </c>
      <c r="C55" s="250" t="s">
        <v>331</v>
      </c>
      <c r="D55" s="250" t="s">
        <v>639</v>
      </c>
      <c r="E55" s="250" t="s">
        <v>326</v>
      </c>
      <c r="F55" s="251">
        <v>40000</v>
      </c>
      <c r="G55" s="124" t="str">
        <f t="shared" si="0"/>
        <v>01068020067000122</v>
      </c>
    </row>
    <row r="56" spans="1:7" ht="51">
      <c r="A56" s="249" t="s">
        <v>332</v>
      </c>
      <c r="B56" s="250" t="s">
        <v>179</v>
      </c>
      <c r="C56" s="250" t="s">
        <v>331</v>
      </c>
      <c r="D56" s="250" t="s">
        <v>1010</v>
      </c>
      <c r="E56" s="250" t="s">
        <v>1175</v>
      </c>
      <c r="F56" s="251">
        <v>1288446</v>
      </c>
      <c r="G56" s="124" t="str">
        <f t="shared" si="0"/>
        <v>01068040000000</v>
      </c>
    </row>
    <row r="57" spans="1:7" ht="51">
      <c r="A57" s="249" t="s">
        <v>332</v>
      </c>
      <c r="B57" s="250" t="s">
        <v>179</v>
      </c>
      <c r="C57" s="250" t="s">
        <v>331</v>
      </c>
      <c r="D57" s="250" t="s">
        <v>642</v>
      </c>
      <c r="E57" s="250" t="s">
        <v>1175</v>
      </c>
      <c r="F57" s="251">
        <v>1248446</v>
      </c>
      <c r="G57" s="124" t="str">
        <f t="shared" si="0"/>
        <v>01068040060000</v>
      </c>
    </row>
    <row r="58" spans="1:7" ht="23.25" customHeight="1">
      <c r="A58" s="249" t="s">
        <v>1320</v>
      </c>
      <c r="B58" s="250" t="s">
        <v>179</v>
      </c>
      <c r="C58" s="250" t="s">
        <v>331</v>
      </c>
      <c r="D58" s="250" t="s">
        <v>642</v>
      </c>
      <c r="E58" s="250" t="s">
        <v>273</v>
      </c>
      <c r="F58" s="251">
        <v>1248446</v>
      </c>
      <c r="G58" s="124" t="str">
        <f t="shared" si="0"/>
        <v>01068040060000100</v>
      </c>
    </row>
    <row r="59" spans="1:7" ht="25.5">
      <c r="A59" s="249" t="s">
        <v>1205</v>
      </c>
      <c r="B59" s="250" t="s">
        <v>179</v>
      </c>
      <c r="C59" s="250" t="s">
        <v>331</v>
      </c>
      <c r="D59" s="250" t="s">
        <v>642</v>
      </c>
      <c r="E59" s="250" t="s">
        <v>28</v>
      </c>
      <c r="F59" s="251">
        <v>1248446</v>
      </c>
      <c r="G59" s="124" t="str">
        <f t="shared" si="0"/>
        <v>01068040060000120</v>
      </c>
    </row>
    <row r="60" spans="1:7" ht="25.5">
      <c r="A60" s="249" t="s">
        <v>953</v>
      </c>
      <c r="B60" s="250" t="s">
        <v>179</v>
      </c>
      <c r="C60" s="250" t="s">
        <v>331</v>
      </c>
      <c r="D60" s="250" t="s">
        <v>642</v>
      </c>
      <c r="E60" s="250" t="s">
        <v>324</v>
      </c>
      <c r="F60" s="251">
        <v>946426</v>
      </c>
      <c r="G60" s="124" t="str">
        <f t="shared" si="0"/>
        <v>01068040060000121</v>
      </c>
    </row>
    <row r="61" spans="1:7" ht="38.25">
      <c r="A61" s="249" t="s">
        <v>325</v>
      </c>
      <c r="B61" s="250" t="s">
        <v>179</v>
      </c>
      <c r="C61" s="250" t="s">
        <v>331</v>
      </c>
      <c r="D61" s="250" t="s">
        <v>642</v>
      </c>
      <c r="E61" s="250" t="s">
        <v>326</v>
      </c>
      <c r="F61" s="251">
        <v>16200</v>
      </c>
      <c r="G61" s="124" t="str">
        <f t="shared" si="0"/>
        <v>01068040060000122</v>
      </c>
    </row>
    <row r="62" spans="1:7" ht="38.25">
      <c r="A62" s="249" t="s">
        <v>1054</v>
      </c>
      <c r="B62" s="250" t="s">
        <v>179</v>
      </c>
      <c r="C62" s="250" t="s">
        <v>331</v>
      </c>
      <c r="D62" s="250" t="s">
        <v>642</v>
      </c>
      <c r="E62" s="250" t="s">
        <v>1055</v>
      </c>
      <c r="F62" s="251">
        <v>285820</v>
      </c>
      <c r="G62" s="124" t="str">
        <f t="shared" si="0"/>
        <v>01068040060000129</v>
      </c>
    </row>
    <row r="63" spans="1:7" ht="63.75">
      <c r="A63" s="249" t="s">
        <v>559</v>
      </c>
      <c r="B63" s="250" t="s">
        <v>179</v>
      </c>
      <c r="C63" s="250" t="s">
        <v>331</v>
      </c>
      <c r="D63" s="250" t="s">
        <v>643</v>
      </c>
      <c r="E63" s="250" t="s">
        <v>1175</v>
      </c>
      <c r="F63" s="251">
        <v>40000</v>
      </c>
      <c r="G63" s="124" t="str">
        <f t="shared" si="0"/>
        <v>01068040067000</v>
      </c>
    </row>
    <row r="64" spans="1:7" ht="51">
      <c r="A64" s="249" t="s">
        <v>1320</v>
      </c>
      <c r="B64" s="250" t="s">
        <v>179</v>
      </c>
      <c r="C64" s="250" t="s">
        <v>331</v>
      </c>
      <c r="D64" s="250" t="s">
        <v>643</v>
      </c>
      <c r="E64" s="250" t="s">
        <v>273</v>
      </c>
      <c r="F64" s="251">
        <v>40000</v>
      </c>
      <c r="G64" s="124" t="str">
        <f t="shared" si="0"/>
        <v>01068040067000100</v>
      </c>
    </row>
    <row r="65" spans="1:7" ht="25.5">
      <c r="A65" s="249" t="s">
        <v>1205</v>
      </c>
      <c r="B65" s="250" t="s">
        <v>179</v>
      </c>
      <c r="C65" s="250" t="s">
        <v>331</v>
      </c>
      <c r="D65" s="250" t="s">
        <v>643</v>
      </c>
      <c r="E65" s="250" t="s">
        <v>28</v>
      </c>
      <c r="F65" s="251">
        <v>40000</v>
      </c>
      <c r="G65" s="124" t="str">
        <f t="shared" si="0"/>
        <v>01068040067000120</v>
      </c>
    </row>
    <row r="66" spans="1:7" ht="38.25">
      <c r="A66" s="249" t="s">
        <v>325</v>
      </c>
      <c r="B66" s="250" t="s">
        <v>179</v>
      </c>
      <c r="C66" s="250" t="s">
        <v>331</v>
      </c>
      <c r="D66" s="250" t="s">
        <v>643</v>
      </c>
      <c r="E66" s="250" t="s">
        <v>326</v>
      </c>
      <c r="F66" s="251">
        <v>40000</v>
      </c>
      <c r="G66" s="124" t="str">
        <f t="shared" si="0"/>
        <v>01068040067000122</v>
      </c>
    </row>
    <row r="67" spans="1:7">
      <c r="A67" s="249" t="s">
        <v>181</v>
      </c>
      <c r="B67" s="250" t="s">
        <v>5</v>
      </c>
      <c r="C67" s="250" t="s">
        <v>1175</v>
      </c>
      <c r="D67" s="250" t="s">
        <v>1175</v>
      </c>
      <c r="E67" s="250" t="s">
        <v>1175</v>
      </c>
      <c r="F67" s="251">
        <v>423830730</v>
      </c>
      <c r="G67" s="124" t="str">
        <f t="shared" si="0"/>
        <v/>
      </c>
    </row>
    <row r="68" spans="1:7">
      <c r="A68" s="249" t="s">
        <v>234</v>
      </c>
      <c r="B68" s="250" t="s">
        <v>5</v>
      </c>
      <c r="C68" s="250" t="s">
        <v>1135</v>
      </c>
      <c r="D68" s="250" t="s">
        <v>1175</v>
      </c>
      <c r="E68" s="250" t="s">
        <v>1175</v>
      </c>
      <c r="F68" s="251">
        <v>77013910.859999999</v>
      </c>
      <c r="G68" s="124" t="str">
        <f t="shared" si="0"/>
        <v>0100</v>
      </c>
    </row>
    <row r="69" spans="1:7" ht="25.5">
      <c r="A69" s="249" t="s">
        <v>1310</v>
      </c>
      <c r="B69" s="250" t="s">
        <v>5</v>
      </c>
      <c r="C69" s="250" t="s">
        <v>322</v>
      </c>
      <c r="D69" s="250" t="s">
        <v>1175</v>
      </c>
      <c r="E69" s="250" t="s">
        <v>1175</v>
      </c>
      <c r="F69" s="251">
        <v>2544341</v>
      </c>
      <c r="G69" s="124" t="str">
        <f t="shared" si="0"/>
        <v>0102</v>
      </c>
    </row>
    <row r="70" spans="1:7" ht="25.5">
      <c r="A70" s="249" t="s">
        <v>599</v>
      </c>
      <c r="B70" s="250" t="s">
        <v>5</v>
      </c>
      <c r="C70" s="250" t="s">
        <v>322</v>
      </c>
      <c r="D70" s="250" t="s">
        <v>1006</v>
      </c>
      <c r="E70" s="250" t="s">
        <v>1175</v>
      </c>
      <c r="F70" s="251">
        <v>2544341</v>
      </c>
      <c r="G70" s="124" t="str">
        <f t="shared" si="0"/>
        <v>01028000000000</v>
      </c>
    </row>
    <row r="71" spans="1:7" ht="38.25">
      <c r="A71" s="249" t="s">
        <v>323</v>
      </c>
      <c r="B71" s="250" t="s">
        <v>5</v>
      </c>
      <c r="C71" s="250" t="s">
        <v>322</v>
      </c>
      <c r="D71" s="250" t="s">
        <v>1007</v>
      </c>
      <c r="E71" s="250" t="s">
        <v>1175</v>
      </c>
      <c r="F71" s="251">
        <v>2544341</v>
      </c>
      <c r="G71" s="124" t="str">
        <f t="shared" si="0"/>
        <v>01028010000000</v>
      </c>
    </row>
    <row r="72" spans="1:7" ht="38.25">
      <c r="A72" s="249" t="s">
        <v>323</v>
      </c>
      <c r="B72" s="250" t="s">
        <v>5</v>
      </c>
      <c r="C72" s="250" t="s">
        <v>322</v>
      </c>
      <c r="D72" s="250" t="s">
        <v>644</v>
      </c>
      <c r="E72" s="250" t="s">
        <v>1175</v>
      </c>
      <c r="F72" s="251">
        <v>2469341</v>
      </c>
      <c r="G72" s="124" t="str">
        <f t="shared" si="0"/>
        <v>01028010060000</v>
      </c>
    </row>
    <row r="73" spans="1:7" ht="51">
      <c r="A73" s="249" t="s">
        <v>1320</v>
      </c>
      <c r="B73" s="250" t="s">
        <v>5</v>
      </c>
      <c r="C73" s="250" t="s">
        <v>322</v>
      </c>
      <c r="D73" s="250" t="s">
        <v>644</v>
      </c>
      <c r="E73" s="250" t="s">
        <v>273</v>
      </c>
      <c r="F73" s="251">
        <v>2469341</v>
      </c>
      <c r="G73" s="124" t="str">
        <f t="shared" ref="G73:G130" si="1">CONCATENATE(C73,D73,E73)</f>
        <v>01028010060000100</v>
      </c>
    </row>
    <row r="74" spans="1:7" ht="28.5" customHeight="1">
      <c r="A74" s="249" t="s">
        <v>1205</v>
      </c>
      <c r="B74" s="250" t="s">
        <v>5</v>
      </c>
      <c r="C74" s="250" t="s">
        <v>322</v>
      </c>
      <c r="D74" s="250" t="s">
        <v>644</v>
      </c>
      <c r="E74" s="250" t="s">
        <v>28</v>
      </c>
      <c r="F74" s="251">
        <v>2469341</v>
      </c>
      <c r="G74" s="124" t="str">
        <f t="shared" si="1"/>
        <v>01028010060000120</v>
      </c>
    </row>
    <row r="75" spans="1:7" ht="25.5">
      <c r="A75" s="249" t="s">
        <v>953</v>
      </c>
      <c r="B75" s="250" t="s">
        <v>5</v>
      </c>
      <c r="C75" s="250" t="s">
        <v>322</v>
      </c>
      <c r="D75" s="250" t="s">
        <v>644</v>
      </c>
      <c r="E75" s="250" t="s">
        <v>324</v>
      </c>
      <c r="F75" s="251">
        <v>1880237</v>
      </c>
      <c r="G75" s="124" t="str">
        <f t="shared" si="1"/>
        <v>01028010060000121</v>
      </c>
    </row>
    <row r="76" spans="1:7" ht="29.25" customHeight="1">
      <c r="A76" s="249" t="s">
        <v>325</v>
      </c>
      <c r="B76" s="250" t="s">
        <v>5</v>
      </c>
      <c r="C76" s="250" t="s">
        <v>322</v>
      </c>
      <c r="D76" s="250" t="s">
        <v>644</v>
      </c>
      <c r="E76" s="250" t="s">
        <v>326</v>
      </c>
      <c r="F76" s="251">
        <v>120000</v>
      </c>
      <c r="G76" s="124" t="str">
        <f t="shared" si="1"/>
        <v>01028010060000122</v>
      </c>
    </row>
    <row r="77" spans="1:7" ht="38.25">
      <c r="A77" s="249" t="s">
        <v>1054</v>
      </c>
      <c r="B77" s="250" t="s">
        <v>5</v>
      </c>
      <c r="C77" s="250" t="s">
        <v>322</v>
      </c>
      <c r="D77" s="250" t="s">
        <v>644</v>
      </c>
      <c r="E77" s="250" t="s">
        <v>1055</v>
      </c>
      <c r="F77" s="251">
        <v>469104</v>
      </c>
      <c r="G77" s="124" t="str">
        <f t="shared" si="1"/>
        <v>01028010060000129</v>
      </c>
    </row>
    <row r="78" spans="1:7" ht="51">
      <c r="A78" s="249" t="s">
        <v>1707</v>
      </c>
      <c r="B78" s="250" t="s">
        <v>5</v>
      </c>
      <c r="C78" s="250" t="s">
        <v>322</v>
      </c>
      <c r="D78" s="250" t="s">
        <v>1708</v>
      </c>
      <c r="E78" s="250" t="s">
        <v>1175</v>
      </c>
      <c r="F78" s="251">
        <v>75000</v>
      </c>
      <c r="G78" s="124" t="str">
        <f t="shared" si="1"/>
        <v>01028010067000</v>
      </c>
    </row>
    <row r="79" spans="1:7" ht="51">
      <c r="A79" s="249" t="s">
        <v>1320</v>
      </c>
      <c r="B79" s="250" t="s">
        <v>5</v>
      </c>
      <c r="C79" s="250" t="s">
        <v>322</v>
      </c>
      <c r="D79" s="250" t="s">
        <v>1708</v>
      </c>
      <c r="E79" s="250" t="s">
        <v>273</v>
      </c>
      <c r="F79" s="251">
        <v>75000</v>
      </c>
      <c r="G79" s="124" t="str">
        <f t="shared" si="1"/>
        <v>01028010067000100</v>
      </c>
    </row>
    <row r="80" spans="1:7" ht="25.5">
      <c r="A80" s="249" t="s">
        <v>1205</v>
      </c>
      <c r="B80" s="250" t="s">
        <v>5</v>
      </c>
      <c r="C80" s="250" t="s">
        <v>322</v>
      </c>
      <c r="D80" s="250" t="s">
        <v>1708</v>
      </c>
      <c r="E80" s="250" t="s">
        <v>28</v>
      </c>
      <c r="F80" s="251">
        <v>75000</v>
      </c>
      <c r="G80" s="124" t="str">
        <f t="shared" si="1"/>
        <v>01028010067000120</v>
      </c>
    </row>
    <row r="81" spans="1:7" ht="38.25">
      <c r="A81" s="249" t="s">
        <v>325</v>
      </c>
      <c r="B81" s="250" t="s">
        <v>5</v>
      </c>
      <c r="C81" s="250" t="s">
        <v>322</v>
      </c>
      <c r="D81" s="250" t="s">
        <v>1708</v>
      </c>
      <c r="E81" s="250" t="s">
        <v>326</v>
      </c>
      <c r="F81" s="251">
        <v>75000</v>
      </c>
      <c r="G81" s="124" t="str">
        <f t="shared" si="1"/>
        <v>01028010067000122</v>
      </c>
    </row>
    <row r="82" spans="1:7" ht="38.25">
      <c r="A82" s="249" t="s">
        <v>236</v>
      </c>
      <c r="B82" s="250" t="s">
        <v>5</v>
      </c>
      <c r="C82" s="250" t="s">
        <v>333</v>
      </c>
      <c r="D82" s="250" t="s">
        <v>1175</v>
      </c>
      <c r="E82" s="250" t="s">
        <v>1175</v>
      </c>
      <c r="F82" s="251">
        <v>73646414.859999999</v>
      </c>
      <c r="G82" s="124" t="str">
        <f t="shared" si="1"/>
        <v>0104</v>
      </c>
    </row>
    <row r="83" spans="1:7" ht="51">
      <c r="A83" s="249" t="s">
        <v>1769</v>
      </c>
      <c r="B83" s="250" t="s">
        <v>5</v>
      </c>
      <c r="C83" s="250" t="s">
        <v>333</v>
      </c>
      <c r="D83" s="250" t="s">
        <v>978</v>
      </c>
      <c r="E83" s="250" t="s">
        <v>1175</v>
      </c>
      <c r="F83" s="251">
        <v>73395</v>
      </c>
      <c r="G83" s="124" t="str">
        <f t="shared" si="1"/>
        <v>01040400000000</v>
      </c>
    </row>
    <row r="84" spans="1:7" ht="25.5">
      <c r="A84" s="249" t="s">
        <v>459</v>
      </c>
      <c r="B84" s="250" t="s">
        <v>5</v>
      </c>
      <c r="C84" s="250" t="s">
        <v>333</v>
      </c>
      <c r="D84" s="250" t="s">
        <v>980</v>
      </c>
      <c r="E84" s="250" t="s">
        <v>1175</v>
      </c>
      <c r="F84" s="251">
        <v>73395</v>
      </c>
      <c r="G84" s="124" t="str">
        <f t="shared" si="1"/>
        <v>01040420000000</v>
      </c>
    </row>
    <row r="85" spans="1:7" ht="76.5">
      <c r="A85" s="249" t="s">
        <v>334</v>
      </c>
      <c r="B85" s="250" t="s">
        <v>5</v>
      </c>
      <c r="C85" s="250" t="s">
        <v>333</v>
      </c>
      <c r="D85" s="250" t="s">
        <v>645</v>
      </c>
      <c r="E85" s="250" t="s">
        <v>1175</v>
      </c>
      <c r="F85" s="251">
        <v>73395</v>
      </c>
      <c r="G85" s="124" t="str">
        <f t="shared" si="1"/>
        <v>01040420080040</v>
      </c>
    </row>
    <row r="86" spans="1:7" ht="25.5">
      <c r="A86" s="249" t="s">
        <v>1321</v>
      </c>
      <c r="B86" s="250" t="s">
        <v>5</v>
      </c>
      <c r="C86" s="250" t="s">
        <v>333</v>
      </c>
      <c r="D86" s="250" t="s">
        <v>645</v>
      </c>
      <c r="E86" s="250" t="s">
        <v>1322</v>
      </c>
      <c r="F86" s="251">
        <v>73395</v>
      </c>
      <c r="G86" s="124" t="str">
        <f t="shared" si="1"/>
        <v>01040420080040200</v>
      </c>
    </row>
    <row r="87" spans="1:7" ht="25.5">
      <c r="A87" s="249" t="s">
        <v>1198</v>
      </c>
      <c r="B87" s="250" t="s">
        <v>5</v>
      </c>
      <c r="C87" s="250" t="s">
        <v>333</v>
      </c>
      <c r="D87" s="250" t="s">
        <v>645</v>
      </c>
      <c r="E87" s="250" t="s">
        <v>1199</v>
      </c>
      <c r="F87" s="251">
        <v>73395</v>
      </c>
      <c r="G87" s="124" t="str">
        <f t="shared" si="1"/>
        <v>01040420080040240</v>
      </c>
    </row>
    <row r="88" spans="1:7">
      <c r="A88" s="249" t="s">
        <v>1225</v>
      </c>
      <c r="B88" s="250" t="s">
        <v>5</v>
      </c>
      <c r="C88" s="250" t="s">
        <v>333</v>
      </c>
      <c r="D88" s="250" t="s">
        <v>645</v>
      </c>
      <c r="E88" s="250" t="s">
        <v>329</v>
      </c>
      <c r="F88" s="251">
        <v>73395</v>
      </c>
      <c r="G88" s="124" t="str">
        <f t="shared" si="1"/>
        <v>01040420080040244</v>
      </c>
    </row>
    <row r="89" spans="1:7" ht="25.5">
      <c r="A89" s="249" t="s">
        <v>599</v>
      </c>
      <c r="B89" s="250" t="s">
        <v>5</v>
      </c>
      <c r="C89" s="250" t="s">
        <v>333</v>
      </c>
      <c r="D89" s="250" t="s">
        <v>1006</v>
      </c>
      <c r="E89" s="250" t="s">
        <v>1175</v>
      </c>
      <c r="F89" s="251">
        <v>73464094.370000005</v>
      </c>
      <c r="G89" s="124" t="str">
        <f t="shared" si="1"/>
        <v>01048000000000</v>
      </c>
    </row>
    <row r="90" spans="1:7" ht="38.25">
      <c r="A90" s="249" t="s">
        <v>600</v>
      </c>
      <c r="B90" s="250" t="s">
        <v>5</v>
      </c>
      <c r="C90" s="250" t="s">
        <v>333</v>
      </c>
      <c r="D90" s="250" t="s">
        <v>1008</v>
      </c>
      <c r="E90" s="250" t="s">
        <v>1175</v>
      </c>
      <c r="F90" s="251">
        <v>73464094.370000005</v>
      </c>
      <c r="G90" s="124" t="str">
        <f t="shared" si="1"/>
        <v>01048020000000</v>
      </c>
    </row>
    <row r="91" spans="1:7" ht="102">
      <c r="A91" s="249" t="s">
        <v>2074</v>
      </c>
      <c r="B91" s="250" t="s">
        <v>5</v>
      </c>
      <c r="C91" s="250" t="s">
        <v>333</v>
      </c>
      <c r="D91" s="250" t="s">
        <v>2075</v>
      </c>
      <c r="E91" s="250" t="s">
        <v>1175</v>
      </c>
      <c r="F91" s="251">
        <v>246900</v>
      </c>
      <c r="G91" s="124" t="str">
        <f t="shared" si="1"/>
        <v>01048020027241</v>
      </c>
    </row>
    <row r="92" spans="1:7" ht="51">
      <c r="A92" s="249" t="s">
        <v>1320</v>
      </c>
      <c r="B92" s="250" t="s">
        <v>5</v>
      </c>
      <c r="C92" s="250" t="s">
        <v>333</v>
      </c>
      <c r="D92" s="250" t="s">
        <v>2075</v>
      </c>
      <c r="E92" s="250" t="s">
        <v>273</v>
      </c>
      <c r="F92" s="251">
        <v>246900</v>
      </c>
      <c r="G92" s="124" t="str">
        <f t="shared" si="1"/>
        <v>01048020027241100</v>
      </c>
    </row>
    <row r="93" spans="1:7" ht="25.5">
      <c r="A93" s="249" t="s">
        <v>1205</v>
      </c>
      <c r="B93" s="250" t="s">
        <v>5</v>
      </c>
      <c r="C93" s="250" t="s">
        <v>333</v>
      </c>
      <c r="D93" s="250" t="s">
        <v>2075</v>
      </c>
      <c r="E93" s="250" t="s">
        <v>28</v>
      </c>
      <c r="F93" s="251">
        <v>246900</v>
      </c>
      <c r="G93" s="124" t="str">
        <f t="shared" si="1"/>
        <v>01048020027241120</v>
      </c>
    </row>
    <row r="94" spans="1:7" ht="25.5">
      <c r="A94" s="249" t="s">
        <v>953</v>
      </c>
      <c r="B94" s="250" t="s">
        <v>5</v>
      </c>
      <c r="C94" s="250" t="s">
        <v>333</v>
      </c>
      <c r="D94" s="250" t="s">
        <v>2075</v>
      </c>
      <c r="E94" s="250" t="s">
        <v>324</v>
      </c>
      <c r="F94" s="251">
        <v>189631</v>
      </c>
      <c r="G94" s="124" t="str">
        <f t="shared" si="1"/>
        <v>01048020027241121</v>
      </c>
    </row>
    <row r="95" spans="1:7" ht="38.25">
      <c r="A95" s="249" t="s">
        <v>1054</v>
      </c>
      <c r="B95" s="250" t="s">
        <v>5</v>
      </c>
      <c r="C95" s="250" t="s">
        <v>333</v>
      </c>
      <c r="D95" s="250" t="s">
        <v>2075</v>
      </c>
      <c r="E95" s="250" t="s">
        <v>1055</v>
      </c>
      <c r="F95" s="251">
        <v>57269</v>
      </c>
      <c r="G95" s="124" t="str">
        <f t="shared" si="1"/>
        <v>01048020027241129</v>
      </c>
    </row>
    <row r="96" spans="1:7" ht="63.75">
      <c r="A96" s="249" t="s">
        <v>2076</v>
      </c>
      <c r="B96" s="250" t="s">
        <v>5</v>
      </c>
      <c r="C96" s="250" t="s">
        <v>333</v>
      </c>
      <c r="D96" s="250" t="s">
        <v>2077</v>
      </c>
      <c r="E96" s="250" t="s">
        <v>1175</v>
      </c>
      <c r="F96" s="251">
        <v>595348</v>
      </c>
      <c r="G96" s="124" t="str">
        <f t="shared" si="1"/>
        <v>01048020027242</v>
      </c>
    </row>
    <row r="97" spans="1:7" ht="51">
      <c r="A97" s="249" t="s">
        <v>1320</v>
      </c>
      <c r="B97" s="250" t="s">
        <v>5</v>
      </c>
      <c r="C97" s="250" t="s">
        <v>333</v>
      </c>
      <c r="D97" s="250" t="s">
        <v>2077</v>
      </c>
      <c r="E97" s="250" t="s">
        <v>273</v>
      </c>
      <c r="F97" s="251">
        <v>595348</v>
      </c>
      <c r="G97" s="124" t="str">
        <f t="shared" si="1"/>
        <v>01048020027242100</v>
      </c>
    </row>
    <row r="98" spans="1:7" ht="25.5">
      <c r="A98" s="249" t="s">
        <v>1205</v>
      </c>
      <c r="B98" s="250" t="s">
        <v>5</v>
      </c>
      <c r="C98" s="250" t="s">
        <v>333</v>
      </c>
      <c r="D98" s="250" t="s">
        <v>2077</v>
      </c>
      <c r="E98" s="250" t="s">
        <v>28</v>
      </c>
      <c r="F98" s="251">
        <v>595348</v>
      </c>
      <c r="G98" s="124" t="str">
        <f t="shared" si="1"/>
        <v>01048020027242120</v>
      </c>
    </row>
    <row r="99" spans="1:7" ht="25.5">
      <c r="A99" s="249" t="s">
        <v>953</v>
      </c>
      <c r="B99" s="250" t="s">
        <v>5</v>
      </c>
      <c r="C99" s="250" t="s">
        <v>333</v>
      </c>
      <c r="D99" s="250" t="s">
        <v>2077</v>
      </c>
      <c r="E99" s="250" t="s">
        <v>324</v>
      </c>
      <c r="F99" s="251">
        <v>457257</v>
      </c>
      <c r="G99" s="124" t="str">
        <f t="shared" si="1"/>
        <v>01048020027242121</v>
      </c>
    </row>
    <row r="100" spans="1:7" ht="38.25">
      <c r="A100" s="249" t="s">
        <v>1054</v>
      </c>
      <c r="B100" s="250" t="s">
        <v>5</v>
      </c>
      <c r="C100" s="250" t="s">
        <v>333</v>
      </c>
      <c r="D100" s="250" t="s">
        <v>2077</v>
      </c>
      <c r="E100" s="250" t="s">
        <v>1055</v>
      </c>
      <c r="F100" s="251">
        <v>138091</v>
      </c>
      <c r="G100" s="124" t="str">
        <f t="shared" si="1"/>
        <v>01048020027242129</v>
      </c>
    </row>
    <row r="101" spans="1:7" ht="38.25">
      <c r="A101" s="249" t="s">
        <v>328</v>
      </c>
      <c r="B101" s="250" t="s">
        <v>5</v>
      </c>
      <c r="C101" s="250" t="s">
        <v>333</v>
      </c>
      <c r="D101" s="250" t="s">
        <v>638</v>
      </c>
      <c r="E101" s="250" t="s">
        <v>1175</v>
      </c>
      <c r="F101" s="251">
        <v>51256569.859999999</v>
      </c>
      <c r="G101" s="124" t="str">
        <f t="shared" si="1"/>
        <v>01048020060000</v>
      </c>
    </row>
    <row r="102" spans="1:7" ht="51">
      <c r="A102" s="249" t="s">
        <v>1320</v>
      </c>
      <c r="B102" s="250" t="s">
        <v>5</v>
      </c>
      <c r="C102" s="250" t="s">
        <v>333</v>
      </c>
      <c r="D102" s="250" t="s">
        <v>638</v>
      </c>
      <c r="E102" s="250" t="s">
        <v>273</v>
      </c>
      <c r="F102" s="251">
        <v>42808726</v>
      </c>
      <c r="G102" s="124" t="str">
        <f t="shared" si="1"/>
        <v>01048020060000100</v>
      </c>
    </row>
    <row r="103" spans="1:7" ht="25.5">
      <c r="A103" s="249" t="s">
        <v>1205</v>
      </c>
      <c r="B103" s="250" t="s">
        <v>5</v>
      </c>
      <c r="C103" s="250" t="s">
        <v>333</v>
      </c>
      <c r="D103" s="250" t="s">
        <v>638</v>
      </c>
      <c r="E103" s="250" t="s">
        <v>28</v>
      </c>
      <c r="F103" s="251">
        <v>42808726</v>
      </c>
      <c r="G103" s="124" t="str">
        <f t="shared" si="1"/>
        <v>01048020060000120</v>
      </c>
    </row>
    <row r="104" spans="1:7" ht="25.5">
      <c r="A104" s="249" t="s">
        <v>953</v>
      </c>
      <c r="B104" s="250" t="s">
        <v>5</v>
      </c>
      <c r="C104" s="250" t="s">
        <v>333</v>
      </c>
      <c r="D104" s="250" t="s">
        <v>638</v>
      </c>
      <c r="E104" s="250" t="s">
        <v>324</v>
      </c>
      <c r="F104" s="251">
        <v>32547101</v>
      </c>
      <c r="G104" s="124" t="str">
        <f t="shared" si="1"/>
        <v>01048020060000121</v>
      </c>
    </row>
    <row r="105" spans="1:7" ht="38.25">
      <c r="A105" s="249" t="s">
        <v>325</v>
      </c>
      <c r="B105" s="250" t="s">
        <v>5</v>
      </c>
      <c r="C105" s="250" t="s">
        <v>333</v>
      </c>
      <c r="D105" s="250" t="s">
        <v>638</v>
      </c>
      <c r="E105" s="250" t="s">
        <v>326</v>
      </c>
      <c r="F105" s="251">
        <v>432400</v>
      </c>
      <c r="G105" s="124" t="str">
        <f t="shared" si="1"/>
        <v>01048020060000122</v>
      </c>
    </row>
    <row r="106" spans="1:7" ht="38.25">
      <c r="A106" s="249" t="s">
        <v>1054</v>
      </c>
      <c r="B106" s="250" t="s">
        <v>5</v>
      </c>
      <c r="C106" s="250" t="s">
        <v>333</v>
      </c>
      <c r="D106" s="250" t="s">
        <v>638</v>
      </c>
      <c r="E106" s="250" t="s">
        <v>1055</v>
      </c>
      <c r="F106" s="251">
        <v>9829225</v>
      </c>
      <c r="G106" s="124" t="str">
        <f t="shared" si="1"/>
        <v>01048020060000129</v>
      </c>
    </row>
    <row r="107" spans="1:7" ht="25.5">
      <c r="A107" s="249" t="s">
        <v>1321</v>
      </c>
      <c r="B107" s="250" t="s">
        <v>5</v>
      </c>
      <c r="C107" s="250" t="s">
        <v>333</v>
      </c>
      <c r="D107" s="250" t="s">
        <v>638</v>
      </c>
      <c r="E107" s="250" t="s">
        <v>1322</v>
      </c>
      <c r="F107" s="251">
        <v>8125031.8600000003</v>
      </c>
      <c r="G107" s="124" t="str">
        <f t="shared" si="1"/>
        <v>01048020060000200</v>
      </c>
    </row>
    <row r="108" spans="1:7" ht="25.5">
      <c r="A108" s="249" t="s">
        <v>1198</v>
      </c>
      <c r="B108" s="250" t="s">
        <v>5</v>
      </c>
      <c r="C108" s="250" t="s">
        <v>333</v>
      </c>
      <c r="D108" s="250" t="s">
        <v>638</v>
      </c>
      <c r="E108" s="250" t="s">
        <v>1199</v>
      </c>
      <c r="F108" s="251">
        <v>8125031.8600000003</v>
      </c>
      <c r="G108" s="124" t="str">
        <f t="shared" si="1"/>
        <v>01048020060000240</v>
      </c>
    </row>
    <row r="109" spans="1:7">
      <c r="A109" s="249" t="s">
        <v>1225</v>
      </c>
      <c r="B109" s="250" t="s">
        <v>5</v>
      </c>
      <c r="C109" s="250" t="s">
        <v>333</v>
      </c>
      <c r="D109" s="250" t="s">
        <v>638</v>
      </c>
      <c r="E109" s="250" t="s">
        <v>329</v>
      </c>
      <c r="F109" s="251">
        <v>8125031.8600000003</v>
      </c>
      <c r="G109" s="124" t="str">
        <f t="shared" si="1"/>
        <v>01048020060000244</v>
      </c>
    </row>
    <row r="110" spans="1:7">
      <c r="A110" s="249" t="s">
        <v>1323</v>
      </c>
      <c r="B110" s="250" t="s">
        <v>5</v>
      </c>
      <c r="C110" s="250" t="s">
        <v>333</v>
      </c>
      <c r="D110" s="250" t="s">
        <v>638</v>
      </c>
      <c r="E110" s="250" t="s">
        <v>1324</v>
      </c>
      <c r="F110" s="251">
        <v>322812</v>
      </c>
      <c r="G110" s="124" t="str">
        <f t="shared" si="1"/>
        <v>01048020060000800</v>
      </c>
    </row>
    <row r="111" spans="1:7">
      <c r="A111" s="249" t="s">
        <v>1203</v>
      </c>
      <c r="B111" s="250" t="s">
        <v>5</v>
      </c>
      <c r="C111" s="250" t="s">
        <v>333</v>
      </c>
      <c r="D111" s="250" t="s">
        <v>638</v>
      </c>
      <c r="E111" s="250" t="s">
        <v>1204</v>
      </c>
      <c r="F111" s="251">
        <v>322812</v>
      </c>
      <c r="G111" s="124" t="str">
        <f t="shared" si="1"/>
        <v>01048020060000850</v>
      </c>
    </row>
    <row r="112" spans="1:7">
      <c r="A112" s="249" t="s">
        <v>1057</v>
      </c>
      <c r="B112" s="250" t="s">
        <v>5</v>
      </c>
      <c r="C112" s="250" t="s">
        <v>333</v>
      </c>
      <c r="D112" s="250" t="s">
        <v>638</v>
      </c>
      <c r="E112" s="250" t="s">
        <v>1058</v>
      </c>
      <c r="F112" s="251">
        <v>322812</v>
      </c>
      <c r="G112" s="124" t="str">
        <f t="shared" si="1"/>
        <v>01048020060000853</v>
      </c>
    </row>
    <row r="113" spans="1:7" ht="76.5">
      <c r="A113" s="249" t="s">
        <v>560</v>
      </c>
      <c r="B113" s="250" t="s">
        <v>5</v>
      </c>
      <c r="C113" s="250" t="s">
        <v>333</v>
      </c>
      <c r="D113" s="250" t="s">
        <v>648</v>
      </c>
      <c r="E113" s="250" t="s">
        <v>1175</v>
      </c>
      <c r="F113" s="251">
        <v>1371860</v>
      </c>
      <c r="G113" s="124" t="str">
        <f t="shared" si="1"/>
        <v>01048020061000</v>
      </c>
    </row>
    <row r="114" spans="1:7" ht="51">
      <c r="A114" s="249" t="s">
        <v>1320</v>
      </c>
      <c r="B114" s="250" t="s">
        <v>5</v>
      </c>
      <c r="C114" s="250" t="s">
        <v>333</v>
      </c>
      <c r="D114" s="250" t="s">
        <v>648</v>
      </c>
      <c r="E114" s="250" t="s">
        <v>273</v>
      </c>
      <c r="F114" s="251">
        <v>1371860</v>
      </c>
      <c r="G114" s="124" t="str">
        <f t="shared" si="1"/>
        <v>01048020061000100</v>
      </c>
    </row>
    <row r="115" spans="1:7" ht="25.5">
      <c r="A115" s="249" t="s">
        <v>1205</v>
      </c>
      <c r="B115" s="250" t="s">
        <v>5</v>
      </c>
      <c r="C115" s="250" t="s">
        <v>333</v>
      </c>
      <c r="D115" s="250" t="s">
        <v>648</v>
      </c>
      <c r="E115" s="250" t="s">
        <v>28</v>
      </c>
      <c r="F115" s="251">
        <v>1371860</v>
      </c>
      <c r="G115" s="124" t="str">
        <f t="shared" si="1"/>
        <v>01048020061000120</v>
      </c>
    </row>
    <row r="116" spans="1:7" ht="25.5">
      <c r="A116" s="249" t="s">
        <v>953</v>
      </c>
      <c r="B116" s="250" t="s">
        <v>5</v>
      </c>
      <c r="C116" s="250" t="s">
        <v>333</v>
      </c>
      <c r="D116" s="250" t="s">
        <v>648</v>
      </c>
      <c r="E116" s="250" t="s">
        <v>324</v>
      </c>
      <c r="F116" s="251">
        <v>1053656</v>
      </c>
      <c r="G116" s="124" t="str">
        <f t="shared" si="1"/>
        <v>01048020061000121</v>
      </c>
    </row>
    <row r="117" spans="1:7" ht="38.25">
      <c r="A117" s="249" t="s">
        <v>1054</v>
      </c>
      <c r="B117" s="250" t="s">
        <v>5</v>
      </c>
      <c r="C117" s="250" t="s">
        <v>333</v>
      </c>
      <c r="D117" s="250" t="s">
        <v>648</v>
      </c>
      <c r="E117" s="250" t="s">
        <v>1055</v>
      </c>
      <c r="F117" s="251">
        <v>318204</v>
      </c>
      <c r="G117" s="124" t="str">
        <f t="shared" si="1"/>
        <v>01048020061000129</v>
      </c>
    </row>
    <row r="118" spans="1:7" ht="51">
      <c r="A118" s="249" t="s">
        <v>558</v>
      </c>
      <c r="B118" s="250" t="s">
        <v>5</v>
      </c>
      <c r="C118" s="250" t="s">
        <v>333</v>
      </c>
      <c r="D118" s="250" t="s">
        <v>639</v>
      </c>
      <c r="E118" s="250" t="s">
        <v>1175</v>
      </c>
      <c r="F118" s="251">
        <v>332000</v>
      </c>
      <c r="G118" s="124" t="str">
        <f t="shared" si="1"/>
        <v>01048020067000</v>
      </c>
    </row>
    <row r="119" spans="1:7" ht="51">
      <c r="A119" s="249" t="s">
        <v>1320</v>
      </c>
      <c r="B119" s="250" t="s">
        <v>5</v>
      </c>
      <c r="C119" s="250" t="s">
        <v>333</v>
      </c>
      <c r="D119" s="250" t="s">
        <v>639</v>
      </c>
      <c r="E119" s="250" t="s">
        <v>273</v>
      </c>
      <c r="F119" s="251">
        <v>332000</v>
      </c>
      <c r="G119" s="124" t="str">
        <f t="shared" si="1"/>
        <v>01048020067000100</v>
      </c>
    </row>
    <row r="120" spans="1:7" ht="25.5">
      <c r="A120" s="249" t="s">
        <v>1205</v>
      </c>
      <c r="B120" s="250" t="s">
        <v>5</v>
      </c>
      <c r="C120" s="250" t="s">
        <v>333</v>
      </c>
      <c r="D120" s="250" t="s">
        <v>639</v>
      </c>
      <c r="E120" s="250" t="s">
        <v>28</v>
      </c>
      <c r="F120" s="251">
        <v>332000</v>
      </c>
      <c r="G120" s="124" t="str">
        <f t="shared" si="1"/>
        <v>01048020067000120</v>
      </c>
    </row>
    <row r="121" spans="1:7" ht="38.25">
      <c r="A121" s="249" t="s">
        <v>325</v>
      </c>
      <c r="B121" s="250" t="s">
        <v>5</v>
      </c>
      <c r="C121" s="250" t="s">
        <v>333</v>
      </c>
      <c r="D121" s="250" t="s">
        <v>639</v>
      </c>
      <c r="E121" s="250" t="s">
        <v>326</v>
      </c>
      <c r="F121" s="251">
        <v>332000</v>
      </c>
      <c r="G121" s="124" t="str">
        <f t="shared" si="1"/>
        <v>01048020067000122</v>
      </c>
    </row>
    <row r="122" spans="1:7" ht="51">
      <c r="A122" s="249" t="s">
        <v>561</v>
      </c>
      <c r="B122" s="250" t="s">
        <v>5</v>
      </c>
      <c r="C122" s="250" t="s">
        <v>333</v>
      </c>
      <c r="D122" s="250" t="s">
        <v>649</v>
      </c>
      <c r="E122" s="250" t="s">
        <v>1175</v>
      </c>
      <c r="F122" s="251">
        <v>8288772</v>
      </c>
      <c r="G122" s="124" t="str">
        <f t="shared" si="1"/>
        <v>0104802006Б000</v>
      </c>
    </row>
    <row r="123" spans="1:7" ht="51">
      <c r="A123" s="249" t="s">
        <v>1320</v>
      </c>
      <c r="B123" s="250" t="s">
        <v>5</v>
      </c>
      <c r="C123" s="250" t="s">
        <v>333</v>
      </c>
      <c r="D123" s="250" t="s">
        <v>649</v>
      </c>
      <c r="E123" s="250" t="s">
        <v>273</v>
      </c>
      <c r="F123" s="251">
        <v>8288772</v>
      </c>
      <c r="G123" s="124" t="str">
        <f t="shared" si="1"/>
        <v>0104802006Б000100</v>
      </c>
    </row>
    <row r="124" spans="1:7" ht="25.5">
      <c r="A124" s="249" t="s">
        <v>1205</v>
      </c>
      <c r="B124" s="250" t="s">
        <v>5</v>
      </c>
      <c r="C124" s="250" t="s">
        <v>333</v>
      </c>
      <c r="D124" s="250" t="s">
        <v>649</v>
      </c>
      <c r="E124" s="250" t="s">
        <v>28</v>
      </c>
      <c r="F124" s="251">
        <v>8288772</v>
      </c>
      <c r="G124" s="124" t="str">
        <f t="shared" si="1"/>
        <v>0104802006Б000120</v>
      </c>
    </row>
    <row r="125" spans="1:7" ht="25.5">
      <c r="A125" s="249" t="s">
        <v>953</v>
      </c>
      <c r="B125" s="250" t="s">
        <v>5</v>
      </c>
      <c r="C125" s="250" t="s">
        <v>333</v>
      </c>
      <c r="D125" s="250" t="s">
        <v>649</v>
      </c>
      <c r="E125" s="250" t="s">
        <v>324</v>
      </c>
      <c r="F125" s="251">
        <v>6366185</v>
      </c>
      <c r="G125" s="124" t="str">
        <f t="shared" si="1"/>
        <v>0104802006Б000121</v>
      </c>
    </row>
    <row r="126" spans="1:7" ht="38.25">
      <c r="A126" s="249" t="s">
        <v>1054</v>
      </c>
      <c r="B126" s="250" t="s">
        <v>5</v>
      </c>
      <c r="C126" s="250" t="s">
        <v>333</v>
      </c>
      <c r="D126" s="250" t="s">
        <v>649</v>
      </c>
      <c r="E126" s="250" t="s">
        <v>1055</v>
      </c>
      <c r="F126" s="251">
        <v>1922587</v>
      </c>
      <c r="G126" s="124" t="str">
        <f t="shared" si="1"/>
        <v>0104802006Б000129</v>
      </c>
    </row>
    <row r="127" spans="1:7" ht="38.25">
      <c r="A127" s="249" t="s">
        <v>954</v>
      </c>
      <c r="B127" s="250" t="s">
        <v>5</v>
      </c>
      <c r="C127" s="250" t="s">
        <v>333</v>
      </c>
      <c r="D127" s="250" t="s">
        <v>955</v>
      </c>
      <c r="E127" s="250" t="s">
        <v>1175</v>
      </c>
      <c r="F127" s="251">
        <v>6133179.5099999998</v>
      </c>
      <c r="G127" s="124" t="str">
        <f t="shared" si="1"/>
        <v>0104802006Г000</v>
      </c>
    </row>
    <row r="128" spans="1:7" ht="25.5">
      <c r="A128" s="249" t="s">
        <v>1321</v>
      </c>
      <c r="B128" s="250" t="s">
        <v>5</v>
      </c>
      <c r="C128" s="250" t="s">
        <v>333</v>
      </c>
      <c r="D128" s="250" t="s">
        <v>955</v>
      </c>
      <c r="E128" s="250" t="s">
        <v>1322</v>
      </c>
      <c r="F128" s="251">
        <v>6133179.5099999998</v>
      </c>
      <c r="G128" s="124" t="str">
        <f t="shared" si="1"/>
        <v>0104802006Г000200</v>
      </c>
    </row>
    <row r="129" spans="1:7" ht="25.5">
      <c r="A129" s="249" t="s">
        <v>1198</v>
      </c>
      <c r="B129" s="250" t="s">
        <v>5</v>
      </c>
      <c r="C129" s="250" t="s">
        <v>333</v>
      </c>
      <c r="D129" s="250" t="s">
        <v>955</v>
      </c>
      <c r="E129" s="250" t="s">
        <v>1199</v>
      </c>
      <c r="F129" s="251">
        <v>6133179.5099999998</v>
      </c>
      <c r="G129" s="124" t="str">
        <f t="shared" si="1"/>
        <v>0104802006Г000240</v>
      </c>
    </row>
    <row r="130" spans="1:7">
      <c r="A130" s="249" t="s">
        <v>1225</v>
      </c>
      <c r="B130" s="250" t="s">
        <v>5</v>
      </c>
      <c r="C130" s="250" t="s">
        <v>333</v>
      </c>
      <c r="D130" s="250" t="s">
        <v>955</v>
      </c>
      <c r="E130" s="250" t="s">
        <v>329</v>
      </c>
      <c r="F130" s="251">
        <v>154460</v>
      </c>
      <c r="G130" s="124" t="str">
        <f t="shared" si="1"/>
        <v>0104802006Г000244</v>
      </c>
    </row>
    <row r="131" spans="1:7">
      <c r="A131" s="249" t="s">
        <v>1709</v>
      </c>
      <c r="B131" s="250" t="s">
        <v>5</v>
      </c>
      <c r="C131" s="250" t="s">
        <v>333</v>
      </c>
      <c r="D131" s="250" t="s">
        <v>955</v>
      </c>
      <c r="E131" s="250" t="s">
        <v>1710</v>
      </c>
      <c r="F131" s="251">
        <v>5978719.5099999998</v>
      </c>
      <c r="G131" s="124" t="str">
        <f t="shared" ref="G131:G192" si="2">CONCATENATE(C131,D131,E131)</f>
        <v>0104802006Г000247</v>
      </c>
    </row>
    <row r="132" spans="1:7" ht="51">
      <c r="A132" s="249" t="s">
        <v>1517</v>
      </c>
      <c r="B132" s="250" t="s">
        <v>5</v>
      </c>
      <c r="C132" s="250" t="s">
        <v>333</v>
      </c>
      <c r="D132" s="250" t="s">
        <v>1518</v>
      </c>
      <c r="E132" s="250" t="s">
        <v>1175</v>
      </c>
      <c r="F132" s="251">
        <v>265731</v>
      </c>
      <c r="G132" s="124" t="str">
        <f t="shared" si="2"/>
        <v>0104802006М000</v>
      </c>
    </row>
    <row r="133" spans="1:7" ht="25.5">
      <c r="A133" s="249" t="s">
        <v>1321</v>
      </c>
      <c r="B133" s="250" t="s">
        <v>5</v>
      </c>
      <c r="C133" s="250" t="s">
        <v>333</v>
      </c>
      <c r="D133" s="250" t="s">
        <v>1518</v>
      </c>
      <c r="E133" s="250" t="s">
        <v>1322</v>
      </c>
      <c r="F133" s="251">
        <v>265731</v>
      </c>
      <c r="G133" s="124" t="str">
        <f t="shared" si="2"/>
        <v>0104802006М000200</v>
      </c>
    </row>
    <row r="134" spans="1:7" ht="25.5">
      <c r="A134" s="249" t="s">
        <v>1198</v>
      </c>
      <c r="B134" s="250" t="s">
        <v>5</v>
      </c>
      <c r="C134" s="250" t="s">
        <v>333</v>
      </c>
      <c r="D134" s="250" t="s">
        <v>1518</v>
      </c>
      <c r="E134" s="250" t="s">
        <v>1199</v>
      </c>
      <c r="F134" s="251">
        <v>265731</v>
      </c>
      <c r="G134" s="124" t="str">
        <f t="shared" si="2"/>
        <v>0104802006М000240</v>
      </c>
    </row>
    <row r="135" spans="1:7">
      <c r="A135" s="249" t="s">
        <v>1225</v>
      </c>
      <c r="B135" s="250" t="s">
        <v>5</v>
      </c>
      <c r="C135" s="250" t="s">
        <v>333</v>
      </c>
      <c r="D135" s="250" t="s">
        <v>1518</v>
      </c>
      <c r="E135" s="250" t="s">
        <v>329</v>
      </c>
      <c r="F135" s="251">
        <v>265731</v>
      </c>
      <c r="G135" s="124" t="str">
        <f t="shared" si="2"/>
        <v>0104802006М000244</v>
      </c>
    </row>
    <row r="136" spans="1:7" ht="38.25">
      <c r="A136" s="249" t="s">
        <v>2078</v>
      </c>
      <c r="B136" s="250" t="s">
        <v>5</v>
      </c>
      <c r="C136" s="250" t="s">
        <v>333</v>
      </c>
      <c r="D136" s="250" t="s">
        <v>2079</v>
      </c>
      <c r="E136" s="250" t="s">
        <v>1175</v>
      </c>
      <c r="F136" s="251">
        <v>637500</v>
      </c>
      <c r="G136" s="124" t="str">
        <f t="shared" si="2"/>
        <v>0104802006Ф000</v>
      </c>
    </row>
    <row r="137" spans="1:7" ht="25.5">
      <c r="A137" s="249" t="s">
        <v>1321</v>
      </c>
      <c r="B137" s="250" t="s">
        <v>5</v>
      </c>
      <c r="C137" s="250" t="s">
        <v>333</v>
      </c>
      <c r="D137" s="250" t="s">
        <v>2079</v>
      </c>
      <c r="E137" s="250" t="s">
        <v>1322</v>
      </c>
      <c r="F137" s="251">
        <v>637500</v>
      </c>
      <c r="G137" s="124" t="str">
        <f t="shared" si="2"/>
        <v>0104802006Ф000200</v>
      </c>
    </row>
    <row r="138" spans="1:7" ht="25.5">
      <c r="A138" s="249" t="s">
        <v>1198</v>
      </c>
      <c r="B138" s="250" t="s">
        <v>5</v>
      </c>
      <c r="C138" s="250" t="s">
        <v>333</v>
      </c>
      <c r="D138" s="250" t="s">
        <v>2079</v>
      </c>
      <c r="E138" s="250" t="s">
        <v>1199</v>
      </c>
      <c r="F138" s="251">
        <v>637500</v>
      </c>
      <c r="G138" s="124" t="str">
        <f t="shared" si="2"/>
        <v>0104802006Ф000240</v>
      </c>
    </row>
    <row r="139" spans="1:7">
      <c r="A139" s="249" t="s">
        <v>1225</v>
      </c>
      <c r="B139" s="250" t="s">
        <v>5</v>
      </c>
      <c r="C139" s="250" t="s">
        <v>333</v>
      </c>
      <c r="D139" s="250" t="s">
        <v>2079</v>
      </c>
      <c r="E139" s="250" t="s">
        <v>329</v>
      </c>
      <c r="F139" s="251">
        <v>637500</v>
      </c>
      <c r="G139" s="124" t="str">
        <f t="shared" si="2"/>
        <v>0104802006Ф000244</v>
      </c>
    </row>
    <row r="140" spans="1:7" ht="25.5">
      <c r="A140" s="249" t="s">
        <v>1073</v>
      </c>
      <c r="B140" s="250" t="s">
        <v>5</v>
      </c>
      <c r="C140" s="250" t="s">
        <v>333</v>
      </c>
      <c r="D140" s="250" t="s">
        <v>1074</v>
      </c>
      <c r="E140" s="250" t="s">
        <v>1175</v>
      </c>
      <c r="F140" s="251">
        <v>1029064</v>
      </c>
      <c r="G140" s="124" t="str">
        <f t="shared" si="2"/>
        <v>0104802006Э000</v>
      </c>
    </row>
    <row r="141" spans="1:7" ht="25.5">
      <c r="A141" s="249" t="s">
        <v>1321</v>
      </c>
      <c r="B141" s="250" t="s">
        <v>5</v>
      </c>
      <c r="C141" s="250" t="s">
        <v>333</v>
      </c>
      <c r="D141" s="250" t="s">
        <v>1074</v>
      </c>
      <c r="E141" s="250" t="s">
        <v>1322</v>
      </c>
      <c r="F141" s="251">
        <v>1029064</v>
      </c>
      <c r="G141" s="124" t="str">
        <f t="shared" si="2"/>
        <v>0104802006Э000200</v>
      </c>
    </row>
    <row r="142" spans="1:7" ht="25.5">
      <c r="A142" s="249" t="s">
        <v>1198</v>
      </c>
      <c r="B142" s="250" t="s">
        <v>5</v>
      </c>
      <c r="C142" s="250" t="s">
        <v>333</v>
      </c>
      <c r="D142" s="250" t="s">
        <v>1074</v>
      </c>
      <c r="E142" s="250" t="s">
        <v>1199</v>
      </c>
      <c r="F142" s="251">
        <v>1029064</v>
      </c>
      <c r="G142" s="124" t="str">
        <f t="shared" si="2"/>
        <v>0104802006Э000240</v>
      </c>
    </row>
    <row r="143" spans="1:7">
      <c r="A143" s="249" t="s">
        <v>1709</v>
      </c>
      <c r="B143" s="250" t="s">
        <v>5</v>
      </c>
      <c r="C143" s="250" t="s">
        <v>333</v>
      </c>
      <c r="D143" s="250" t="s">
        <v>1074</v>
      </c>
      <c r="E143" s="250" t="s">
        <v>1710</v>
      </c>
      <c r="F143" s="251">
        <v>1029064</v>
      </c>
      <c r="G143" s="124" t="str">
        <f t="shared" si="2"/>
        <v>0104802006Э000247</v>
      </c>
    </row>
    <row r="144" spans="1:7" ht="76.5">
      <c r="A144" s="249" t="s">
        <v>335</v>
      </c>
      <c r="B144" s="250" t="s">
        <v>5</v>
      </c>
      <c r="C144" s="250" t="s">
        <v>333</v>
      </c>
      <c r="D144" s="250" t="s">
        <v>646</v>
      </c>
      <c r="E144" s="250" t="s">
        <v>1175</v>
      </c>
      <c r="F144" s="251">
        <v>828000</v>
      </c>
      <c r="G144" s="124" t="str">
        <f t="shared" si="2"/>
        <v>01048020074670</v>
      </c>
    </row>
    <row r="145" spans="1:7" ht="51">
      <c r="A145" s="249" t="s">
        <v>1320</v>
      </c>
      <c r="B145" s="250" t="s">
        <v>5</v>
      </c>
      <c r="C145" s="250" t="s">
        <v>333</v>
      </c>
      <c r="D145" s="250" t="s">
        <v>646</v>
      </c>
      <c r="E145" s="250" t="s">
        <v>273</v>
      </c>
      <c r="F145" s="251">
        <v>796200</v>
      </c>
      <c r="G145" s="124" t="str">
        <f t="shared" si="2"/>
        <v>01048020074670100</v>
      </c>
    </row>
    <row r="146" spans="1:7" ht="25.5">
      <c r="A146" s="249" t="s">
        <v>1205</v>
      </c>
      <c r="B146" s="250" t="s">
        <v>5</v>
      </c>
      <c r="C146" s="250" t="s">
        <v>333</v>
      </c>
      <c r="D146" s="250" t="s">
        <v>646</v>
      </c>
      <c r="E146" s="250" t="s">
        <v>28</v>
      </c>
      <c r="F146" s="251">
        <v>796200</v>
      </c>
      <c r="G146" s="124" t="str">
        <f t="shared" si="2"/>
        <v>01048020074670120</v>
      </c>
    </row>
    <row r="147" spans="1:7" ht="25.5">
      <c r="A147" s="249" t="s">
        <v>953</v>
      </c>
      <c r="B147" s="250" t="s">
        <v>5</v>
      </c>
      <c r="C147" s="250" t="s">
        <v>333</v>
      </c>
      <c r="D147" s="250" t="s">
        <v>646</v>
      </c>
      <c r="E147" s="250" t="s">
        <v>324</v>
      </c>
      <c r="F147" s="251">
        <v>596787</v>
      </c>
      <c r="G147" s="124" t="str">
        <f t="shared" si="2"/>
        <v>01048020074670121</v>
      </c>
    </row>
    <row r="148" spans="1:7" ht="38.25">
      <c r="A148" s="249" t="s">
        <v>325</v>
      </c>
      <c r="B148" s="250" t="s">
        <v>5</v>
      </c>
      <c r="C148" s="250" t="s">
        <v>333</v>
      </c>
      <c r="D148" s="250" t="s">
        <v>646</v>
      </c>
      <c r="E148" s="250" t="s">
        <v>326</v>
      </c>
      <c r="F148" s="251">
        <v>19200</v>
      </c>
      <c r="G148" s="124" t="str">
        <f t="shared" si="2"/>
        <v>01048020074670122</v>
      </c>
    </row>
    <row r="149" spans="1:7" ht="38.25">
      <c r="A149" s="249" t="s">
        <v>1054</v>
      </c>
      <c r="B149" s="250" t="s">
        <v>5</v>
      </c>
      <c r="C149" s="250" t="s">
        <v>333</v>
      </c>
      <c r="D149" s="250" t="s">
        <v>646</v>
      </c>
      <c r="E149" s="250" t="s">
        <v>1055</v>
      </c>
      <c r="F149" s="251">
        <v>180213</v>
      </c>
      <c r="G149" s="124" t="str">
        <f t="shared" si="2"/>
        <v>01048020074670129</v>
      </c>
    </row>
    <row r="150" spans="1:7" ht="25.5">
      <c r="A150" s="249" t="s">
        <v>1321</v>
      </c>
      <c r="B150" s="250" t="s">
        <v>5</v>
      </c>
      <c r="C150" s="250" t="s">
        <v>333</v>
      </c>
      <c r="D150" s="250" t="s">
        <v>646</v>
      </c>
      <c r="E150" s="250" t="s">
        <v>1322</v>
      </c>
      <c r="F150" s="251">
        <v>31800</v>
      </c>
      <c r="G150" s="124" t="str">
        <f t="shared" si="2"/>
        <v>01048020074670200</v>
      </c>
    </row>
    <row r="151" spans="1:7" ht="25.5">
      <c r="A151" s="249" t="s">
        <v>1198</v>
      </c>
      <c r="B151" s="250" t="s">
        <v>5</v>
      </c>
      <c r="C151" s="250" t="s">
        <v>333</v>
      </c>
      <c r="D151" s="250" t="s">
        <v>646</v>
      </c>
      <c r="E151" s="250" t="s">
        <v>1199</v>
      </c>
      <c r="F151" s="251">
        <v>31800</v>
      </c>
      <c r="G151" s="124" t="str">
        <f t="shared" si="2"/>
        <v>01048020074670240</v>
      </c>
    </row>
    <row r="152" spans="1:7">
      <c r="A152" s="249" t="s">
        <v>1225</v>
      </c>
      <c r="B152" s="250" t="s">
        <v>5</v>
      </c>
      <c r="C152" s="250" t="s">
        <v>333</v>
      </c>
      <c r="D152" s="250" t="s">
        <v>646</v>
      </c>
      <c r="E152" s="250" t="s">
        <v>329</v>
      </c>
      <c r="F152" s="251">
        <v>31800</v>
      </c>
      <c r="G152" s="124" t="str">
        <f t="shared" si="2"/>
        <v>01048020074670244</v>
      </c>
    </row>
    <row r="153" spans="1:7" ht="63.75">
      <c r="A153" s="249" t="s">
        <v>336</v>
      </c>
      <c r="B153" s="250" t="s">
        <v>5</v>
      </c>
      <c r="C153" s="250" t="s">
        <v>333</v>
      </c>
      <c r="D153" s="250" t="s">
        <v>647</v>
      </c>
      <c r="E153" s="250" t="s">
        <v>1175</v>
      </c>
      <c r="F153" s="251">
        <v>1624300</v>
      </c>
      <c r="G153" s="124" t="str">
        <f t="shared" si="2"/>
        <v>01048020076040</v>
      </c>
    </row>
    <row r="154" spans="1:7" ht="51">
      <c r="A154" s="249" t="s">
        <v>1320</v>
      </c>
      <c r="B154" s="250" t="s">
        <v>5</v>
      </c>
      <c r="C154" s="250" t="s">
        <v>333</v>
      </c>
      <c r="D154" s="250" t="s">
        <v>647</v>
      </c>
      <c r="E154" s="250" t="s">
        <v>273</v>
      </c>
      <c r="F154" s="251">
        <v>1579300</v>
      </c>
      <c r="G154" s="124" t="str">
        <f t="shared" si="2"/>
        <v>01048020076040100</v>
      </c>
    </row>
    <row r="155" spans="1:7" ht="25.5">
      <c r="A155" s="249" t="s">
        <v>1205</v>
      </c>
      <c r="B155" s="250" t="s">
        <v>5</v>
      </c>
      <c r="C155" s="250" t="s">
        <v>333</v>
      </c>
      <c r="D155" s="250" t="s">
        <v>647</v>
      </c>
      <c r="E155" s="250" t="s">
        <v>28</v>
      </c>
      <c r="F155" s="251">
        <v>1579300</v>
      </c>
      <c r="G155" s="124" t="str">
        <f t="shared" si="2"/>
        <v>01048020076040120</v>
      </c>
    </row>
    <row r="156" spans="1:7" ht="25.5">
      <c r="A156" s="249" t="s">
        <v>953</v>
      </c>
      <c r="B156" s="250" t="s">
        <v>5</v>
      </c>
      <c r="C156" s="250" t="s">
        <v>333</v>
      </c>
      <c r="D156" s="250" t="s">
        <v>647</v>
      </c>
      <c r="E156" s="250" t="s">
        <v>324</v>
      </c>
      <c r="F156" s="251">
        <v>1193780</v>
      </c>
      <c r="G156" s="124" t="str">
        <f t="shared" si="2"/>
        <v>01048020076040121</v>
      </c>
    </row>
    <row r="157" spans="1:7" ht="38.25">
      <c r="A157" s="249" t="s">
        <v>325</v>
      </c>
      <c r="B157" s="250" t="s">
        <v>5</v>
      </c>
      <c r="C157" s="250" t="s">
        <v>333</v>
      </c>
      <c r="D157" s="250" t="s">
        <v>647</v>
      </c>
      <c r="E157" s="250" t="s">
        <v>326</v>
      </c>
      <c r="F157" s="251">
        <v>25000</v>
      </c>
      <c r="G157" s="124" t="str">
        <f t="shared" si="2"/>
        <v>01048020076040122</v>
      </c>
    </row>
    <row r="158" spans="1:7" ht="38.25">
      <c r="A158" s="249" t="s">
        <v>1054</v>
      </c>
      <c r="B158" s="250" t="s">
        <v>5</v>
      </c>
      <c r="C158" s="250" t="s">
        <v>333</v>
      </c>
      <c r="D158" s="250" t="s">
        <v>647</v>
      </c>
      <c r="E158" s="250" t="s">
        <v>1055</v>
      </c>
      <c r="F158" s="251">
        <v>360520</v>
      </c>
      <c r="G158" s="124" t="str">
        <f t="shared" si="2"/>
        <v>01048020076040129</v>
      </c>
    </row>
    <row r="159" spans="1:7" ht="25.5">
      <c r="A159" s="249" t="s">
        <v>1321</v>
      </c>
      <c r="B159" s="250" t="s">
        <v>5</v>
      </c>
      <c r="C159" s="250" t="s">
        <v>333</v>
      </c>
      <c r="D159" s="250" t="s">
        <v>647</v>
      </c>
      <c r="E159" s="250" t="s">
        <v>1322</v>
      </c>
      <c r="F159" s="251">
        <v>45000</v>
      </c>
      <c r="G159" s="124" t="str">
        <f t="shared" si="2"/>
        <v>01048020076040200</v>
      </c>
    </row>
    <row r="160" spans="1:7" ht="25.5">
      <c r="A160" s="249" t="s">
        <v>1198</v>
      </c>
      <c r="B160" s="250" t="s">
        <v>5</v>
      </c>
      <c r="C160" s="250" t="s">
        <v>333</v>
      </c>
      <c r="D160" s="250" t="s">
        <v>647</v>
      </c>
      <c r="E160" s="250" t="s">
        <v>1199</v>
      </c>
      <c r="F160" s="251">
        <v>45000</v>
      </c>
      <c r="G160" s="124" t="str">
        <f t="shared" si="2"/>
        <v>01048020076040240</v>
      </c>
    </row>
    <row r="161" spans="1:7">
      <c r="A161" s="249" t="s">
        <v>1225</v>
      </c>
      <c r="B161" s="250" t="s">
        <v>5</v>
      </c>
      <c r="C161" s="250" t="s">
        <v>333</v>
      </c>
      <c r="D161" s="250" t="s">
        <v>647</v>
      </c>
      <c r="E161" s="250" t="s">
        <v>329</v>
      </c>
      <c r="F161" s="251">
        <v>45000</v>
      </c>
      <c r="G161" s="124" t="str">
        <f t="shared" si="2"/>
        <v>01048020076040244</v>
      </c>
    </row>
    <row r="162" spans="1:7" ht="178.5">
      <c r="A162" s="249" t="s">
        <v>498</v>
      </c>
      <c r="B162" s="250" t="s">
        <v>5</v>
      </c>
      <c r="C162" s="250" t="s">
        <v>333</v>
      </c>
      <c r="D162" s="250" t="s">
        <v>650</v>
      </c>
      <c r="E162" s="250" t="s">
        <v>1175</v>
      </c>
      <c r="F162" s="251">
        <v>854870</v>
      </c>
      <c r="G162" s="124" t="str">
        <f t="shared" si="2"/>
        <v>010480200Ч0010</v>
      </c>
    </row>
    <row r="163" spans="1:7" ht="14.25" customHeight="1">
      <c r="A163" s="249" t="s">
        <v>1320</v>
      </c>
      <c r="B163" s="250" t="s">
        <v>5</v>
      </c>
      <c r="C163" s="250" t="s">
        <v>333</v>
      </c>
      <c r="D163" s="250" t="s">
        <v>650</v>
      </c>
      <c r="E163" s="250" t="s">
        <v>273</v>
      </c>
      <c r="F163" s="251">
        <v>854870</v>
      </c>
      <c r="G163" s="124" t="str">
        <f t="shared" si="2"/>
        <v>010480200Ч0010100</v>
      </c>
    </row>
    <row r="164" spans="1:7" ht="25.5">
      <c r="A164" s="249" t="s">
        <v>1205</v>
      </c>
      <c r="B164" s="250" t="s">
        <v>5</v>
      </c>
      <c r="C164" s="250" t="s">
        <v>333</v>
      </c>
      <c r="D164" s="250" t="s">
        <v>650</v>
      </c>
      <c r="E164" s="250" t="s">
        <v>28</v>
      </c>
      <c r="F164" s="251">
        <v>854870</v>
      </c>
      <c r="G164" s="124" t="str">
        <f t="shared" si="2"/>
        <v>010480200Ч0010120</v>
      </c>
    </row>
    <row r="165" spans="1:7" ht="25.5">
      <c r="A165" s="249" t="s">
        <v>953</v>
      </c>
      <c r="B165" s="250" t="s">
        <v>5</v>
      </c>
      <c r="C165" s="250" t="s">
        <v>333</v>
      </c>
      <c r="D165" s="250" t="s">
        <v>650</v>
      </c>
      <c r="E165" s="250" t="s">
        <v>324</v>
      </c>
      <c r="F165" s="251">
        <v>656582</v>
      </c>
      <c r="G165" s="124" t="str">
        <f t="shared" si="2"/>
        <v>010480200Ч0010121</v>
      </c>
    </row>
    <row r="166" spans="1:7" ht="38.25">
      <c r="A166" s="249" t="s">
        <v>1054</v>
      </c>
      <c r="B166" s="250" t="s">
        <v>5</v>
      </c>
      <c r="C166" s="250" t="s">
        <v>333</v>
      </c>
      <c r="D166" s="250" t="s">
        <v>650</v>
      </c>
      <c r="E166" s="250" t="s">
        <v>1055</v>
      </c>
      <c r="F166" s="251">
        <v>198288</v>
      </c>
      <c r="G166" s="124" t="str">
        <f t="shared" si="2"/>
        <v>010480200Ч0010129</v>
      </c>
    </row>
    <row r="167" spans="1:7" ht="25.5">
      <c r="A167" s="249" t="s">
        <v>601</v>
      </c>
      <c r="B167" s="250" t="s">
        <v>5</v>
      </c>
      <c r="C167" s="250" t="s">
        <v>333</v>
      </c>
      <c r="D167" s="250" t="s">
        <v>1011</v>
      </c>
      <c r="E167" s="250" t="s">
        <v>1175</v>
      </c>
      <c r="F167" s="251">
        <v>108925.49</v>
      </c>
      <c r="G167" s="124" t="str">
        <f t="shared" si="2"/>
        <v>01049000000000</v>
      </c>
    </row>
    <row r="168" spans="1:7" ht="76.5" customHeight="1">
      <c r="A168" s="249" t="s">
        <v>431</v>
      </c>
      <c r="B168" s="250" t="s">
        <v>5</v>
      </c>
      <c r="C168" s="250" t="s">
        <v>333</v>
      </c>
      <c r="D168" s="250" t="s">
        <v>1015</v>
      </c>
      <c r="E168" s="250" t="s">
        <v>1175</v>
      </c>
      <c r="F168" s="251">
        <v>108925.49</v>
      </c>
      <c r="G168" s="124" t="str">
        <f t="shared" si="2"/>
        <v>01049090000000</v>
      </c>
    </row>
    <row r="169" spans="1:7" ht="25.5">
      <c r="A169" s="249" t="s">
        <v>2080</v>
      </c>
      <c r="B169" s="250" t="s">
        <v>5</v>
      </c>
      <c r="C169" s="250" t="s">
        <v>333</v>
      </c>
      <c r="D169" s="250" t="s">
        <v>2081</v>
      </c>
      <c r="E169" s="250" t="s">
        <v>1175</v>
      </c>
      <c r="F169" s="251">
        <v>108925.49</v>
      </c>
      <c r="G169" s="124" t="str">
        <f t="shared" si="2"/>
        <v>01049090080010</v>
      </c>
    </row>
    <row r="170" spans="1:7">
      <c r="A170" s="249" t="s">
        <v>1323</v>
      </c>
      <c r="B170" s="250" t="s">
        <v>5</v>
      </c>
      <c r="C170" s="250" t="s">
        <v>333</v>
      </c>
      <c r="D170" s="250" t="s">
        <v>2081</v>
      </c>
      <c r="E170" s="250" t="s">
        <v>1324</v>
      </c>
      <c r="F170" s="251">
        <v>108925.49</v>
      </c>
      <c r="G170" s="124" t="str">
        <f t="shared" si="2"/>
        <v>01049090080010800</v>
      </c>
    </row>
    <row r="171" spans="1:7">
      <c r="A171" s="249" t="s">
        <v>1212</v>
      </c>
      <c r="B171" s="250" t="s">
        <v>5</v>
      </c>
      <c r="C171" s="250" t="s">
        <v>333</v>
      </c>
      <c r="D171" s="250" t="s">
        <v>2081</v>
      </c>
      <c r="E171" s="250" t="s">
        <v>201</v>
      </c>
      <c r="F171" s="251">
        <v>108925.49</v>
      </c>
      <c r="G171" s="124" t="str">
        <f t="shared" si="2"/>
        <v>01049090080010830</v>
      </c>
    </row>
    <row r="172" spans="1:7" ht="25.5">
      <c r="A172" s="249" t="s">
        <v>1164</v>
      </c>
      <c r="B172" s="250" t="s">
        <v>5</v>
      </c>
      <c r="C172" s="250" t="s">
        <v>333</v>
      </c>
      <c r="D172" s="250" t="s">
        <v>2081</v>
      </c>
      <c r="E172" s="250" t="s">
        <v>432</v>
      </c>
      <c r="F172" s="251">
        <v>108925.49</v>
      </c>
      <c r="G172" s="124" t="str">
        <f t="shared" si="2"/>
        <v>01049090080010831</v>
      </c>
    </row>
    <row r="173" spans="1:7">
      <c r="A173" s="249" t="s">
        <v>1193</v>
      </c>
      <c r="B173" s="250" t="s">
        <v>5</v>
      </c>
      <c r="C173" s="250" t="s">
        <v>1194</v>
      </c>
      <c r="D173" s="250" t="s">
        <v>1175</v>
      </c>
      <c r="E173" s="250" t="s">
        <v>1175</v>
      </c>
      <c r="F173" s="251">
        <v>218800</v>
      </c>
      <c r="G173" s="124" t="str">
        <f t="shared" si="2"/>
        <v>0105</v>
      </c>
    </row>
    <row r="174" spans="1:7" ht="25.5">
      <c r="A174" s="249" t="s">
        <v>601</v>
      </c>
      <c r="B174" s="250" t="s">
        <v>5</v>
      </c>
      <c r="C174" s="250" t="s">
        <v>1194</v>
      </c>
      <c r="D174" s="250" t="s">
        <v>1011</v>
      </c>
      <c r="E174" s="250" t="s">
        <v>1175</v>
      </c>
      <c r="F174" s="251">
        <v>218800</v>
      </c>
      <c r="G174" s="124" t="str">
        <f t="shared" si="2"/>
        <v>01059000000000</v>
      </c>
    </row>
    <row r="175" spans="1:7" ht="63.75">
      <c r="A175" s="249" t="s">
        <v>2082</v>
      </c>
      <c r="B175" s="250" t="s">
        <v>5</v>
      </c>
      <c r="C175" s="250" t="s">
        <v>1194</v>
      </c>
      <c r="D175" s="250" t="s">
        <v>1195</v>
      </c>
      <c r="E175" s="250" t="s">
        <v>1175</v>
      </c>
      <c r="F175" s="251">
        <v>218800</v>
      </c>
      <c r="G175" s="124" t="str">
        <f t="shared" si="2"/>
        <v>01059040000000</v>
      </c>
    </row>
    <row r="176" spans="1:7" ht="63.75">
      <c r="A176" s="249" t="s">
        <v>2082</v>
      </c>
      <c r="B176" s="250" t="s">
        <v>5</v>
      </c>
      <c r="C176" s="250" t="s">
        <v>1194</v>
      </c>
      <c r="D176" s="250" t="s">
        <v>651</v>
      </c>
      <c r="E176" s="250" t="s">
        <v>1175</v>
      </c>
      <c r="F176" s="251">
        <v>218800</v>
      </c>
      <c r="G176" s="124" t="str">
        <f t="shared" si="2"/>
        <v>01059040051200</v>
      </c>
    </row>
    <row r="177" spans="1:7" ht="25.5">
      <c r="A177" s="249" t="s">
        <v>1321</v>
      </c>
      <c r="B177" s="250" t="s">
        <v>5</v>
      </c>
      <c r="C177" s="250" t="s">
        <v>1194</v>
      </c>
      <c r="D177" s="250" t="s">
        <v>651</v>
      </c>
      <c r="E177" s="250" t="s">
        <v>1322</v>
      </c>
      <c r="F177" s="251">
        <v>218800</v>
      </c>
      <c r="G177" s="124" t="str">
        <f t="shared" si="2"/>
        <v>01059040051200200</v>
      </c>
    </row>
    <row r="178" spans="1:7" ht="25.5">
      <c r="A178" s="249" t="s">
        <v>1198</v>
      </c>
      <c r="B178" s="250" t="s">
        <v>5</v>
      </c>
      <c r="C178" s="250" t="s">
        <v>1194</v>
      </c>
      <c r="D178" s="250" t="s">
        <v>651</v>
      </c>
      <c r="E178" s="250" t="s">
        <v>1199</v>
      </c>
      <c r="F178" s="251">
        <v>218800</v>
      </c>
      <c r="G178" s="124" t="str">
        <f t="shared" si="2"/>
        <v>01059040051200240</v>
      </c>
    </row>
    <row r="179" spans="1:7">
      <c r="A179" s="249" t="s">
        <v>1225</v>
      </c>
      <c r="B179" s="250" t="s">
        <v>5</v>
      </c>
      <c r="C179" s="250" t="s">
        <v>1194</v>
      </c>
      <c r="D179" s="250" t="s">
        <v>651</v>
      </c>
      <c r="E179" s="250" t="s">
        <v>329</v>
      </c>
      <c r="F179" s="251">
        <v>218800</v>
      </c>
      <c r="G179" s="124" t="str">
        <f t="shared" si="2"/>
        <v>01059040051200244</v>
      </c>
    </row>
    <row r="180" spans="1:7">
      <c r="A180" s="249" t="s">
        <v>217</v>
      </c>
      <c r="B180" s="250" t="s">
        <v>5</v>
      </c>
      <c r="C180" s="250" t="s">
        <v>337</v>
      </c>
      <c r="D180" s="250" t="s">
        <v>1175</v>
      </c>
      <c r="E180" s="250" t="s">
        <v>1175</v>
      </c>
      <c r="F180" s="251">
        <v>604355</v>
      </c>
      <c r="G180" s="124" t="str">
        <f t="shared" si="2"/>
        <v>0113</v>
      </c>
    </row>
    <row r="181" spans="1:7" ht="51">
      <c r="A181" s="249" t="s">
        <v>1769</v>
      </c>
      <c r="B181" s="250" t="s">
        <v>5</v>
      </c>
      <c r="C181" s="250" t="s">
        <v>337</v>
      </c>
      <c r="D181" s="250" t="s">
        <v>978</v>
      </c>
      <c r="E181" s="250" t="s">
        <v>1175</v>
      </c>
      <c r="F181" s="251">
        <v>215000</v>
      </c>
      <c r="G181" s="124" t="str">
        <f t="shared" si="2"/>
        <v>01130400000000</v>
      </c>
    </row>
    <row r="182" spans="1:7" ht="25.5">
      <c r="A182" s="249" t="s">
        <v>1770</v>
      </c>
      <c r="B182" s="250" t="s">
        <v>5</v>
      </c>
      <c r="C182" s="250" t="s">
        <v>337</v>
      </c>
      <c r="D182" s="250" t="s">
        <v>1165</v>
      </c>
      <c r="E182" s="250" t="s">
        <v>1175</v>
      </c>
      <c r="F182" s="251">
        <v>215000</v>
      </c>
      <c r="G182" s="124" t="str">
        <f t="shared" si="2"/>
        <v>01130430000000</v>
      </c>
    </row>
    <row r="183" spans="1:7" ht="76.5">
      <c r="A183" s="249" t="s">
        <v>1833</v>
      </c>
      <c r="B183" s="250" t="s">
        <v>5</v>
      </c>
      <c r="C183" s="250" t="s">
        <v>337</v>
      </c>
      <c r="D183" s="250" t="s">
        <v>1834</v>
      </c>
      <c r="E183" s="250" t="s">
        <v>1175</v>
      </c>
      <c r="F183" s="251">
        <v>65000</v>
      </c>
      <c r="G183" s="124" t="str">
        <f t="shared" si="2"/>
        <v>01130430080000</v>
      </c>
    </row>
    <row r="184" spans="1:7" ht="25.5">
      <c r="A184" s="249" t="s">
        <v>1321</v>
      </c>
      <c r="B184" s="250" t="s">
        <v>5</v>
      </c>
      <c r="C184" s="250" t="s">
        <v>337</v>
      </c>
      <c r="D184" s="250" t="s">
        <v>1834</v>
      </c>
      <c r="E184" s="250" t="s">
        <v>1322</v>
      </c>
      <c r="F184" s="251">
        <v>65000</v>
      </c>
      <c r="G184" s="124" t="str">
        <f t="shared" si="2"/>
        <v>01130430080000200</v>
      </c>
    </row>
    <row r="185" spans="1:7" ht="25.5">
      <c r="A185" s="249" t="s">
        <v>1198</v>
      </c>
      <c r="B185" s="250" t="s">
        <v>5</v>
      </c>
      <c r="C185" s="250" t="s">
        <v>337</v>
      </c>
      <c r="D185" s="250" t="s">
        <v>1834</v>
      </c>
      <c r="E185" s="250" t="s">
        <v>1199</v>
      </c>
      <c r="F185" s="251">
        <v>65000</v>
      </c>
      <c r="G185" s="124" t="str">
        <f t="shared" si="2"/>
        <v>01130430080000240</v>
      </c>
    </row>
    <row r="186" spans="1:7" ht="81" customHeight="1">
      <c r="A186" s="249" t="s">
        <v>1225</v>
      </c>
      <c r="B186" s="250" t="s">
        <v>5</v>
      </c>
      <c r="C186" s="250" t="s">
        <v>337</v>
      </c>
      <c r="D186" s="250" t="s">
        <v>1834</v>
      </c>
      <c r="E186" s="250" t="s">
        <v>329</v>
      </c>
      <c r="F186" s="251">
        <v>65000</v>
      </c>
      <c r="G186" s="124" t="str">
        <f t="shared" si="2"/>
        <v>01130430080000244</v>
      </c>
    </row>
    <row r="187" spans="1:7" ht="76.5">
      <c r="A187" s="249" t="s">
        <v>1771</v>
      </c>
      <c r="B187" s="250" t="s">
        <v>5</v>
      </c>
      <c r="C187" s="250" t="s">
        <v>337</v>
      </c>
      <c r="D187" s="250" t="s">
        <v>1711</v>
      </c>
      <c r="E187" s="250" t="s">
        <v>1175</v>
      </c>
      <c r="F187" s="251">
        <v>150000</v>
      </c>
      <c r="G187" s="124" t="str">
        <f t="shared" si="2"/>
        <v>0113043008Ф000</v>
      </c>
    </row>
    <row r="188" spans="1:7" ht="25.5">
      <c r="A188" s="249" t="s">
        <v>1321</v>
      </c>
      <c r="B188" s="250" t="s">
        <v>5</v>
      </c>
      <c r="C188" s="250" t="s">
        <v>337</v>
      </c>
      <c r="D188" s="250" t="s">
        <v>1711</v>
      </c>
      <c r="E188" s="250" t="s">
        <v>1322</v>
      </c>
      <c r="F188" s="251">
        <v>150000</v>
      </c>
      <c r="G188" s="124" t="str">
        <f t="shared" si="2"/>
        <v>0113043008Ф000200</v>
      </c>
    </row>
    <row r="189" spans="1:7" ht="25.5">
      <c r="A189" s="249" t="s">
        <v>1198</v>
      </c>
      <c r="B189" s="250" t="s">
        <v>5</v>
      </c>
      <c r="C189" s="250" t="s">
        <v>337</v>
      </c>
      <c r="D189" s="250" t="s">
        <v>1711</v>
      </c>
      <c r="E189" s="250" t="s">
        <v>1199</v>
      </c>
      <c r="F189" s="251">
        <v>150000</v>
      </c>
      <c r="G189" s="124" t="str">
        <f t="shared" si="2"/>
        <v>0113043008Ф000240</v>
      </c>
    </row>
    <row r="190" spans="1:7">
      <c r="A190" s="249" t="s">
        <v>1225</v>
      </c>
      <c r="B190" s="250" t="s">
        <v>5</v>
      </c>
      <c r="C190" s="250" t="s">
        <v>337</v>
      </c>
      <c r="D190" s="250" t="s">
        <v>1711</v>
      </c>
      <c r="E190" s="250" t="s">
        <v>329</v>
      </c>
      <c r="F190" s="251">
        <v>150000</v>
      </c>
      <c r="G190" s="124" t="str">
        <f t="shared" si="2"/>
        <v>0113043008Ф000244</v>
      </c>
    </row>
    <row r="191" spans="1:7" ht="25.5">
      <c r="A191" s="249" t="s">
        <v>599</v>
      </c>
      <c r="B191" s="250" t="s">
        <v>5</v>
      </c>
      <c r="C191" s="250" t="s">
        <v>337</v>
      </c>
      <c r="D191" s="250" t="s">
        <v>1006</v>
      </c>
      <c r="E191" s="250" t="s">
        <v>1175</v>
      </c>
      <c r="F191" s="251">
        <v>329355</v>
      </c>
      <c r="G191" s="124" t="str">
        <f t="shared" si="2"/>
        <v>01138000000000</v>
      </c>
    </row>
    <row r="192" spans="1:7" ht="38.25">
      <c r="A192" s="249" t="s">
        <v>600</v>
      </c>
      <c r="B192" s="250" t="s">
        <v>5</v>
      </c>
      <c r="C192" s="250" t="s">
        <v>337</v>
      </c>
      <c r="D192" s="250" t="s">
        <v>1008</v>
      </c>
      <c r="E192" s="250" t="s">
        <v>1175</v>
      </c>
      <c r="F192" s="251">
        <v>329355</v>
      </c>
      <c r="G192" s="124" t="str">
        <f t="shared" si="2"/>
        <v>01138020000000</v>
      </c>
    </row>
    <row r="193" spans="1:7" ht="63.75">
      <c r="A193" s="249" t="s">
        <v>542</v>
      </c>
      <c r="B193" s="250" t="s">
        <v>5</v>
      </c>
      <c r="C193" s="250" t="s">
        <v>337</v>
      </c>
      <c r="D193" s="250" t="s">
        <v>653</v>
      </c>
      <c r="E193" s="250" t="s">
        <v>1175</v>
      </c>
      <c r="F193" s="251">
        <v>81000</v>
      </c>
      <c r="G193" s="124" t="str">
        <f t="shared" ref="G193:G247" si="3">CONCATENATE(C193,D193,E193)</f>
        <v>01138020074290</v>
      </c>
    </row>
    <row r="194" spans="1:7" ht="51">
      <c r="A194" s="249" t="s">
        <v>1320</v>
      </c>
      <c r="B194" s="250" t="s">
        <v>5</v>
      </c>
      <c r="C194" s="250" t="s">
        <v>337</v>
      </c>
      <c r="D194" s="250" t="s">
        <v>653</v>
      </c>
      <c r="E194" s="250" t="s">
        <v>273</v>
      </c>
      <c r="F194" s="251">
        <v>77700</v>
      </c>
      <c r="G194" s="124" t="str">
        <f t="shared" si="3"/>
        <v>01138020074290100</v>
      </c>
    </row>
    <row r="195" spans="1:7" ht="25.5">
      <c r="A195" s="249" t="s">
        <v>1205</v>
      </c>
      <c r="B195" s="250" t="s">
        <v>5</v>
      </c>
      <c r="C195" s="250" t="s">
        <v>337</v>
      </c>
      <c r="D195" s="250" t="s">
        <v>653</v>
      </c>
      <c r="E195" s="250" t="s">
        <v>28</v>
      </c>
      <c r="F195" s="251">
        <v>77700</v>
      </c>
      <c r="G195" s="124" t="str">
        <f t="shared" si="3"/>
        <v>01138020074290120</v>
      </c>
    </row>
    <row r="196" spans="1:7" ht="25.5">
      <c r="A196" s="249" t="s">
        <v>953</v>
      </c>
      <c r="B196" s="250" t="s">
        <v>5</v>
      </c>
      <c r="C196" s="250" t="s">
        <v>337</v>
      </c>
      <c r="D196" s="250" t="s">
        <v>653</v>
      </c>
      <c r="E196" s="250" t="s">
        <v>324</v>
      </c>
      <c r="F196" s="251">
        <v>59689</v>
      </c>
      <c r="G196" s="124" t="str">
        <f t="shared" si="3"/>
        <v>01138020074290121</v>
      </c>
    </row>
    <row r="197" spans="1:7" ht="38.25">
      <c r="A197" s="249" t="s">
        <v>1054</v>
      </c>
      <c r="B197" s="250" t="s">
        <v>5</v>
      </c>
      <c r="C197" s="250" t="s">
        <v>337</v>
      </c>
      <c r="D197" s="250" t="s">
        <v>653</v>
      </c>
      <c r="E197" s="250" t="s">
        <v>1055</v>
      </c>
      <c r="F197" s="251">
        <v>18011</v>
      </c>
      <c r="G197" s="124" t="str">
        <f t="shared" si="3"/>
        <v>01138020074290129</v>
      </c>
    </row>
    <row r="198" spans="1:7" ht="25.5">
      <c r="A198" s="249" t="s">
        <v>1321</v>
      </c>
      <c r="B198" s="250" t="s">
        <v>5</v>
      </c>
      <c r="C198" s="250" t="s">
        <v>337</v>
      </c>
      <c r="D198" s="250" t="s">
        <v>653</v>
      </c>
      <c r="E198" s="250" t="s">
        <v>1322</v>
      </c>
      <c r="F198" s="251">
        <v>3300</v>
      </c>
      <c r="G198" s="124" t="str">
        <f t="shared" si="3"/>
        <v>01138020074290200</v>
      </c>
    </row>
    <row r="199" spans="1:7" ht="25.5">
      <c r="A199" s="249" t="s">
        <v>1198</v>
      </c>
      <c r="B199" s="250" t="s">
        <v>5</v>
      </c>
      <c r="C199" s="250" t="s">
        <v>337</v>
      </c>
      <c r="D199" s="250" t="s">
        <v>653</v>
      </c>
      <c r="E199" s="250" t="s">
        <v>1199</v>
      </c>
      <c r="F199" s="251">
        <v>3300</v>
      </c>
      <c r="G199" s="124" t="str">
        <f t="shared" si="3"/>
        <v>01138020074290240</v>
      </c>
    </row>
    <row r="200" spans="1:7">
      <c r="A200" s="249" t="s">
        <v>1225</v>
      </c>
      <c r="B200" s="250" t="s">
        <v>5</v>
      </c>
      <c r="C200" s="250" t="s">
        <v>337</v>
      </c>
      <c r="D200" s="250" t="s">
        <v>653</v>
      </c>
      <c r="E200" s="250" t="s">
        <v>329</v>
      </c>
      <c r="F200" s="251">
        <v>3300</v>
      </c>
      <c r="G200" s="124" t="str">
        <f t="shared" si="3"/>
        <v>01138020074290244</v>
      </c>
    </row>
    <row r="201" spans="1:7" ht="38.25">
      <c r="A201" s="249" t="s">
        <v>338</v>
      </c>
      <c r="B201" s="250" t="s">
        <v>5</v>
      </c>
      <c r="C201" s="250" t="s">
        <v>337</v>
      </c>
      <c r="D201" s="250" t="s">
        <v>654</v>
      </c>
      <c r="E201" s="250" t="s">
        <v>1175</v>
      </c>
      <c r="F201" s="251">
        <v>142855</v>
      </c>
      <c r="G201" s="124" t="str">
        <f t="shared" si="3"/>
        <v>01138020075190</v>
      </c>
    </row>
    <row r="202" spans="1:7" ht="51">
      <c r="A202" s="249" t="s">
        <v>1320</v>
      </c>
      <c r="B202" s="250" t="s">
        <v>5</v>
      </c>
      <c r="C202" s="250" t="s">
        <v>337</v>
      </c>
      <c r="D202" s="250" t="s">
        <v>654</v>
      </c>
      <c r="E202" s="250" t="s">
        <v>273</v>
      </c>
      <c r="F202" s="251">
        <v>120502</v>
      </c>
      <c r="G202" s="124" t="str">
        <f t="shared" si="3"/>
        <v>01138020075190100</v>
      </c>
    </row>
    <row r="203" spans="1:7" ht="25.5">
      <c r="A203" s="249" t="s">
        <v>1205</v>
      </c>
      <c r="B203" s="250" t="s">
        <v>5</v>
      </c>
      <c r="C203" s="250" t="s">
        <v>337</v>
      </c>
      <c r="D203" s="250" t="s">
        <v>654</v>
      </c>
      <c r="E203" s="250" t="s">
        <v>28</v>
      </c>
      <c r="F203" s="251">
        <v>120502</v>
      </c>
      <c r="G203" s="124" t="str">
        <f t="shared" si="3"/>
        <v>01138020075190120</v>
      </c>
    </row>
    <row r="204" spans="1:7" ht="25.5">
      <c r="A204" s="249" t="s">
        <v>953</v>
      </c>
      <c r="B204" s="250" t="s">
        <v>5</v>
      </c>
      <c r="C204" s="250" t="s">
        <v>337</v>
      </c>
      <c r="D204" s="250" t="s">
        <v>654</v>
      </c>
      <c r="E204" s="250" t="s">
        <v>324</v>
      </c>
      <c r="F204" s="251">
        <v>92551</v>
      </c>
      <c r="G204" s="124" t="str">
        <f t="shared" si="3"/>
        <v>01138020075190121</v>
      </c>
    </row>
    <row r="205" spans="1:7" ht="38.25">
      <c r="A205" s="249" t="s">
        <v>1054</v>
      </c>
      <c r="B205" s="250" t="s">
        <v>5</v>
      </c>
      <c r="C205" s="250" t="s">
        <v>337</v>
      </c>
      <c r="D205" s="250" t="s">
        <v>654</v>
      </c>
      <c r="E205" s="250" t="s">
        <v>1055</v>
      </c>
      <c r="F205" s="251">
        <v>27951</v>
      </c>
      <c r="G205" s="124" t="str">
        <f t="shared" si="3"/>
        <v>01138020075190129</v>
      </c>
    </row>
    <row r="206" spans="1:7" ht="25.5">
      <c r="A206" s="249" t="s">
        <v>1321</v>
      </c>
      <c r="B206" s="250" t="s">
        <v>5</v>
      </c>
      <c r="C206" s="250" t="s">
        <v>337</v>
      </c>
      <c r="D206" s="250" t="s">
        <v>654</v>
      </c>
      <c r="E206" s="250" t="s">
        <v>1322</v>
      </c>
      <c r="F206" s="251">
        <v>22353</v>
      </c>
      <c r="G206" s="124" t="str">
        <f t="shared" si="3"/>
        <v>01138020075190200</v>
      </c>
    </row>
    <row r="207" spans="1:7" ht="25.5">
      <c r="A207" s="249" t="s">
        <v>1198</v>
      </c>
      <c r="B207" s="250" t="s">
        <v>5</v>
      </c>
      <c r="C207" s="250" t="s">
        <v>337</v>
      </c>
      <c r="D207" s="250" t="s">
        <v>654</v>
      </c>
      <c r="E207" s="250" t="s">
        <v>1199</v>
      </c>
      <c r="F207" s="251">
        <v>22353</v>
      </c>
      <c r="G207" s="124" t="str">
        <f t="shared" si="3"/>
        <v>01138020075190240</v>
      </c>
    </row>
    <row r="208" spans="1:7">
      <c r="A208" s="249" t="s">
        <v>1225</v>
      </c>
      <c r="B208" s="250" t="s">
        <v>5</v>
      </c>
      <c r="C208" s="250" t="s">
        <v>337</v>
      </c>
      <c r="D208" s="250" t="s">
        <v>654</v>
      </c>
      <c r="E208" s="250" t="s">
        <v>329</v>
      </c>
      <c r="F208" s="251">
        <v>22353</v>
      </c>
      <c r="G208" s="124" t="str">
        <f t="shared" si="3"/>
        <v>01138020075190244</v>
      </c>
    </row>
    <row r="209" spans="1:7" ht="114.75">
      <c r="A209" s="249" t="s">
        <v>1868</v>
      </c>
      <c r="B209" s="250" t="s">
        <v>5</v>
      </c>
      <c r="C209" s="250" t="s">
        <v>337</v>
      </c>
      <c r="D209" s="250" t="s">
        <v>1869</v>
      </c>
      <c r="E209" s="250" t="s">
        <v>1175</v>
      </c>
      <c r="F209" s="251">
        <v>105500</v>
      </c>
      <c r="G209" s="124" t="str">
        <f t="shared" si="3"/>
        <v>01138020078460</v>
      </c>
    </row>
    <row r="210" spans="1:7" ht="51">
      <c r="A210" s="249" t="s">
        <v>1320</v>
      </c>
      <c r="B210" s="250" t="s">
        <v>5</v>
      </c>
      <c r="C210" s="250" t="s">
        <v>337</v>
      </c>
      <c r="D210" s="250" t="s">
        <v>1869</v>
      </c>
      <c r="E210" s="250" t="s">
        <v>273</v>
      </c>
      <c r="F210" s="251">
        <v>102600</v>
      </c>
      <c r="G210" s="124" t="str">
        <f t="shared" si="3"/>
        <v>01138020078460100</v>
      </c>
    </row>
    <row r="211" spans="1:7" ht="25.5">
      <c r="A211" s="249" t="s">
        <v>1205</v>
      </c>
      <c r="B211" s="250" t="s">
        <v>5</v>
      </c>
      <c r="C211" s="250" t="s">
        <v>337</v>
      </c>
      <c r="D211" s="250" t="s">
        <v>1869</v>
      </c>
      <c r="E211" s="250" t="s">
        <v>28</v>
      </c>
      <c r="F211" s="251">
        <v>102600</v>
      </c>
      <c r="G211" s="124" t="str">
        <f t="shared" si="3"/>
        <v>01138020078460120</v>
      </c>
    </row>
    <row r="212" spans="1:7" ht="25.5">
      <c r="A212" s="249" t="s">
        <v>953</v>
      </c>
      <c r="B212" s="250" t="s">
        <v>5</v>
      </c>
      <c r="C212" s="250" t="s">
        <v>337</v>
      </c>
      <c r="D212" s="250" t="s">
        <v>1869</v>
      </c>
      <c r="E212" s="250" t="s">
        <v>324</v>
      </c>
      <c r="F212" s="251">
        <v>78801</v>
      </c>
      <c r="G212" s="124" t="str">
        <f t="shared" si="3"/>
        <v>01138020078460121</v>
      </c>
    </row>
    <row r="213" spans="1:7" ht="38.25">
      <c r="A213" s="249" t="s">
        <v>1054</v>
      </c>
      <c r="B213" s="250" t="s">
        <v>5</v>
      </c>
      <c r="C213" s="250" t="s">
        <v>337</v>
      </c>
      <c r="D213" s="250" t="s">
        <v>1869</v>
      </c>
      <c r="E213" s="250" t="s">
        <v>1055</v>
      </c>
      <c r="F213" s="251">
        <v>23799</v>
      </c>
      <c r="G213" s="124" t="str">
        <f t="shared" si="3"/>
        <v>01138020078460129</v>
      </c>
    </row>
    <row r="214" spans="1:7" ht="25.5">
      <c r="A214" s="249" t="s">
        <v>1321</v>
      </c>
      <c r="B214" s="250" t="s">
        <v>5</v>
      </c>
      <c r="C214" s="250" t="s">
        <v>337</v>
      </c>
      <c r="D214" s="250" t="s">
        <v>1869</v>
      </c>
      <c r="E214" s="250" t="s">
        <v>1322</v>
      </c>
      <c r="F214" s="251">
        <v>2900</v>
      </c>
      <c r="G214" s="124" t="str">
        <f t="shared" si="3"/>
        <v>01138020078460200</v>
      </c>
    </row>
    <row r="215" spans="1:7" ht="25.5">
      <c r="A215" s="249" t="s">
        <v>1198</v>
      </c>
      <c r="B215" s="250" t="s">
        <v>5</v>
      </c>
      <c r="C215" s="250" t="s">
        <v>337</v>
      </c>
      <c r="D215" s="250" t="s">
        <v>1869</v>
      </c>
      <c r="E215" s="250" t="s">
        <v>1199</v>
      </c>
      <c r="F215" s="251">
        <v>2900</v>
      </c>
      <c r="G215" s="124" t="str">
        <f t="shared" si="3"/>
        <v>01138020078460240</v>
      </c>
    </row>
    <row r="216" spans="1:7">
      <c r="A216" s="249" t="s">
        <v>1225</v>
      </c>
      <c r="B216" s="250" t="s">
        <v>5</v>
      </c>
      <c r="C216" s="250" t="s">
        <v>337</v>
      </c>
      <c r="D216" s="250" t="s">
        <v>1869</v>
      </c>
      <c r="E216" s="250" t="s">
        <v>329</v>
      </c>
      <c r="F216" s="251">
        <v>2900</v>
      </c>
      <c r="G216" s="124" t="str">
        <f t="shared" si="3"/>
        <v>01138020078460244</v>
      </c>
    </row>
    <row r="217" spans="1:7" ht="25.5">
      <c r="A217" s="249" t="s">
        <v>601</v>
      </c>
      <c r="B217" s="250" t="s">
        <v>5</v>
      </c>
      <c r="C217" s="250" t="s">
        <v>337</v>
      </c>
      <c r="D217" s="250" t="s">
        <v>1011</v>
      </c>
      <c r="E217" s="250" t="s">
        <v>1175</v>
      </c>
      <c r="F217" s="251">
        <v>60000</v>
      </c>
      <c r="G217" s="124" t="str">
        <f t="shared" si="3"/>
        <v>01139000000000</v>
      </c>
    </row>
    <row r="218" spans="1:7" ht="51">
      <c r="A218" s="249" t="s">
        <v>2083</v>
      </c>
      <c r="B218" s="250" t="s">
        <v>5</v>
      </c>
      <c r="C218" s="250" t="s">
        <v>337</v>
      </c>
      <c r="D218" s="250" t="s">
        <v>1014</v>
      </c>
      <c r="E218" s="250" t="s">
        <v>1175</v>
      </c>
      <c r="F218" s="251">
        <v>60000</v>
      </c>
      <c r="G218" s="124" t="str">
        <f t="shared" si="3"/>
        <v>01139060000000</v>
      </c>
    </row>
    <row r="219" spans="1:7" ht="51">
      <c r="A219" s="249" t="s">
        <v>2083</v>
      </c>
      <c r="B219" s="250" t="s">
        <v>5</v>
      </c>
      <c r="C219" s="250" t="s">
        <v>337</v>
      </c>
      <c r="D219" s="250" t="s">
        <v>655</v>
      </c>
      <c r="E219" s="250" t="s">
        <v>1175</v>
      </c>
      <c r="F219" s="251">
        <v>60000</v>
      </c>
      <c r="G219" s="124" t="str">
        <f t="shared" si="3"/>
        <v>01139060080000</v>
      </c>
    </row>
    <row r="220" spans="1:7">
      <c r="A220" s="249" t="s">
        <v>1325</v>
      </c>
      <c r="B220" s="250" t="s">
        <v>5</v>
      </c>
      <c r="C220" s="250" t="s">
        <v>337</v>
      </c>
      <c r="D220" s="250" t="s">
        <v>655</v>
      </c>
      <c r="E220" s="250" t="s">
        <v>1326</v>
      </c>
      <c r="F220" s="251">
        <v>60000</v>
      </c>
      <c r="G220" s="124" t="str">
        <f t="shared" si="3"/>
        <v>01139060080000300</v>
      </c>
    </row>
    <row r="221" spans="1:7" ht="25.5">
      <c r="A221" s="249" t="s">
        <v>339</v>
      </c>
      <c r="B221" s="250" t="s">
        <v>5</v>
      </c>
      <c r="C221" s="250" t="s">
        <v>337</v>
      </c>
      <c r="D221" s="250" t="s">
        <v>655</v>
      </c>
      <c r="E221" s="250" t="s">
        <v>340</v>
      </c>
      <c r="F221" s="251">
        <v>60000</v>
      </c>
      <c r="G221" s="124" t="str">
        <f t="shared" si="3"/>
        <v>01139060080000330</v>
      </c>
    </row>
    <row r="222" spans="1:7" ht="25.5">
      <c r="A222" s="249" t="s">
        <v>238</v>
      </c>
      <c r="B222" s="250" t="s">
        <v>5</v>
      </c>
      <c r="C222" s="250" t="s">
        <v>1137</v>
      </c>
      <c r="D222" s="250" t="s">
        <v>1175</v>
      </c>
      <c r="E222" s="250" t="s">
        <v>1175</v>
      </c>
      <c r="F222" s="251">
        <v>8012785.1399999997</v>
      </c>
      <c r="G222" s="124" t="str">
        <f t="shared" si="3"/>
        <v>0300</v>
      </c>
    </row>
    <row r="223" spans="1:7" ht="38.25">
      <c r="A223" s="249" t="s">
        <v>1715</v>
      </c>
      <c r="B223" s="250" t="s">
        <v>5</v>
      </c>
      <c r="C223" s="250" t="s">
        <v>345</v>
      </c>
      <c r="D223" s="250" t="s">
        <v>1175</v>
      </c>
      <c r="E223" s="250" t="s">
        <v>1175</v>
      </c>
      <c r="F223" s="251">
        <v>6312785.1399999997</v>
      </c>
      <c r="G223" s="124" t="str">
        <f t="shared" si="3"/>
        <v>0310</v>
      </c>
    </row>
    <row r="224" spans="1:7" ht="51">
      <c r="A224" s="249" t="s">
        <v>1769</v>
      </c>
      <c r="B224" s="250" t="s">
        <v>5</v>
      </c>
      <c r="C224" s="250" t="s">
        <v>345</v>
      </c>
      <c r="D224" s="250" t="s">
        <v>978</v>
      </c>
      <c r="E224" s="250" t="s">
        <v>1175</v>
      </c>
      <c r="F224" s="251">
        <v>6312785.1399999997</v>
      </c>
      <c r="G224" s="124" t="str">
        <f t="shared" si="3"/>
        <v>03100400000000</v>
      </c>
    </row>
    <row r="225" spans="1:7" ht="51">
      <c r="A225" s="249" t="s">
        <v>457</v>
      </c>
      <c r="B225" s="250" t="s">
        <v>5</v>
      </c>
      <c r="C225" s="250" t="s">
        <v>345</v>
      </c>
      <c r="D225" s="250" t="s">
        <v>979</v>
      </c>
      <c r="E225" s="250" t="s">
        <v>1175</v>
      </c>
      <c r="F225" s="251">
        <v>6099337.1399999997</v>
      </c>
      <c r="G225" s="124" t="str">
        <f t="shared" si="3"/>
        <v>03100410000000</v>
      </c>
    </row>
    <row r="226" spans="1:7" ht="127.5">
      <c r="A226" s="249" t="s">
        <v>2084</v>
      </c>
      <c r="B226" s="250" t="s">
        <v>5</v>
      </c>
      <c r="C226" s="250" t="s">
        <v>345</v>
      </c>
      <c r="D226" s="250" t="s">
        <v>2085</v>
      </c>
      <c r="E226" s="250" t="s">
        <v>1175</v>
      </c>
      <c r="F226" s="251">
        <v>530815</v>
      </c>
      <c r="G226" s="124" t="str">
        <f t="shared" si="3"/>
        <v>03100410027242</v>
      </c>
    </row>
    <row r="227" spans="1:7" ht="51">
      <c r="A227" s="249" t="s">
        <v>1320</v>
      </c>
      <c r="B227" s="250" t="s">
        <v>5</v>
      </c>
      <c r="C227" s="250" t="s">
        <v>345</v>
      </c>
      <c r="D227" s="250" t="s">
        <v>2085</v>
      </c>
      <c r="E227" s="250" t="s">
        <v>273</v>
      </c>
      <c r="F227" s="251">
        <v>530815</v>
      </c>
      <c r="G227" s="124" t="str">
        <f t="shared" si="3"/>
        <v>03100410027242100</v>
      </c>
    </row>
    <row r="228" spans="1:7">
      <c r="A228" s="249" t="s">
        <v>1192</v>
      </c>
      <c r="B228" s="250" t="s">
        <v>5</v>
      </c>
      <c r="C228" s="250" t="s">
        <v>345</v>
      </c>
      <c r="D228" s="250" t="s">
        <v>2085</v>
      </c>
      <c r="E228" s="250" t="s">
        <v>133</v>
      </c>
      <c r="F228" s="251">
        <v>530815</v>
      </c>
      <c r="G228" s="124" t="str">
        <f t="shared" si="3"/>
        <v>03100410027242110</v>
      </c>
    </row>
    <row r="229" spans="1:7">
      <c r="A229" s="249" t="s">
        <v>1138</v>
      </c>
      <c r="B229" s="250" t="s">
        <v>5</v>
      </c>
      <c r="C229" s="250" t="s">
        <v>345</v>
      </c>
      <c r="D229" s="250" t="s">
        <v>2085</v>
      </c>
      <c r="E229" s="250" t="s">
        <v>342</v>
      </c>
      <c r="F229" s="251">
        <v>407692</v>
      </c>
      <c r="G229" s="124" t="str">
        <f t="shared" si="3"/>
        <v>03100410027242111</v>
      </c>
    </row>
    <row r="230" spans="1:7" ht="38.25">
      <c r="A230" s="249" t="s">
        <v>1139</v>
      </c>
      <c r="B230" s="250" t="s">
        <v>5</v>
      </c>
      <c r="C230" s="250" t="s">
        <v>345</v>
      </c>
      <c r="D230" s="250" t="s">
        <v>2085</v>
      </c>
      <c r="E230" s="250" t="s">
        <v>1056</v>
      </c>
      <c r="F230" s="251">
        <v>123123</v>
      </c>
      <c r="G230" s="124" t="str">
        <f t="shared" si="3"/>
        <v>03100410027242119</v>
      </c>
    </row>
    <row r="231" spans="1:7" ht="114.75">
      <c r="A231" s="249" t="s">
        <v>341</v>
      </c>
      <c r="B231" s="250" t="s">
        <v>5</v>
      </c>
      <c r="C231" s="250" t="s">
        <v>345</v>
      </c>
      <c r="D231" s="250" t="s">
        <v>656</v>
      </c>
      <c r="E231" s="250" t="s">
        <v>1175</v>
      </c>
      <c r="F231" s="251">
        <v>5346382</v>
      </c>
      <c r="G231" s="124" t="str">
        <f t="shared" si="3"/>
        <v>03100410040010</v>
      </c>
    </row>
    <row r="232" spans="1:7" ht="51">
      <c r="A232" s="249" t="s">
        <v>1320</v>
      </c>
      <c r="B232" s="250" t="s">
        <v>5</v>
      </c>
      <c r="C232" s="250" t="s">
        <v>345</v>
      </c>
      <c r="D232" s="250" t="s">
        <v>656</v>
      </c>
      <c r="E232" s="250" t="s">
        <v>273</v>
      </c>
      <c r="F232" s="251">
        <v>5336382</v>
      </c>
      <c r="G232" s="124" t="str">
        <f t="shared" si="3"/>
        <v>03100410040010100</v>
      </c>
    </row>
    <row r="233" spans="1:7">
      <c r="A233" s="249" t="s">
        <v>1192</v>
      </c>
      <c r="B233" s="250" t="s">
        <v>5</v>
      </c>
      <c r="C233" s="250" t="s">
        <v>345</v>
      </c>
      <c r="D233" s="250" t="s">
        <v>656</v>
      </c>
      <c r="E233" s="250" t="s">
        <v>133</v>
      </c>
      <c r="F233" s="251">
        <v>5336382</v>
      </c>
      <c r="G233" s="124" t="str">
        <f t="shared" si="3"/>
        <v>03100410040010110</v>
      </c>
    </row>
    <row r="234" spans="1:7">
      <c r="A234" s="249" t="s">
        <v>1138</v>
      </c>
      <c r="B234" s="250" t="s">
        <v>5</v>
      </c>
      <c r="C234" s="250" t="s">
        <v>345</v>
      </c>
      <c r="D234" s="250" t="s">
        <v>656</v>
      </c>
      <c r="E234" s="250" t="s">
        <v>342</v>
      </c>
      <c r="F234" s="251">
        <v>4098604</v>
      </c>
      <c r="G234" s="124" t="str">
        <f t="shared" si="3"/>
        <v>03100410040010111</v>
      </c>
    </row>
    <row r="235" spans="1:7" ht="38.25">
      <c r="A235" s="249" t="s">
        <v>1139</v>
      </c>
      <c r="B235" s="250" t="s">
        <v>5</v>
      </c>
      <c r="C235" s="250" t="s">
        <v>345</v>
      </c>
      <c r="D235" s="250" t="s">
        <v>656</v>
      </c>
      <c r="E235" s="250" t="s">
        <v>1056</v>
      </c>
      <c r="F235" s="251">
        <v>1237778</v>
      </c>
      <c r="G235" s="124" t="str">
        <f t="shared" si="3"/>
        <v>03100410040010119</v>
      </c>
    </row>
    <row r="236" spans="1:7" ht="25.5">
      <c r="A236" s="249" t="s">
        <v>1321</v>
      </c>
      <c r="B236" s="250" t="s">
        <v>5</v>
      </c>
      <c r="C236" s="250" t="s">
        <v>345</v>
      </c>
      <c r="D236" s="250" t="s">
        <v>656</v>
      </c>
      <c r="E236" s="250" t="s">
        <v>1322</v>
      </c>
      <c r="F236" s="251">
        <v>10000</v>
      </c>
      <c r="G236" s="124" t="str">
        <f t="shared" si="3"/>
        <v>03100410040010200</v>
      </c>
    </row>
    <row r="237" spans="1:7" ht="25.5">
      <c r="A237" s="249" t="s">
        <v>1198</v>
      </c>
      <c r="B237" s="250" t="s">
        <v>5</v>
      </c>
      <c r="C237" s="250" t="s">
        <v>345</v>
      </c>
      <c r="D237" s="250" t="s">
        <v>656</v>
      </c>
      <c r="E237" s="250" t="s">
        <v>1199</v>
      </c>
      <c r="F237" s="251">
        <v>10000</v>
      </c>
      <c r="G237" s="124" t="str">
        <f t="shared" si="3"/>
        <v>03100410040010240</v>
      </c>
    </row>
    <row r="238" spans="1:7">
      <c r="A238" s="249" t="s">
        <v>1225</v>
      </c>
      <c r="B238" s="250" t="s">
        <v>5</v>
      </c>
      <c r="C238" s="250" t="s">
        <v>345</v>
      </c>
      <c r="D238" s="250" t="s">
        <v>656</v>
      </c>
      <c r="E238" s="250" t="s">
        <v>329</v>
      </c>
      <c r="F238" s="251">
        <v>10000</v>
      </c>
      <c r="G238" s="124" t="str">
        <f t="shared" si="3"/>
        <v>03100410040010244</v>
      </c>
    </row>
    <row r="239" spans="1:7" ht="127.5">
      <c r="A239" s="249" t="s">
        <v>1712</v>
      </c>
      <c r="B239" s="250" t="s">
        <v>5</v>
      </c>
      <c r="C239" s="250" t="s">
        <v>345</v>
      </c>
      <c r="D239" s="250" t="s">
        <v>1713</v>
      </c>
      <c r="E239" s="250" t="s">
        <v>1175</v>
      </c>
      <c r="F239" s="251">
        <v>30000</v>
      </c>
      <c r="G239" s="124" t="str">
        <f t="shared" si="3"/>
        <v>0310041004Ф010</v>
      </c>
    </row>
    <row r="240" spans="1:7" ht="25.5">
      <c r="A240" s="249" t="s">
        <v>1321</v>
      </c>
      <c r="B240" s="250" t="s">
        <v>5</v>
      </c>
      <c r="C240" s="250" t="s">
        <v>345</v>
      </c>
      <c r="D240" s="250" t="s">
        <v>1713</v>
      </c>
      <c r="E240" s="250" t="s">
        <v>1322</v>
      </c>
      <c r="F240" s="251">
        <v>30000</v>
      </c>
      <c r="G240" s="124" t="str">
        <f t="shared" si="3"/>
        <v>0310041004Ф010200</v>
      </c>
    </row>
    <row r="241" spans="1:7" ht="25.5">
      <c r="A241" s="249" t="s">
        <v>1198</v>
      </c>
      <c r="B241" s="250" t="s">
        <v>5</v>
      </c>
      <c r="C241" s="250" t="s">
        <v>345</v>
      </c>
      <c r="D241" s="250" t="s">
        <v>1713</v>
      </c>
      <c r="E241" s="250" t="s">
        <v>1199</v>
      </c>
      <c r="F241" s="251">
        <v>30000</v>
      </c>
      <c r="G241" s="124" t="str">
        <f t="shared" si="3"/>
        <v>0310041004Ф010240</v>
      </c>
    </row>
    <row r="242" spans="1:7">
      <c r="A242" s="249" t="s">
        <v>1225</v>
      </c>
      <c r="B242" s="250" t="s">
        <v>5</v>
      </c>
      <c r="C242" s="250" t="s">
        <v>345</v>
      </c>
      <c r="D242" s="250" t="s">
        <v>1713</v>
      </c>
      <c r="E242" s="250" t="s">
        <v>329</v>
      </c>
      <c r="F242" s="251">
        <v>30000</v>
      </c>
      <c r="G242" s="124" t="str">
        <f t="shared" si="3"/>
        <v>0310041004Ф010244</v>
      </c>
    </row>
    <row r="243" spans="1:7" ht="102">
      <c r="A243" s="249" t="s">
        <v>351</v>
      </c>
      <c r="B243" s="250" t="s">
        <v>5</v>
      </c>
      <c r="C243" s="250" t="s">
        <v>345</v>
      </c>
      <c r="D243" s="250" t="s">
        <v>1714</v>
      </c>
      <c r="E243" s="250" t="s">
        <v>1175</v>
      </c>
      <c r="F243" s="251">
        <v>22000</v>
      </c>
      <c r="G243" s="124" t="str">
        <f t="shared" si="3"/>
        <v>03100410080000</v>
      </c>
    </row>
    <row r="244" spans="1:7" ht="25.5">
      <c r="A244" s="249" t="s">
        <v>1321</v>
      </c>
      <c r="B244" s="250" t="s">
        <v>5</v>
      </c>
      <c r="C244" s="250" t="s">
        <v>345</v>
      </c>
      <c r="D244" s="250" t="s">
        <v>1714</v>
      </c>
      <c r="E244" s="250" t="s">
        <v>1322</v>
      </c>
      <c r="F244" s="251">
        <v>22000</v>
      </c>
      <c r="G244" s="124" t="str">
        <f t="shared" si="3"/>
        <v>03100410080000200</v>
      </c>
    </row>
    <row r="245" spans="1:7" ht="25.5">
      <c r="A245" s="249" t="s">
        <v>1198</v>
      </c>
      <c r="B245" s="250" t="s">
        <v>5</v>
      </c>
      <c r="C245" s="250" t="s">
        <v>345</v>
      </c>
      <c r="D245" s="250" t="s">
        <v>1714</v>
      </c>
      <c r="E245" s="250" t="s">
        <v>1199</v>
      </c>
      <c r="F245" s="251">
        <v>22000</v>
      </c>
      <c r="G245" s="124" t="str">
        <f t="shared" si="3"/>
        <v>03100410080000240</v>
      </c>
    </row>
    <row r="246" spans="1:7">
      <c r="A246" s="249" t="s">
        <v>1225</v>
      </c>
      <c r="B246" s="250" t="s">
        <v>5</v>
      </c>
      <c r="C246" s="250" t="s">
        <v>345</v>
      </c>
      <c r="D246" s="250" t="s">
        <v>1714</v>
      </c>
      <c r="E246" s="250" t="s">
        <v>329</v>
      </c>
      <c r="F246" s="251">
        <v>22000</v>
      </c>
      <c r="G246" s="124" t="str">
        <f t="shared" si="3"/>
        <v>03100410080000244</v>
      </c>
    </row>
    <row r="247" spans="1:7" ht="114.75">
      <c r="A247" s="249" t="s">
        <v>2086</v>
      </c>
      <c r="B247" s="250" t="s">
        <v>5</v>
      </c>
      <c r="C247" s="250" t="s">
        <v>345</v>
      </c>
      <c r="D247" s="250" t="s">
        <v>2087</v>
      </c>
      <c r="E247" s="250" t="s">
        <v>1175</v>
      </c>
      <c r="F247" s="251">
        <v>10000</v>
      </c>
      <c r="G247" s="124" t="str">
        <f t="shared" si="3"/>
        <v>03100410080090</v>
      </c>
    </row>
    <row r="248" spans="1:7" ht="25.5">
      <c r="A248" s="249" t="s">
        <v>1321</v>
      </c>
      <c r="B248" s="250" t="s">
        <v>5</v>
      </c>
      <c r="C248" s="250" t="s">
        <v>345</v>
      </c>
      <c r="D248" s="250" t="s">
        <v>2087</v>
      </c>
      <c r="E248" s="250" t="s">
        <v>1322</v>
      </c>
      <c r="F248" s="251">
        <v>10000</v>
      </c>
      <c r="G248" s="124" t="str">
        <f t="shared" ref="G248:G311" si="4">CONCATENATE(C248,D248,E248)</f>
        <v>03100410080090200</v>
      </c>
    </row>
    <row r="249" spans="1:7" ht="25.5">
      <c r="A249" s="249" t="s">
        <v>1198</v>
      </c>
      <c r="B249" s="250" t="s">
        <v>5</v>
      </c>
      <c r="C249" s="250" t="s">
        <v>345</v>
      </c>
      <c r="D249" s="250" t="s">
        <v>2087</v>
      </c>
      <c r="E249" s="250" t="s">
        <v>1199</v>
      </c>
      <c r="F249" s="251">
        <v>10000</v>
      </c>
      <c r="G249" s="124" t="str">
        <f t="shared" si="4"/>
        <v>03100410080090240</v>
      </c>
    </row>
    <row r="250" spans="1:7">
      <c r="A250" s="249" t="s">
        <v>1225</v>
      </c>
      <c r="B250" s="250" t="s">
        <v>5</v>
      </c>
      <c r="C250" s="250" t="s">
        <v>345</v>
      </c>
      <c r="D250" s="250" t="s">
        <v>2087</v>
      </c>
      <c r="E250" s="250" t="s">
        <v>329</v>
      </c>
      <c r="F250" s="251">
        <v>10000</v>
      </c>
      <c r="G250" s="124" t="str">
        <f t="shared" si="4"/>
        <v>03100410080090244</v>
      </c>
    </row>
    <row r="251" spans="1:7" ht="127.5">
      <c r="A251" s="249" t="s">
        <v>1979</v>
      </c>
      <c r="B251" s="250" t="s">
        <v>5</v>
      </c>
      <c r="C251" s="250" t="s">
        <v>345</v>
      </c>
      <c r="D251" s="250" t="s">
        <v>1980</v>
      </c>
      <c r="E251" s="250" t="s">
        <v>1175</v>
      </c>
      <c r="F251" s="251">
        <v>140000</v>
      </c>
      <c r="G251" s="124" t="str">
        <f t="shared" si="4"/>
        <v>0310041008Ф090</v>
      </c>
    </row>
    <row r="252" spans="1:7" ht="25.5">
      <c r="A252" s="249" t="s">
        <v>1321</v>
      </c>
      <c r="B252" s="250" t="s">
        <v>5</v>
      </c>
      <c r="C252" s="250" t="s">
        <v>345</v>
      </c>
      <c r="D252" s="250" t="s">
        <v>1980</v>
      </c>
      <c r="E252" s="250" t="s">
        <v>1322</v>
      </c>
      <c r="F252" s="251">
        <v>140000</v>
      </c>
      <c r="G252" s="124" t="str">
        <f t="shared" si="4"/>
        <v>0310041008Ф090200</v>
      </c>
    </row>
    <row r="253" spans="1:7" ht="25.5">
      <c r="A253" s="249" t="s">
        <v>1198</v>
      </c>
      <c r="B253" s="250" t="s">
        <v>5</v>
      </c>
      <c r="C253" s="250" t="s">
        <v>345</v>
      </c>
      <c r="D253" s="250" t="s">
        <v>1980</v>
      </c>
      <c r="E253" s="250" t="s">
        <v>1199</v>
      </c>
      <c r="F253" s="251">
        <v>140000</v>
      </c>
      <c r="G253" s="124" t="str">
        <f t="shared" si="4"/>
        <v>0310041008Ф090240</v>
      </c>
    </row>
    <row r="254" spans="1:7">
      <c r="A254" s="249" t="s">
        <v>1225</v>
      </c>
      <c r="B254" s="250" t="s">
        <v>5</v>
      </c>
      <c r="C254" s="250" t="s">
        <v>345</v>
      </c>
      <c r="D254" s="250" t="s">
        <v>1980</v>
      </c>
      <c r="E254" s="250" t="s">
        <v>329</v>
      </c>
      <c r="F254" s="251">
        <v>140000</v>
      </c>
      <c r="G254" s="124" t="str">
        <f t="shared" si="4"/>
        <v>0310041008Ф090244</v>
      </c>
    </row>
    <row r="255" spans="1:7" ht="127.5">
      <c r="A255" s="249" t="s">
        <v>1522</v>
      </c>
      <c r="B255" s="250" t="s">
        <v>5</v>
      </c>
      <c r="C255" s="250" t="s">
        <v>345</v>
      </c>
      <c r="D255" s="250" t="s">
        <v>1346</v>
      </c>
      <c r="E255" s="250" t="s">
        <v>1175</v>
      </c>
      <c r="F255" s="251">
        <v>20140.14</v>
      </c>
      <c r="G255" s="124" t="str">
        <f t="shared" si="4"/>
        <v>031004100S4130</v>
      </c>
    </row>
    <row r="256" spans="1:7" ht="25.5">
      <c r="A256" s="249" t="s">
        <v>1321</v>
      </c>
      <c r="B256" s="250" t="s">
        <v>5</v>
      </c>
      <c r="C256" s="250" t="s">
        <v>345</v>
      </c>
      <c r="D256" s="250" t="s">
        <v>1346</v>
      </c>
      <c r="E256" s="250" t="s">
        <v>1322</v>
      </c>
      <c r="F256" s="251">
        <v>20140.14</v>
      </c>
      <c r="G256" s="124" t="str">
        <f t="shared" si="4"/>
        <v>031004100S4130200</v>
      </c>
    </row>
    <row r="257" spans="1:7" ht="25.5">
      <c r="A257" s="249" t="s">
        <v>1198</v>
      </c>
      <c r="B257" s="250" t="s">
        <v>5</v>
      </c>
      <c r="C257" s="250" t="s">
        <v>345</v>
      </c>
      <c r="D257" s="250" t="s">
        <v>1346</v>
      </c>
      <c r="E257" s="250" t="s">
        <v>1199</v>
      </c>
      <c r="F257" s="251">
        <v>20140.14</v>
      </c>
      <c r="G257" s="124" t="str">
        <f t="shared" si="4"/>
        <v>031004100S4130240</v>
      </c>
    </row>
    <row r="258" spans="1:7">
      <c r="A258" s="249" t="s">
        <v>1225</v>
      </c>
      <c r="B258" s="250" t="s">
        <v>5</v>
      </c>
      <c r="C258" s="250" t="s">
        <v>345</v>
      </c>
      <c r="D258" s="250" t="s">
        <v>1346</v>
      </c>
      <c r="E258" s="250" t="s">
        <v>329</v>
      </c>
      <c r="F258" s="251">
        <v>20140.14</v>
      </c>
      <c r="G258" s="124" t="str">
        <f t="shared" si="4"/>
        <v>031004100S4130244</v>
      </c>
    </row>
    <row r="259" spans="1:7" ht="25.5">
      <c r="A259" s="249" t="s">
        <v>459</v>
      </c>
      <c r="B259" s="250" t="s">
        <v>5</v>
      </c>
      <c r="C259" s="250" t="s">
        <v>345</v>
      </c>
      <c r="D259" s="250" t="s">
        <v>980</v>
      </c>
      <c r="E259" s="250" t="s">
        <v>1175</v>
      </c>
      <c r="F259" s="251">
        <v>213448</v>
      </c>
      <c r="G259" s="124" t="str">
        <f t="shared" si="4"/>
        <v>03100420000000</v>
      </c>
    </row>
    <row r="260" spans="1:7" ht="89.25">
      <c r="A260" s="249" t="s">
        <v>349</v>
      </c>
      <c r="B260" s="250" t="s">
        <v>5</v>
      </c>
      <c r="C260" s="250" t="s">
        <v>345</v>
      </c>
      <c r="D260" s="250" t="s">
        <v>661</v>
      </c>
      <c r="E260" s="250" t="s">
        <v>1175</v>
      </c>
      <c r="F260" s="251">
        <v>150000</v>
      </c>
      <c r="G260" s="124" t="str">
        <f t="shared" si="4"/>
        <v>03100420080020</v>
      </c>
    </row>
    <row r="261" spans="1:7" ht="25.5">
      <c r="A261" s="249" t="s">
        <v>1321</v>
      </c>
      <c r="B261" s="250" t="s">
        <v>5</v>
      </c>
      <c r="C261" s="250" t="s">
        <v>345</v>
      </c>
      <c r="D261" s="250" t="s">
        <v>661</v>
      </c>
      <c r="E261" s="250" t="s">
        <v>1322</v>
      </c>
      <c r="F261" s="251">
        <v>150000</v>
      </c>
      <c r="G261" s="124" t="str">
        <f t="shared" si="4"/>
        <v>03100420080020200</v>
      </c>
    </row>
    <row r="262" spans="1:7" ht="25.5">
      <c r="A262" s="249" t="s">
        <v>1198</v>
      </c>
      <c r="B262" s="250" t="s">
        <v>5</v>
      </c>
      <c r="C262" s="250" t="s">
        <v>345</v>
      </c>
      <c r="D262" s="250" t="s">
        <v>661</v>
      </c>
      <c r="E262" s="250" t="s">
        <v>1199</v>
      </c>
      <c r="F262" s="251">
        <v>150000</v>
      </c>
      <c r="G262" s="124" t="str">
        <f t="shared" si="4"/>
        <v>03100420080020240</v>
      </c>
    </row>
    <row r="263" spans="1:7">
      <c r="A263" s="249" t="s">
        <v>1225</v>
      </c>
      <c r="B263" s="250" t="s">
        <v>5</v>
      </c>
      <c r="C263" s="250" t="s">
        <v>345</v>
      </c>
      <c r="D263" s="250" t="s">
        <v>661</v>
      </c>
      <c r="E263" s="250" t="s">
        <v>329</v>
      </c>
      <c r="F263" s="251">
        <v>150000</v>
      </c>
      <c r="G263" s="124" t="str">
        <f t="shared" si="4"/>
        <v>03100420080020244</v>
      </c>
    </row>
    <row r="264" spans="1:7" ht="89.25">
      <c r="A264" s="249" t="s">
        <v>350</v>
      </c>
      <c r="B264" s="250" t="s">
        <v>5</v>
      </c>
      <c r="C264" s="250" t="s">
        <v>345</v>
      </c>
      <c r="D264" s="250" t="s">
        <v>662</v>
      </c>
      <c r="E264" s="250" t="s">
        <v>1175</v>
      </c>
      <c r="F264" s="251">
        <v>30500</v>
      </c>
      <c r="G264" s="124" t="str">
        <f t="shared" si="4"/>
        <v>03100420080030</v>
      </c>
    </row>
    <row r="265" spans="1:7" ht="25.5">
      <c r="A265" s="249" t="s">
        <v>1321</v>
      </c>
      <c r="B265" s="250" t="s">
        <v>5</v>
      </c>
      <c r="C265" s="250" t="s">
        <v>345</v>
      </c>
      <c r="D265" s="250" t="s">
        <v>662</v>
      </c>
      <c r="E265" s="250" t="s">
        <v>1322</v>
      </c>
      <c r="F265" s="251">
        <v>30500</v>
      </c>
      <c r="G265" s="124" t="str">
        <f t="shared" si="4"/>
        <v>03100420080030200</v>
      </c>
    </row>
    <row r="266" spans="1:7" ht="25.5">
      <c r="A266" s="249" t="s">
        <v>1198</v>
      </c>
      <c r="B266" s="250" t="s">
        <v>5</v>
      </c>
      <c r="C266" s="250" t="s">
        <v>345</v>
      </c>
      <c r="D266" s="250" t="s">
        <v>662</v>
      </c>
      <c r="E266" s="250" t="s">
        <v>1199</v>
      </c>
      <c r="F266" s="251">
        <v>30500</v>
      </c>
      <c r="G266" s="124" t="str">
        <f t="shared" si="4"/>
        <v>03100420080030240</v>
      </c>
    </row>
    <row r="267" spans="1:7">
      <c r="A267" s="249" t="s">
        <v>1225</v>
      </c>
      <c r="B267" s="250" t="s">
        <v>5</v>
      </c>
      <c r="C267" s="250" t="s">
        <v>345</v>
      </c>
      <c r="D267" s="250" t="s">
        <v>662</v>
      </c>
      <c r="E267" s="250" t="s">
        <v>329</v>
      </c>
      <c r="F267" s="251">
        <v>30500</v>
      </c>
      <c r="G267" s="124" t="str">
        <f t="shared" si="4"/>
        <v>03100420080030244</v>
      </c>
    </row>
    <row r="268" spans="1:7" ht="102">
      <c r="A268" s="249" t="s">
        <v>1981</v>
      </c>
      <c r="B268" s="250" t="s">
        <v>5</v>
      </c>
      <c r="C268" s="250" t="s">
        <v>345</v>
      </c>
      <c r="D268" s="250" t="s">
        <v>1982</v>
      </c>
      <c r="E268" s="250" t="s">
        <v>1175</v>
      </c>
      <c r="F268" s="251">
        <v>24000</v>
      </c>
      <c r="G268" s="124" t="str">
        <f t="shared" si="4"/>
        <v>0310042008Ф030</v>
      </c>
    </row>
    <row r="269" spans="1:7" ht="25.5">
      <c r="A269" s="249" t="s">
        <v>1321</v>
      </c>
      <c r="B269" s="250" t="s">
        <v>5</v>
      </c>
      <c r="C269" s="250" t="s">
        <v>345</v>
      </c>
      <c r="D269" s="250" t="s">
        <v>1982</v>
      </c>
      <c r="E269" s="250" t="s">
        <v>1322</v>
      </c>
      <c r="F269" s="251">
        <v>24000</v>
      </c>
      <c r="G269" s="124" t="str">
        <f t="shared" si="4"/>
        <v>0310042008Ф030200</v>
      </c>
    </row>
    <row r="270" spans="1:7" ht="25.5">
      <c r="A270" s="249" t="s">
        <v>1198</v>
      </c>
      <c r="B270" s="250" t="s">
        <v>5</v>
      </c>
      <c r="C270" s="250" t="s">
        <v>345</v>
      </c>
      <c r="D270" s="250" t="s">
        <v>1982</v>
      </c>
      <c r="E270" s="250" t="s">
        <v>1199</v>
      </c>
      <c r="F270" s="251">
        <v>24000</v>
      </c>
      <c r="G270" s="124" t="str">
        <f t="shared" si="4"/>
        <v>0310042008Ф030240</v>
      </c>
    </row>
    <row r="271" spans="1:7">
      <c r="A271" s="249" t="s">
        <v>1225</v>
      </c>
      <c r="B271" s="250" t="s">
        <v>5</v>
      </c>
      <c r="C271" s="250" t="s">
        <v>345</v>
      </c>
      <c r="D271" s="250" t="s">
        <v>1982</v>
      </c>
      <c r="E271" s="250" t="s">
        <v>329</v>
      </c>
      <c r="F271" s="251">
        <v>24000</v>
      </c>
      <c r="G271" s="124" t="str">
        <f t="shared" si="4"/>
        <v>0310042008Ф030244</v>
      </c>
    </row>
    <row r="272" spans="1:7" ht="76.5">
      <c r="A272" s="249" t="s">
        <v>1477</v>
      </c>
      <c r="B272" s="250" t="s">
        <v>5</v>
      </c>
      <c r="C272" s="250" t="s">
        <v>345</v>
      </c>
      <c r="D272" s="250" t="s">
        <v>1478</v>
      </c>
      <c r="E272" s="250" t="s">
        <v>1175</v>
      </c>
      <c r="F272" s="251">
        <v>8948</v>
      </c>
      <c r="G272" s="124" t="str">
        <f t="shared" si="4"/>
        <v>031004200S4121</v>
      </c>
    </row>
    <row r="273" spans="1:7" ht="25.5">
      <c r="A273" s="249" t="s">
        <v>1321</v>
      </c>
      <c r="B273" s="250" t="s">
        <v>5</v>
      </c>
      <c r="C273" s="250" t="s">
        <v>345</v>
      </c>
      <c r="D273" s="250" t="s">
        <v>1478</v>
      </c>
      <c r="E273" s="250" t="s">
        <v>1322</v>
      </c>
      <c r="F273" s="251">
        <v>8948</v>
      </c>
      <c r="G273" s="124" t="str">
        <f t="shared" si="4"/>
        <v>031004200S4121200</v>
      </c>
    </row>
    <row r="274" spans="1:7" ht="25.5">
      <c r="A274" s="249" t="s">
        <v>1198</v>
      </c>
      <c r="B274" s="250" t="s">
        <v>5</v>
      </c>
      <c r="C274" s="250" t="s">
        <v>345</v>
      </c>
      <c r="D274" s="250" t="s">
        <v>1478</v>
      </c>
      <c r="E274" s="250" t="s">
        <v>1199</v>
      </c>
      <c r="F274" s="251">
        <v>8948</v>
      </c>
      <c r="G274" s="124" t="str">
        <f t="shared" si="4"/>
        <v>031004200S4121240</v>
      </c>
    </row>
    <row r="275" spans="1:7">
      <c r="A275" s="249" t="s">
        <v>1225</v>
      </c>
      <c r="B275" s="250" t="s">
        <v>5</v>
      </c>
      <c r="C275" s="250" t="s">
        <v>345</v>
      </c>
      <c r="D275" s="250" t="s">
        <v>1478</v>
      </c>
      <c r="E275" s="250" t="s">
        <v>329</v>
      </c>
      <c r="F275" s="251">
        <v>8948</v>
      </c>
      <c r="G275" s="124" t="str">
        <f t="shared" si="4"/>
        <v>031004200S4121244</v>
      </c>
    </row>
    <row r="276" spans="1:7" ht="25.5">
      <c r="A276" s="249" t="s">
        <v>1870</v>
      </c>
      <c r="B276" s="250" t="s">
        <v>5</v>
      </c>
      <c r="C276" s="250" t="s">
        <v>1871</v>
      </c>
      <c r="D276" s="250" t="s">
        <v>1175</v>
      </c>
      <c r="E276" s="250" t="s">
        <v>1175</v>
      </c>
      <c r="F276" s="251">
        <v>1700000</v>
      </c>
      <c r="G276" s="124" t="str">
        <f t="shared" si="4"/>
        <v>0314</v>
      </c>
    </row>
    <row r="277" spans="1:7" ht="51">
      <c r="A277" s="249" t="s">
        <v>1769</v>
      </c>
      <c r="B277" s="250" t="s">
        <v>5</v>
      </c>
      <c r="C277" s="250" t="s">
        <v>1871</v>
      </c>
      <c r="D277" s="250" t="s">
        <v>978</v>
      </c>
      <c r="E277" s="250" t="s">
        <v>1175</v>
      </c>
      <c r="F277" s="251">
        <v>1700000</v>
      </c>
      <c r="G277" s="124" t="str">
        <f t="shared" si="4"/>
        <v>03140400000000</v>
      </c>
    </row>
    <row r="278" spans="1:7" ht="51">
      <c r="A278" s="249" t="s">
        <v>457</v>
      </c>
      <c r="B278" s="250" t="s">
        <v>5</v>
      </c>
      <c r="C278" s="250" t="s">
        <v>1871</v>
      </c>
      <c r="D278" s="250" t="s">
        <v>979</v>
      </c>
      <c r="E278" s="250" t="s">
        <v>1175</v>
      </c>
      <c r="F278" s="251">
        <v>1700000</v>
      </c>
      <c r="G278" s="124" t="str">
        <f t="shared" si="4"/>
        <v>03140410000000</v>
      </c>
    </row>
    <row r="279" spans="1:7" ht="102">
      <c r="A279" s="249" t="s">
        <v>351</v>
      </c>
      <c r="B279" s="250" t="s">
        <v>5</v>
      </c>
      <c r="C279" s="250" t="s">
        <v>1871</v>
      </c>
      <c r="D279" s="250" t="s">
        <v>1714</v>
      </c>
      <c r="E279" s="250" t="s">
        <v>1175</v>
      </c>
      <c r="F279" s="251">
        <v>1700000</v>
      </c>
      <c r="G279" s="124" t="str">
        <f t="shared" si="4"/>
        <v>03140410080000</v>
      </c>
    </row>
    <row r="280" spans="1:7" ht="25.5">
      <c r="A280" s="249" t="s">
        <v>1321</v>
      </c>
      <c r="B280" s="250" t="s">
        <v>5</v>
      </c>
      <c r="C280" s="250" t="s">
        <v>1871</v>
      </c>
      <c r="D280" s="250" t="s">
        <v>1714</v>
      </c>
      <c r="E280" s="250" t="s">
        <v>1322</v>
      </c>
      <c r="F280" s="251">
        <v>1700000</v>
      </c>
      <c r="G280" s="124" t="str">
        <f t="shared" si="4"/>
        <v>03140410080000200</v>
      </c>
    </row>
    <row r="281" spans="1:7" ht="25.5">
      <c r="A281" s="249" t="s">
        <v>1198</v>
      </c>
      <c r="B281" s="250" t="s">
        <v>5</v>
      </c>
      <c r="C281" s="250" t="s">
        <v>1871</v>
      </c>
      <c r="D281" s="250" t="s">
        <v>1714</v>
      </c>
      <c r="E281" s="250" t="s">
        <v>1199</v>
      </c>
      <c r="F281" s="251">
        <v>1700000</v>
      </c>
      <c r="G281" s="124" t="str">
        <f t="shared" si="4"/>
        <v>03140410080000240</v>
      </c>
    </row>
    <row r="282" spans="1:7">
      <c r="A282" s="249" t="s">
        <v>1225</v>
      </c>
      <c r="B282" s="250" t="s">
        <v>5</v>
      </c>
      <c r="C282" s="250" t="s">
        <v>1871</v>
      </c>
      <c r="D282" s="250" t="s">
        <v>1714</v>
      </c>
      <c r="E282" s="250" t="s">
        <v>329</v>
      </c>
      <c r="F282" s="251">
        <v>1700000</v>
      </c>
      <c r="G282" s="124" t="str">
        <f t="shared" si="4"/>
        <v>03140410080000244</v>
      </c>
    </row>
    <row r="283" spans="1:7">
      <c r="A283" s="249" t="s">
        <v>183</v>
      </c>
      <c r="B283" s="250" t="s">
        <v>5</v>
      </c>
      <c r="C283" s="250" t="s">
        <v>1140</v>
      </c>
      <c r="D283" s="250" t="s">
        <v>1175</v>
      </c>
      <c r="E283" s="250" t="s">
        <v>1175</v>
      </c>
      <c r="F283" s="251">
        <v>86048000</v>
      </c>
      <c r="G283" s="124" t="str">
        <f t="shared" si="4"/>
        <v>0400</v>
      </c>
    </row>
    <row r="284" spans="1:7">
      <c r="A284" s="249" t="s">
        <v>184</v>
      </c>
      <c r="B284" s="250" t="s">
        <v>5</v>
      </c>
      <c r="C284" s="250" t="s">
        <v>352</v>
      </c>
      <c r="D284" s="250" t="s">
        <v>1175</v>
      </c>
      <c r="E284" s="250" t="s">
        <v>1175</v>
      </c>
      <c r="F284" s="251">
        <v>1752200</v>
      </c>
      <c r="G284" s="124" t="str">
        <f t="shared" si="4"/>
        <v>0405</v>
      </c>
    </row>
    <row r="285" spans="1:7" ht="25.5">
      <c r="A285" s="249" t="s">
        <v>493</v>
      </c>
      <c r="B285" s="250" t="s">
        <v>5</v>
      </c>
      <c r="C285" s="250" t="s">
        <v>352</v>
      </c>
      <c r="D285" s="250" t="s">
        <v>1002</v>
      </c>
      <c r="E285" s="250" t="s">
        <v>1175</v>
      </c>
      <c r="F285" s="251">
        <v>1752200</v>
      </c>
      <c r="G285" s="124" t="str">
        <f t="shared" si="4"/>
        <v>04051200000000</v>
      </c>
    </row>
    <row r="286" spans="1:7">
      <c r="A286" s="249" t="s">
        <v>494</v>
      </c>
      <c r="B286" s="250" t="s">
        <v>5</v>
      </c>
      <c r="C286" s="250" t="s">
        <v>352</v>
      </c>
      <c r="D286" s="250" t="s">
        <v>1003</v>
      </c>
      <c r="E286" s="250" t="s">
        <v>1175</v>
      </c>
      <c r="F286" s="251">
        <v>10000</v>
      </c>
      <c r="G286" s="124" t="str">
        <f t="shared" si="4"/>
        <v>04051210000000</v>
      </c>
    </row>
    <row r="287" spans="1:7" ht="51">
      <c r="A287" s="249" t="s">
        <v>1716</v>
      </c>
      <c r="B287" s="250" t="s">
        <v>5</v>
      </c>
      <c r="C287" s="250" t="s">
        <v>352</v>
      </c>
      <c r="D287" s="250" t="s">
        <v>1717</v>
      </c>
      <c r="E287" s="250" t="s">
        <v>1175</v>
      </c>
      <c r="F287" s="251">
        <v>10000</v>
      </c>
      <c r="G287" s="124" t="str">
        <f t="shared" si="4"/>
        <v>04051210080000</v>
      </c>
    </row>
    <row r="288" spans="1:7" ht="25.5">
      <c r="A288" s="249" t="s">
        <v>1321</v>
      </c>
      <c r="B288" s="250" t="s">
        <v>5</v>
      </c>
      <c r="C288" s="250" t="s">
        <v>352</v>
      </c>
      <c r="D288" s="250" t="s">
        <v>1717</v>
      </c>
      <c r="E288" s="250" t="s">
        <v>1322</v>
      </c>
      <c r="F288" s="251">
        <v>10000</v>
      </c>
      <c r="G288" s="124" t="str">
        <f t="shared" si="4"/>
        <v>04051210080000200</v>
      </c>
    </row>
    <row r="289" spans="1:7" ht="25.5">
      <c r="A289" s="249" t="s">
        <v>1198</v>
      </c>
      <c r="B289" s="250" t="s">
        <v>5</v>
      </c>
      <c r="C289" s="250" t="s">
        <v>352</v>
      </c>
      <c r="D289" s="250" t="s">
        <v>1717</v>
      </c>
      <c r="E289" s="250" t="s">
        <v>1199</v>
      </c>
      <c r="F289" s="251">
        <v>10000</v>
      </c>
      <c r="G289" s="124" t="str">
        <f t="shared" si="4"/>
        <v>04051210080000240</v>
      </c>
    </row>
    <row r="290" spans="1:7">
      <c r="A290" s="249" t="s">
        <v>1225</v>
      </c>
      <c r="B290" s="250" t="s">
        <v>5</v>
      </c>
      <c r="C290" s="250" t="s">
        <v>352</v>
      </c>
      <c r="D290" s="250" t="s">
        <v>1717</v>
      </c>
      <c r="E290" s="250" t="s">
        <v>329</v>
      </c>
      <c r="F290" s="251">
        <v>10000</v>
      </c>
      <c r="G290" s="124" t="str">
        <f t="shared" si="4"/>
        <v>04051210080000244</v>
      </c>
    </row>
    <row r="291" spans="1:7" ht="25.5">
      <c r="A291" s="249" t="s">
        <v>447</v>
      </c>
      <c r="B291" s="250" t="s">
        <v>5</v>
      </c>
      <c r="C291" s="250" t="s">
        <v>352</v>
      </c>
      <c r="D291" s="250" t="s">
        <v>1005</v>
      </c>
      <c r="E291" s="250" t="s">
        <v>1175</v>
      </c>
      <c r="F291" s="251">
        <v>1742200</v>
      </c>
      <c r="G291" s="124" t="str">
        <f t="shared" si="4"/>
        <v>04051230000000</v>
      </c>
    </row>
    <row r="292" spans="1:7" ht="76.5">
      <c r="A292" s="249" t="s">
        <v>355</v>
      </c>
      <c r="B292" s="250" t="s">
        <v>5</v>
      </c>
      <c r="C292" s="250" t="s">
        <v>352</v>
      </c>
      <c r="D292" s="250" t="s">
        <v>669</v>
      </c>
      <c r="E292" s="250" t="s">
        <v>1175</v>
      </c>
      <c r="F292" s="251">
        <v>1742200</v>
      </c>
      <c r="G292" s="124" t="str">
        <f t="shared" si="4"/>
        <v>04051230075170</v>
      </c>
    </row>
    <row r="293" spans="1:7" ht="51">
      <c r="A293" s="249" t="s">
        <v>1320</v>
      </c>
      <c r="B293" s="250" t="s">
        <v>5</v>
      </c>
      <c r="C293" s="250" t="s">
        <v>352</v>
      </c>
      <c r="D293" s="250" t="s">
        <v>669</v>
      </c>
      <c r="E293" s="250" t="s">
        <v>273</v>
      </c>
      <c r="F293" s="251">
        <v>1688700</v>
      </c>
      <c r="G293" s="124" t="str">
        <f t="shared" si="4"/>
        <v>04051230075170100</v>
      </c>
    </row>
    <row r="294" spans="1:7" ht="25.5">
      <c r="A294" s="249" t="s">
        <v>1205</v>
      </c>
      <c r="B294" s="250" t="s">
        <v>5</v>
      </c>
      <c r="C294" s="250" t="s">
        <v>352</v>
      </c>
      <c r="D294" s="250" t="s">
        <v>669</v>
      </c>
      <c r="E294" s="250" t="s">
        <v>28</v>
      </c>
      <c r="F294" s="251">
        <v>1688700</v>
      </c>
      <c r="G294" s="124" t="str">
        <f t="shared" si="4"/>
        <v>04051230075170120</v>
      </c>
    </row>
    <row r="295" spans="1:7" ht="25.5">
      <c r="A295" s="249" t="s">
        <v>953</v>
      </c>
      <c r="B295" s="250" t="s">
        <v>5</v>
      </c>
      <c r="C295" s="250" t="s">
        <v>352</v>
      </c>
      <c r="D295" s="250" t="s">
        <v>669</v>
      </c>
      <c r="E295" s="250" t="s">
        <v>324</v>
      </c>
      <c r="F295" s="251">
        <v>1193785</v>
      </c>
      <c r="G295" s="124" t="str">
        <f t="shared" si="4"/>
        <v>04051230075170121</v>
      </c>
    </row>
    <row r="296" spans="1:7" ht="38.25">
      <c r="A296" s="249" t="s">
        <v>325</v>
      </c>
      <c r="B296" s="250" t="s">
        <v>5</v>
      </c>
      <c r="C296" s="250" t="s">
        <v>352</v>
      </c>
      <c r="D296" s="250" t="s">
        <v>669</v>
      </c>
      <c r="E296" s="250" t="s">
        <v>326</v>
      </c>
      <c r="F296" s="251">
        <v>134400</v>
      </c>
      <c r="G296" s="124" t="str">
        <f t="shared" si="4"/>
        <v>04051230075170122</v>
      </c>
    </row>
    <row r="297" spans="1:7" ht="38.25">
      <c r="A297" s="249" t="s">
        <v>1054</v>
      </c>
      <c r="B297" s="250" t="s">
        <v>5</v>
      </c>
      <c r="C297" s="250" t="s">
        <v>352</v>
      </c>
      <c r="D297" s="250" t="s">
        <v>669</v>
      </c>
      <c r="E297" s="250" t="s">
        <v>1055</v>
      </c>
      <c r="F297" s="251">
        <v>360515</v>
      </c>
      <c r="G297" s="124" t="str">
        <f t="shared" si="4"/>
        <v>04051230075170129</v>
      </c>
    </row>
    <row r="298" spans="1:7" ht="25.5">
      <c r="A298" s="249" t="s">
        <v>1321</v>
      </c>
      <c r="B298" s="250" t="s">
        <v>5</v>
      </c>
      <c r="C298" s="250" t="s">
        <v>352</v>
      </c>
      <c r="D298" s="250" t="s">
        <v>669</v>
      </c>
      <c r="E298" s="250" t="s">
        <v>1322</v>
      </c>
      <c r="F298" s="251">
        <v>53500</v>
      </c>
      <c r="G298" s="124" t="str">
        <f t="shared" si="4"/>
        <v>04051230075170200</v>
      </c>
    </row>
    <row r="299" spans="1:7" ht="25.5">
      <c r="A299" s="249" t="s">
        <v>1198</v>
      </c>
      <c r="B299" s="250" t="s">
        <v>5</v>
      </c>
      <c r="C299" s="250" t="s">
        <v>352</v>
      </c>
      <c r="D299" s="250" t="s">
        <v>669</v>
      </c>
      <c r="E299" s="250" t="s">
        <v>1199</v>
      </c>
      <c r="F299" s="251">
        <v>53500</v>
      </c>
      <c r="G299" s="124" t="str">
        <f t="shared" si="4"/>
        <v>04051230075170240</v>
      </c>
    </row>
    <row r="300" spans="1:7">
      <c r="A300" s="249" t="s">
        <v>1225</v>
      </c>
      <c r="B300" s="250" t="s">
        <v>5</v>
      </c>
      <c r="C300" s="250" t="s">
        <v>352</v>
      </c>
      <c r="D300" s="250" t="s">
        <v>669</v>
      </c>
      <c r="E300" s="250" t="s">
        <v>329</v>
      </c>
      <c r="F300" s="251">
        <v>53500</v>
      </c>
      <c r="G300" s="124" t="str">
        <f t="shared" si="4"/>
        <v>04051230075170244</v>
      </c>
    </row>
    <row r="301" spans="1:7">
      <c r="A301" s="249" t="s">
        <v>1671</v>
      </c>
      <c r="B301" s="250" t="s">
        <v>5</v>
      </c>
      <c r="C301" s="250" t="s">
        <v>1672</v>
      </c>
      <c r="D301" s="250" t="s">
        <v>1175</v>
      </c>
      <c r="E301" s="250" t="s">
        <v>1175</v>
      </c>
      <c r="F301" s="251">
        <v>1887000</v>
      </c>
      <c r="G301" s="124" t="str">
        <f t="shared" si="4"/>
        <v>0407</v>
      </c>
    </row>
    <row r="302" spans="1:7" ht="25.5">
      <c r="A302" s="249" t="s">
        <v>599</v>
      </c>
      <c r="B302" s="250" t="s">
        <v>5</v>
      </c>
      <c r="C302" s="250" t="s">
        <v>1672</v>
      </c>
      <c r="D302" s="250" t="s">
        <v>1006</v>
      </c>
      <c r="E302" s="250" t="s">
        <v>1175</v>
      </c>
      <c r="F302" s="251">
        <v>1887000</v>
      </c>
      <c r="G302" s="124" t="str">
        <f t="shared" si="4"/>
        <v>04078000000000</v>
      </c>
    </row>
    <row r="303" spans="1:7" ht="38.25">
      <c r="A303" s="249" t="s">
        <v>600</v>
      </c>
      <c r="B303" s="250" t="s">
        <v>5</v>
      </c>
      <c r="C303" s="250" t="s">
        <v>1672</v>
      </c>
      <c r="D303" s="250" t="s">
        <v>1008</v>
      </c>
      <c r="E303" s="250" t="s">
        <v>1175</v>
      </c>
      <c r="F303" s="251">
        <v>1887000</v>
      </c>
      <c r="G303" s="124" t="str">
        <f t="shared" si="4"/>
        <v>04078020000000</v>
      </c>
    </row>
    <row r="304" spans="1:7" ht="51">
      <c r="A304" s="249" t="s">
        <v>1673</v>
      </c>
      <c r="B304" s="250" t="s">
        <v>5</v>
      </c>
      <c r="C304" s="250" t="s">
        <v>1672</v>
      </c>
      <c r="D304" s="250" t="s">
        <v>1674</v>
      </c>
      <c r="E304" s="250" t="s">
        <v>1175</v>
      </c>
      <c r="F304" s="251">
        <v>1887000</v>
      </c>
      <c r="G304" s="124" t="str">
        <f t="shared" si="4"/>
        <v>04078020074460</v>
      </c>
    </row>
    <row r="305" spans="1:7" ht="51">
      <c r="A305" s="249" t="s">
        <v>1320</v>
      </c>
      <c r="B305" s="250" t="s">
        <v>5</v>
      </c>
      <c r="C305" s="250" t="s">
        <v>1672</v>
      </c>
      <c r="D305" s="250" t="s">
        <v>1674</v>
      </c>
      <c r="E305" s="250" t="s">
        <v>273</v>
      </c>
      <c r="F305" s="251">
        <v>1847000</v>
      </c>
      <c r="G305" s="124" t="str">
        <f t="shared" si="4"/>
        <v>04078020074460100</v>
      </c>
    </row>
    <row r="306" spans="1:7" ht="25.5">
      <c r="A306" s="249" t="s">
        <v>1205</v>
      </c>
      <c r="B306" s="250" t="s">
        <v>5</v>
      </c>
      <c r="C306" s="250" t="s">
        <v>1672</v>
      </c>
      <c r="D306" s="250" t="s">
        <v>1674</v>
      </c>
      <c r="E306" s="250" t="s">
        <v>28</v>
      </c>
      <c r="F306" s="251">
        <v>1847000</v>
      </c>
      <c r="G306" s="124" t="str">
        <f t="shared" si="4"/>
        <v>04078020074460120</v>
      </c>
    </row>
    <row r="307" spans="1:7" ht="25.5">
      <c r="A307" s="249" t="s">
        <v>953</v>
      </c>
      <c r="B307" s="250" t="s">
        <v>5</v>
      </c>
      <c r="C307" s="250" t="s">
        <v>1672</v>
      </c>
      <c r="D307" s="250" t="s">
        <v>1674</v>
      </c>
      <c r="E307" s="250" t="s">
        <v>324</v>
      </c>
      <c r="F307" s="251">
        <v>1286447</v>
      </c>
      <c r="G307" s="124" t="str">
        <f t="shared" si="4"/>
        <v>04078020074460121</v>
      </c>
    </row>
    <row r="308" spans="1:7" ht="38.25">
      <c r="A308" s="249" t="s">
        <v>325</v>
      </c>
      <c r="B308" s="250" t="s">
        <v>5</v>
      </c>
      <c r="C308" s="250" t="s">
        <v>1672</v>
      </c>
      <c r="D308" s="250" t="s">
        <v>1674</v>
      </c>
      <c r="E308" s="250" t="s">
        <v>326</v>
      </c>
      <c r="F308" s="251">
        <v>172000</v>
      </c>
      <c r="G308" s="124" t="str">
        <f t="shared" si="4"/>
        <v>04078020074460122</v>
      </c>
    </row>
    <row r="309" spans="1:7" ht="38.25">
      <c r="A309" s="249" t="s">
        <v>1054</v>
      </c>
      <c r="B309" s="250" t="s">
        <v>5</v>
      </c>
      <c r="C309" s="250" t="s">
        <v>1672</v>
      </c>
      <c r="D309" s="250" t="s">
        <v>1674</v>
      </c>
      <c r="E309" s="250" t="s">
        <v>1055</v>
      </c>
      <c r="F309" s="251">
        <v>388553</v>
      </c>
      <c r="G309" s="124" t="str">
        <f t="shared" si="4"/>
        <v>04078020074460129</v>
      </c>
    </row>
    <row r="310" spans="1:7" ht="25.5">
      <c r="A310" s="249" t="s">
        <v>1321</v>
      </c>
      <c r="B310" s="250" t="s">
        <v>5</v>
      </c>
      <c r="C310" s="250" t="s">
        <v>1672</v>
      </c>
      <c r="D310" s="250" t="s">
        <v>1674</v>
      </c>
      <c r="E310" s="250" t="s">
        <v>1322</v>
      </c>
      <c r="F310" s="251">
        <v>40000</v>
      </c>
      <c r="G310" s="124" t="str">
        <f t="shared" si="4"/>
        <v>04078020074460200</v>
      </c>
    </row>
    <row r="311" spans="1:7" ht="25.5">
      <c r="A311" s="249" t="s">
        <v>1198</v>
      </c>
      <c r="B311" s="250" t="s">
        <v>5</v>
      </c>
      <c r="C311" s="250" t="s">
        <v>1672</v>
      </c>
      <c r="D311" s="250" t="s">
        <v>1674</v>
      </c>
      <c r="E311" s="250" t="s">
        <v>1199</v>
      </c>
      <c r="F311" s="251">
        <v>40000</v>
      </c>
      <c r="G311" s="124" t="str">
        <f t="shared" si="4"/>
        <v>04078020074460240</v>
      </c>
    </row>
    <row r="312" spans="1:7">
      <c r="A312" s="249" t="s">
        <v>1225</v>
      </c>
      <c r="B312" s="250" t="s">
        <v>5</v>
      </c>
      <c r="C312" s="250" t="s">
        <v>1672</v>
      </c>
      <c r="D312" s="250" t="s">
        <v>1674</v>
      </c>
      <c r="E312" s="250" t="s">
        <v>329</v>
      </c>
      <c r="F312" s="251">
        <v>40000</v>
      </c>
      <c r="G312" s="124" t="str">
        <f t="shared" ref="G312:G370" si="5">CONCATENATE(C312,D312,E312)</f>
        <v>04078020074460244</v>
      </c>
    </row>
    <row r="313" spans="1:7">
      <c r="A313" s="249" t="s">
        <v>185</v>
      </c>
      <c r="B313" s="250" t="s">
        <v>5</v>
      </c>
      <c r="C313" s="250" t="s">
        <v>356</v>
      </c>
      <c r="D313" s="250" t="s">
        <v>1175</v>
      </c>
      <c r="E313" s="250" t="s">
        <v>1175</v>
      </c>
      <c r="F313" s="251">
        <v>79511000</v>
      </c>
      <c r="G313" s="124" t="str">
        <f t="shared" si="5"/>
        <v>0408</v>
      </c>
    </row>
    <row r="314" spans="1:7" ht="25.5">
      <c r="A314" s="249" t="s">
        <v>483</v>
      </c>
      <c r="B314" s="250" t="s">
        <v>5</v>
      </c>
      <c r="C314" s="250" t="s">
        <v>356</v>
      </c>
      <c r="D314" s="250" t="s">
        <v>993</v>
      </c>
      <c r="E314" s="250" t="s">
        <v>1175</v>
      </c>
      <c r="F314" s="251">
        <v>79511000</v>
      </c>
      <c r="G314" s="124" t="str">
        <f t="shared" si="5"/>
        <v>04080900000000</v>
      </c>
    </row>
    <row r="315" spans="1:7" ht="25.5">
      <c r="A315" s="249" t="s">
        <v>486</v>
      </c>
      <c r="B315" s="250" t="s">
        <v>5</v>
      </c>
      <c r="C315" s="250" t="s">
        <v>356</v>
      </c>
      <c r="D315" s="250" t="s">
        <v>995</v>
      </c>
      <c r="E315" s="250" t="s">
        <v>1175</v>
      </c>
      <c r="F315" s="251">
        <v>79511000</v>
      </c>
      <c r="G315" s="124" t="str">
        <f t="shared" si="5"/>
        <v>04080920000000</v>
      </c>
    </row>
    <row r="316" spans="1:7" ht="51">
      <c r="A316" s="249" t="s">
        <v>1872</v>
      </c>
      <c r="B316" s="250" t="s">
        <v>5</v>
      </c>
      <c r="C316" s="250" t="s">
        <v>356</v>
      </c>
      <c r="D316" s="250" t="s">
        <v>1873</v>
      </c>
      <c r="E316" s="250" t="s">
        <v>1175</v>
      </c>
      <c r="F316" s="251">
        <v>8845800</v>
      </c>
      <c r="G316" s="124" t="str">
        <f t="shared" si="5"/>
        <v>040809200В0000</v>
      </c>
    </row>
    <row r="317" spans="1:7">
      <c r="A317" s="249" t="s">
        <v>1323</v>
      </c>
      <c r="B317" s="250" t="s">
        <v>5</v>
      </c>
      <c r="C317" s="250" t="s">
        <v>356</v>
      </c>
      <c r="D317" s="250" t="s">
        <v>1873</v>
      </c>
      <c r="E317" s="250" t="s">
        <v>1324</v>
      </c>
      <c r="F317" s="251">
        <v>8845800</v>
      </c>
      <c r="G317" s="124" t="str">
        <f t="shared" si="5"/>
        <v>040809200В0000800</v>
      </c>
    </row>
    <row r="318" spans="1:7" ht="38.25">
      <c r="A318" s="249" t="s">
        <v>1208</v>
      </c>
      <c r="B318" s="250" t="s">
        <v>5</v>
      </c>
      <c r="C318" s="250" t="s">
        <v>356</v>
      </c>
      <c r="D318" s="250" t="s">
        <v>1873</v>
      </c>
      <c r="E318" s="250" t="s">
        <v>354</v>
      </c>
      <c r="F318" s="251">
        <v>8845800</v>
      </c>
      <c r="G318" s="124" t="str">
        <f t="shared" si="5"/>
        <v>040809200В0000810</v>
      </c>
    </row>
    <row r="319" spans="1:7" ht="51">
      <c r="A319" s="249" t="s">
        <v>1227</v>
      </c>
      <c r="B319" s="250" t="s">
        <v>5</v>
      </c>
      <c r="C319" s="250" t="s">
        <v>356</v>
      </c>
      <c r="D319" s="250" t="s">
        <v>1873</v>
      </c>
      <c r="E319" s="250" t="s">
        <v>1228</v>
      </c>
      <c r="F319" s="251">
        <v>8845800</v>
      </c>
      <c r="G319" s="124" t="str">
        <f t="shared" si="5"/>
        <v>040809200В0000811</v>
      </c>
    </row>
    <row r="320" spans="1:7" ht="51">
      <c r="A320" s="249" t="s">
        <v>825</v>
      </c>
      <c r="B320" s="250" t="s">
        <v>5</v>
      </c>
      <c r="C320" s="250" t="s">
        <v>356</v>
      </c>
      <c r="D320" s="250" t="s">
        <v>951</v>
      </c>
      <c r="E320" s="250" t="s">
        <v>1175</v>
      </c>
      <c r="F320" s="251">
        <v>406400</v>
      </c>
      <c r="G320" s="124" t="str">
        <f t="shared" si="5"/>
        <v>040809200Л0000</v>
      </c>
    </row>
    <row r="321" spans="1:7">
      <c r="A321" s="249" t="s">
        <v>1323</v>
      </c>
      <c r="B321" s="250" t="s">
        <v>5</v>
      </c>
      <c r="C321" s="250" t="s">
        <v>356</v>
      </c>
      <c r="D321" s="250" t="s">
        <v>951</v>
      </c>
      <c r="E321" s="250" t="s">
        <v>1324</v>
      </c>
      <c r="F321" s="251">
        <v>406400</v>
      </c>
      <c r="G321" s="124" t="str">
        <f t="shared" si="5"/>
        <v>040809200Л0000800</v>
      </c>
    </row>
    <row r="322" spans="1:7" ht="38.25">
      <c r="A322" s="249" t="s">
        <v>1208</v>
      </c>
      <c r="B322" s="250" t="s">
        <v>5</v>
      </c>
      <c r="C322" s="250" t="s">
        <v>356</v>
      </c>
      <c r="D322" s="250" t="s">
        <v>951</v>
      </c>
      <c r="E322" s="250" t="s">
        <v>354</v>
      </c>
      <c r="F322" s="251">
        <v>406400</v>
      </c>
      <c r="G322" s="124" t="str">
        <f t="shared" si="5"/>
        <v>040809200Л0000810</v>
      </c>
    </row>
    <row r="323" spans="1:7" ht="51">
      <c r="A323" s="249" t="s">
        <v>1227</v>
      </c>
      <c r="B323" s="250" t="s">
        <v>5</v>
      </c>
      <c r="C323" s="250" t="s">
        <v>356</v>
      </c>
      <c r="D323" s="250" t="s">
        <v>951</v>
      </c>
      <c r="E323" s="250" t="s">
        <v>1228</v>
      </c>
      <c r="F323" s="251">
        <v>406400</v>
      </c>
      <c r="G323" s="124" t="str">
        <f t="shared" si="5"/>
        <v>040809200Л0000811</v>
      </c>
    </row>
    <row r="324" spans="1:7" ht="63.75">
      <c r="A324" s="249" t="s">
        <v>357</v>
      </c>
      <c r="B324" s="250" t="s">
        <v>5</v>
      </c>
      <c r="C324" s="250" t="s">
        <v>356</v>
      </c>
      <c r="D324" s="250" t="s">
        <v>670</v>
      </c>
      <c r="E324" s="250" t="s">
        <v>1175</v>
      </c>
      <c r="F324" s="251">
        <v>70258800</v>
      </c>
      <c r="G324" s="124" t="str">
        <f t="shared" si="5"/>
        <v>040809200П0000</v>
      </c>
    </row>
    <row r="325" spans="1:7">
      <c r="A325" s="249" t="s">
        <v>1323</v>
      </c>
      <c r="B325" s="250" t="s">
        <v>5</v>
      </c>
      <c r="C325" s="250" t="s">
        <v>356</v>
      </c>
      <c r="D325" s="250" t="s">
        <v>670</v>
      </c>
      <c r="E325" s="250" t="s">
        <v>1324</v>
      </c>
      <c r="F325" s="251">
        <v>70258800</v>
      </c>
      <c r="G325" s="124" t="str">
        <f t="shared" si="5"/>
        <v>040809200П0000800</v>
      </c>
    </row>
    <row r="326" spans="1:7" ht="38.25">
      <c r="A326" s="249" t="s">
        <v>1208</v>
      </c>
      <c r="B326" s="250" t="s">
        <v>5</v>
      </c>
      <c r="C326" s="250" t="s">
        <v>356</v>
      </c>
      <c r="D326" s="250" t="s">
        <v>670</v>
      </c>
      <c r="E326" s="250" t="s">
        <v>354</v>
      </c>
      <c r="F326" s="251">
        <v>70258800</v>
      </c>
      <c r="G326" s="124" t="str">
        <f t="shared" si="5"/>
        <v>040809200П0000810</v>
      </c>
    </row>
    <row r="327" spans="1:7" ht="51">
      <c r="A327" s="249" t="s">
        <v>1227</v>
      </c>
      <c r="B327" s="250" t="s">
        <v>5</v>
      </c>
      <c r="C327" s="250" t="s">
        <v>356</v>
      </c>
      <c r="D327" s="250" t="s">
        <v>670</v>
      </c>
      <c r="E327" s="250" t="s">
        <v>1228</v>
      </c>
      <c r="F327" s="251">
        <v>70258800</v>
      </c>
      <c r="G327" s="124" t="str">
        <f t="shared" si="5"/>
        <v>040809200П0000811</v>
      </c>
    </row>
    <row r="328" spans="1:7">
      <c r="A328" s="249" t="s">
        <v>252</v>
      </c>
      <c r="B328" s="250" t="s">
        <v>5</v>
      </c>
      <c r="C328" s="250" t="s">
        <v>358</v>
      </c>
      <c r="D328" s="250" t="s">
        <v>1175</v>
      </c>
      <c r="E328" s="250" t="s">
        <v>1175</v>
      </c>
      <c r="F328" s="251">
        <v>214800</v>
      </c>
      <c r="G328" s="124" t="str">
        <f t="shared" si="5"/>
        <v>0409</v>
      </c>
    </row>
    <row r="329" spans="1:7" ht="25.5">
      <c r="A329" s="249" t="s">
        <v>483</v>
      </c>
      <c r="B329" s="250" t="s">
        <v>5</v>
      </c>
      <c r="C329" s="250" t="s">
        <v>358</v>
      </c>
      <c r="D329" s="250" t="s">
        <v>993</v>
      </c>
      <c r="E329" s="250" t="s">
        <v>1175</v>
      </c>
      <c r="F329" s="251">
        <v>214800</v>
      </c>
      <c r="G329" s="124" t="str">
        <f t="shared" si="5"/>
        <v>04090900000000</v>
      </c>
    </row>
    <row r="330" spans="1:7">
      <c r="A330" s="249" t="s">
        <v>484</v>
      </c>
      <c r="B330" s="250" t="s">
        <v>5</v>
      </c>
      <c r="C330" s="250" t="s">
        <v>358</v>
      </c>
      <c r="D330" s="250" t="s">
        <v>994</v>
      </c>
      <c r="E330" s="250" t="s">
        <v>1175</v>
      </c>
      <c r="F330" s="251">
        <v>214800</v>
      </c>
      <c r="G330" s="124" t="str">
        <f t="shared" si="5"/>
        <v>04090910000000</v>
      </c>
    </row>
    <row r="331" spans="1:7" ht="38.25">
      <c r="A331" s="249" t="s">
        <v>359</v>
      </c>
      <c r="B331" s="250" t="s">
        <v>5</v>
      </c>
      <c r="C331" s="250" t="s">
        <v>358</v>
      </c>
      <c r="D331" s="250" t="s">
        <v>671</v>
      </c>
      <c r="E331" s="250" t="s">
        <v>1175</v>
      </c>
      <c r="F331" s="251">
        <v>214800</v>
      </c>
      <c r="G331" s="124" t="str">
        <f t="shared" si="5"/>
        <v>04090910080000</v>
      </c>
    </row>
    <row r="332" spans="1:7" ht="25.5">
      <c r="A332" s="249" t="s">
        <v>1321</v>
      </c>
      <c r="B332" s="250" t="s">
        <v>5</v>
      </c>
      <c r="C332" s="250" t="s">
        <v>358</v>
      </c>
      <c r="D332" s="250" t="s">
        <v>671</v>
      </c>
      <c r="E332" s="250" t="s">
        <v>1322</v>
      </c>
      <c r="F332" s="251">
        <v>214800</v>
      </c>
      <c r="G332" s="124" t="str">
        <f t="shared" si="5"/>
        <v>04090910080000200</v>
      </c>
    </row>
    <row r="333" spans="1:7" ht="25.5">
      <c r="A333" s="249" t="s">
        <v>1198</v>
      </c>
      <c r="B333" s="250" t="s">
        <v>5</v>
      </c>
      <c r="C333" s="250" t="s">
        <v>358</v>
      </c>
      <c r="D333" s="250" t="s">
        <v>671</v>
      </c>
      <c r="E333" s="250" t="s">
        <v>1199</v>
      </c>
      <c r="F333" s="251">
        <v>214800</v>
      </c>
      <c r="G333" s="124" t="str">
        <f t="shared" si="5"/>
        <v>04090910080000240</v>
      </c>
    </row>
    <row r="334" spans="1:7">
      <c r="A334" s="249" t="s">
        <v>1225</v>
      </c>
      <c r="B334" s="250" t="s">
        <v>5</v>
      </c>
      <c r="C334" s="250" t="s">
        <v>358</v>
      </c>
      <c r="D334" s="250" t="s">
        <v>671</v>
      </c>
      <c r="E334" s="250" t="s">
        <v>329</v>
      </c>
      <c r="F334" s="251">
        <v>214800</v>
      </c>
      <c r="G334" s="124" t="str">
        <f t="shared" si="5"/>
        <v>04090910080000244</v>
      </c>
    </row>
    <row r="335" spans="1:7">
      <c r="A335" s="249" t="s">
        <v>145</v>
      </c>
      <c r="B335" s="250" t="s">
        <v>5</v>
      </c>
      <c r="C335" s="250" t="s">
        <v>360</v>
      </c>
      <c r="D335" s="250" t="s">
        <v>1175</v>
      </c>
      <c r="E335" s="250" t="s">
        <v>1175</v>
      </c>
      <c r="F335" s="251">
        <v>2683000</v>
      </c>
      <c r="G335" s="124" t="str">
        <f t="shared" si="5"/>
        <v>0412</v>
      </c>
    </row>
    <row r="336" spans="1:7" ht="38.25">
      <c r="A336" s="249" t="s">
        <v>1241</v>
      </c>
      <c r="B336" s="250" t="s">
        <v>5</v>
      </c>
      <c r="C336" s="250" t="s">
        <v>360</v>
      </c>
      <c r="D336" s="250" t="s">
        <v>991</v>
      </c>
      <c r="E336" s="250" t="s">
        <v>1175</v>
      </c>
      <c r="F336" s="251">
        <v>2590000</v>
      </c>
      <c r="G336" s="124" t="str">
        <f t="shared" si="5"/>
        <v>04120800000000</v>
      </c>
    </row>
    <row r="337" spans="1:7" ht="25.5">
      <c r="A337" s="249" t="s">
        <v>480</v>
      </c>
      <c r="B337" s="250" t="s">
        <v>5</v>
      </c>
      <c r="C337" s="250" t="s">
        <v>360</v>
      </c>
      <c r="D337" s="250" t="s">
        <v>992</v>
      </c>
      <c r="E337" s="250" t="s">
        <v>1175</v>
      </c>
      <c r="F337" s="251">
        <v>2587000</v>
      </c>
      <c r="G337" s="124" t="str">
        <f t="shared" si="5"/>
        <v>04120810000000</v>
      </c>
    </row>
    <row r="338" spans="1:7" ht="89.25">
      <c r="A338" s="249" t="s">
        <v>1311</v>
      </c>
      <c r="B338" s="250" t="s">
        <v>5</v>
      </c>
      <c r="C338" s="250" t="s">
        <v>360</v>
      </c>
      <c r="D338" s="250" t="s">
        <v>672</v>
      </c>
      <c r="E338" s="250" t="s">
        <v>1175</v>
      </c>
      <c r="F338" s="251">
        <v>10000</v>
      </c>
      <c r="G338" s="124" t="str">
        <f t="shared" si="5"/>
        <v>04120810080020</v>
      </c>
    </row>
    <row r="339" spans="1:7" ht="25.5">
      <c r="A339" s="249" t="s">
        <v>1321</v>
      </c>
      <c r="B339" s="250" t="s">
        <v>5</v>
      </c>
      <c r="C339" s="250" t="s">
        <v>360</v>
      </c>
      <c r="D339" s="250" t="s">
        <v>672</v>
      </c>
      <c r="E339" s="250" t="s">
        <v>1322</v>
      </c>
      <c r="F339" s="251">
        <v>10000</v>
      </c>
      <c r="G339" s="124" t="str">
        <f t="shared" si="5"/>
        <v>04120810080020200</v>
      </c>
    </row>
    <row r="340" spans="1:7" ht="25.5">
      <c r="A340" s="249" t="s">
        <v>1198</v>
      </c>
      <c r="B340" s="250" t="s">
        <v>5</v>
      </c>
      <c r="C340" s="250" t="s">
        <v>360</v>
      </c>
      <c r="D340" s="250" t="s">
        <v>672</v>
      </c>
      <c r="E340" s="250" t="s">
        <v>1199</v>
      </c>
      <c r="F340" s="251">
        <v>10000</v>
      </c>
      <c r="G340" s="124" t="str">
        <f t="shared" si="5"/>
        <v>04120810080020240</v>
      </c>
    </row>
    <row r="341" spans="1:7">
      <c r="A341" s="249" t="s">
        <v>1225</v>
      </c>
      <c r="B341" s="250" t="s">
        <v>5</v>
      </c>
      <c r="C341" s="250" t="s">
        <v>360</v>
      </c>
      <c r="D341" s="250" t="s">
        <v>672</v>
      </c>
      <c r="E341" s="250" t="s">
        <v>329</v>
      </c>
      <c r="F341" s="251">
        <v>10000</v>
      </c>
      <c r="G341" s="124" t="str">
        <f t="shared" si="5"/>
        <v>04120810080020244</v>
      </c>
    </row>
    <row r="342" spans="1:7" ht="102">
      <c r="A342" s="249" t="s">
        <v>1523</v>
      </c>
      <c r="B342" s="250" t="s">
        <v>5</v>
      </c>
      <c r="C342" s="250" t="s">
        <v>360</v>
      </c>
      <c r="D342" s="250" t="s">
        <v>1349</v>
      </c>
      <c r="E342" s="250" t="s">
        <v>1175</v>
      </c>
      <c r="F342" s="251">
        <v>2577000</v>
      </c>
      <c r="G342" s="124" t="str">
        <f t="shared" si="5"/>
        <v>041208100S6070</v>
      </c>
    </row>
    <row r="343" spans="1:7">
      <c r="A343" s="249" t="s">
        <v>1323</v>
      </c>
      <c r="B343" s="250" t="s">
        <v>5</v>
      </c>
      <c r="C343" s="250" t="s">
        <v>360</v>
      </c>
      <c r="D343" s="250" t="s">
        <v>1349</v>
      </c>
      <c r="E343" s="250" t="s">
        <v>1324</v>
      </c>
      <c r="F343" s="251">
        <v>2577000</v>
      </c>
      <c r="G343" s="124" t="str">
        <f t="shared" si="5"/>
        <v>041208100S6070800</v>
      </c>
    </row>
    <row r="344" spans="1:7" ht="38.25">
      <c r="A344" s="249" t="s">
        <v>1208</v>
      </c>
      <c r="B344" s="250" t="s">
        <v>5</v>
      </c>
      <c r="C344" s="250" t="s">
        <v>360</v>
      </c>
      <c r="D344" s="250" t="s">
        <v>1349</v>
      </c>
      <c r="E344" s="250" t="s">
        <v>354</v>
      </c>
      <c r="F344" s="251">
        <v>2577000</v>
      </c>
      <c r="G344" s="124" t="str">
        <f t="shared" si="5"/>
        <v>041208100S6070810</v>
      </c>
    </row>
    <row r="345" spans="1:7" ht="51">
      <c r="A345" s="249" t="s">
        <v>1347</v>
      </c>
      <c r="B345" s="250" t="s">
        <v>5</v>
      </c>
      <c r="C345" s="250" t="s">
        <v>360</v>
      </c>
      <c r="D345" s="250" t="s">
        <v>1349</v>
      </c>
      <c r="E345" s="250" t="s">
        <v>1348</v>
      </c>
      <c r="F345" s="251">
        <v>2577000</v>
      </c>
      <c r="G345" s="124" t="str">
        <f t="shared" si="5"/>
        <v>041208100S6070813</v>
      </c>
    </row>
    <row r="346" spans="1:7" ht="25.5">
      <c r="A346" s="249" t="s">
        <v>447</v>
      </c>
      <c r="B346" s="250" t="s">
        <v>5</v>
      </c>
      <c r="C346" s="250" t="s">
        <v>360</v>
      </c>
      <c r="D346" s="250" t="s">
        <v>1312</v>
      </c>
      <c r="E346" s="250" t="s">
        <v>1175</v>
      </c>
      <c r="F346" s="251">
        <v>3000</v>
      </c>
      <c r="G346" s="124" t="str">
        <f t="shared" si="5"/>
        <v>04120820000000</v>
      </c>
    </row>
    <row r="347" spans="1:7" ht="89.25">
      <c r="A347" s="249" t="s">
        <v>1313</v>
      </c>
      <c r="B347" s="250" t="s">
        <v>5</v>
      </c>
      <c r="C347" s="250" t="s">
        <v>360</v>
      </c>
      <c r="D347" s="250" t="s">
        <v>1314</v>
      </c>
      <c r="E347" s="250" t="s">
        <v>1175</v>
      </c>
      <c r="F347" s="251">
        <v>3000</v>
      </c>
      <c r="G347" s="124" t="str">
        <f t="shared" si="5"/>
        <v>04120820080030</v>
      </c>
    </row>
    <row r="348" spans="1:7" ht="25.5">
      <c r="A348" s="249" t="s">
        <v>1321</v>
      </c>
      <c r="B348" s="250" t="s">
        <v>5</v>
      </c>
      <c r="C348" s="250" t="s">
        <v>360</v>
      </c>
      <c r="D348" s="250" t="s">
        <v>1314</v>
      </c>
      <c r="E348" s="250" t="s">
        <v>1322</v>
      </c>
      <c r="F348" s="251">
        <v>3000</v>
      </c>
      <c r="G348" s="124" t="str">
        <f t="shared" si="5"/>
        <v>04120820080030200</v>
      </c>
    </row>
    <row r="349" spans="1:7" ht="25.5">
      <c r="A349" s="249" t="s">
        <v>1198</v>
      </c>
      <c r="B349" s="250" t="s">
        <v>5</v>
      </c>
      <c r="C349" s="250" t="s">
        <v>360</v>
      </c>
      <c r="D349" s="250" t="s">
        <v>1314</v>
      </c>
      <c r="E349" s="250" t="s">
        <v>1199</v>
      </c>
      <c r="F349" s="251">
        <v>3000</v>
      </c>
      <c r="G349" s="124" t="str">
        <f t="shared" si="5"/>
        <v>04120820080030240</v>
      </c>
    </row>
    <row r="350" spans="1:7">
      <c r="A350" s="249" t="s">
        <v>1225</v>
      </c>
      <c r="B350" s="250" t="s">
        <v>5</v>
      </c>
      <c r="C350" s="250" t="s">
        <v>360</v>
      </c>
      <c r="D350" s="250" t="s">
        <v>1314</v>
      </c>
      <c r="E350" s="250" t="s">
        <v>329</v>
      </c>
      <c r="F350" s="251">
        <v>3000</v>
      </c>
      <c r="G350" s="124" t="str">
        <f t="shared" si="5"/>
        <v>04120820080030244</v>
      </c>
    </row>
    <row r="351" spans="1:7" ht="25.5">
      <c r="A351" s="249" t="s">
        <v>493</v>
      </c>
      <c r="B351" s="250" t="s">
        <v>5</v>
      </c>
      <c r="C351" s="250" t="s">
        <v>360</v>
      </c>
      <c r="D351" s="250" t="s">
        <v>1002</v>
      </c>
      <c r="E351" s="250" t="s">
        <v>1175</v>
      </c>
      <c r="F351" s="251">
        <v>93000</v>
      </c>
      <c r="G351" s="124" t="str">
        <f t="shared" si="5"/>
        <v>04121200000000</v>
      </c>
    </row>
    <row r="352" spans="1:7">
      <c r="A352" s="249" t="s">
        <v>495</v>
      </c>
      <c r="B352" s="250" t="s">
        <v>5</v>
      </c>
      <c r="C352" s="250" t="s">
        <v>360</v>
      </c>
      <c r="D352" s="250" t="s">
        <v>1004</v>
      </c>
      <c r="E352" s="250" t="s">
        <v>1175</v>
      </c>
      <c r="F352" s="251">
        <v>93000</v>
      </c>
      <c r="G352" s="124" t="str">
        <f t="shared" si="5"/>
        <v>04121220000000</v>
      </c>
    </row>
    <row r="353" spans="1:7" ht="63.75">
      <c r="A353" s="249" t="s">
        <v>1176</v>
      </c>
      <c r="B353" s="250" t="s">
        <v>5</v>
      </c>
      <c r="C353" s="250" t="s">
        <v>360</v>
      </c>
      <c r="D353" s="250" t="s">
        <v>1177</v>
      </c>
      <c r="E353" s="250" t="s">
        <v>1175</v>
      </c>
      <c r="F353" s="251">
        <v>93000</v>
      </c>
      <c r="G353" s="124" t="str">
        <f t="shared" si="5"/>
        <v>04121220080010</v>
      </c>
    </row>
    <row r="354" spans="1:7" ht="25.5">
      <c r="A354" s="249" t="s">
        <v>1321</v>
      </c>
      <c r="B354" s="250" t="s">
        <v>5</v>
      </c>
      <c r="C354" s="250" t="s">
        <v>360</v>
      </c>
      <c r="D354" s="250" t="s">
        <v>1177</v>
      </c>
      <c r="E354" s="250" t="s">
        <v>1322</v>
      </c>
      <c r="F354" s="251">
        <v>93000</v>
      </c>
      <c r="G354" s="124" t="str">
        <f t="shared" si="5"/>
        <v>04121220080010200</v>
      </c>
    </row>
    <row r="355" spans="1:7" ht="25.5">
      <c r="A355" s="249" t="s">
        <v>1198</v>
      </c>
      <c r="B355" s="250" t="s">
        <v>5</v>
      </c>
      <c r="C355" s="250" t="s">
        <v>360</v>
      </c>
      <c r="D355" s="250" t="s">
        <v>1177</v>
      </c>
      <c r="E355" s="250" t="s">
        <v>1199</v>
      </c>
      <c r="F355" s="251">
        <v>93000</v>
      </c>
      <c r="G355" s="124" t="str">
        <f t="shared" si="5"/>
        <v>04121220080010240</v>
      </c>
    </row>
    <row r="356" spans="1:7">
      <c r="A356" s="249" t="s">
        <v>1225</v>
      </c>
      <c r="B356" s="250" t="s">
        <v>5</v>
      </c>
      <c r="C356" s="250" t="s">
        <v>360</v>
      </c>
      <c r="D356" s="250" t="s">
        <v>1177</v>
      </c>
      <c r="E356" s="250" t="s">
        <v>329</v>
      </c>
      <c r="F356" s="251">
        <v>93000</v>
      </c>
      <c r="G356" s="124" t="str">
        <f t="shared" si="5"/>
        <v>04121220080010244</v>
      </c>
    </row>
    <row r="357" spans="1:7">
      <c r="A357" s="249" t="s">
        <v>239</v>
      </c>
      <c r="B357" s="250" t="s">
        <v>5</v>
      </c>
      <c r="C357" s="250" t="s">
        <v>1141</v>
      </c>
      <c r="D357" s="250" t="s">
        <v>1175</v>
      </c>
      <c r="E357" s="250" t="s">
        <v>1175</v>
      </c>
      <c r="F357" s="251">
        <v>246826257</v>
      </c>
      <c r="G357" s="124" t="str">
        <f t="shared" si="5"/>
        <v>0500</v>
      </c>
    </row>
    <row r="358" spans="1:7">
      <c r="A358" s="249" t="s">
        <v>146</v>
      </c>
      <c r="B358" s="250" t="s">
        <v>5</v>
      </c>
      <c r="C358" s="250" t="s">
        <v>364</v>
      </c>
      <c r="D358" s="250" t="s">
        <v>1175</v>
      </c>
      <c r="E358" s="250" t="s">
        <v>1175</v>
      </c>
      <c r="F358" s="251">
        <v>243526757</v>
      </c>
      <c r="G358" s="124" t="str">
        <f t="shared" si="5"/>
        <v>0502</v>
      </c>
    </row>
    <row r="359" spans="1:7" ht="38.25">
      <c r="A359" s="249" t="s">
        <v>452</v>
      </c>
      <c r="B359" s="250" t="s">
        <v>5</v>
      </c>
      <c r="C359" s="250" t="s">
        <v>364</v>
      </c>
      <c r="D359" s="250" t="s">
        <v>974</v>
      </c>
      <c r="E359" s="250" t="s">
        <v>1175</v>
      </c>
      <c r="F359" s="251">
        <v>243471800</v>
      </c>
      <c r="G359" s="124" t="str">
        <f t="shared" si="5"/>
        <v>05020300000000</v>
      </c>
    </row>
    <row r="360" spans="1:7" ht="38.25">
      <c r="A360" s="249" t="s">
        <v>591</v>
      </c>
      <c r="B360" s="250" t="s">
        <v>5</v>
      </c>
      <c r="C360" s="250" t="s">
        <v>364</v>
      </c>
      <c r="D360" s="250" t="s">
        <v>975</v>
      </c>
      <c r="E360" s="250" t="s">
        <v>1175</v>
      </c>
      <c r="F360" s="251">
        <v>243471800</v>
      </c>
      <c r="G360" s="124" t="str">
        <f t="shared" si="5"/>
        <v>05020320000000</v>
      </c>
    </row>
    <row r="361" spans="1:7" ht="102">
      <c r="A361" s="249" t="s">
        <v>1163</v>
      </c>
      <c r="B361" s="250" t="s">
        <v>5</v>
      </c>
      <c r="C361" s="250" t="s">
        <v>364</v>
      </c>
      <c r="D361" s="250" t="s">
        <v>679</v>
      </c>
      <c r="E361" s="250" t="s">
        <v>1175</v>
      </c>
      <c r="F361" s="251">
        <v>226371300</v>
      </c>
      <c r="G361" s="124" t="str">
        <f t="shared" si="5"/>
        <v>05020320075700</v>
      </c>
    </row>
    <row r="362" spans="1:7">
      <c r="A362" s="249" t="s">
        <v>1323</v>
      </c>
      <c r="B362" s="250" t="s">
        <v>5</v>
      </c>
      <c r="C362" s="250" t="s">
        <v>364</v>
      </c>
      <c r="D362" s="250" t="s">
        <v>679</v>
      </c>
      <c r="E362" s="250" t="s">
        <v>1324</v>
      </c>
      <c r="F362" s="251">
        <v>226371300</v>
      </c>
      <c r="G362" s="124" t="str">
        <f t="shared" si="5"/>
        <v>05020320075700800</v>
      </c>
    </row>
    <row r="363" spans="1:7" ht="38.25">
      <c r="A363" s="249" t="s">
        <v>1208</v>
      </c>
      <c r="B363" s="250" t="s">
        <v>5</v>
      </c>
      <c r="C363" s="250" t="s">
        <v>364</v>
      </c>
      <c r="D363" s="250" t="s">
        <v>679</v>
      </c>
      <c r="E363" s="250" t="s">
        <v>354</v>
      </c>
      <c r="F363" s="251">
        <v>226371300</v>
      </c>
      <c r="G363" s="124" t="str">
        <f t="shared" si="5"/>
        <v>05020320075700810</v>
      </c>
    </row>
    <row r="364" spans="1:7" ht="51">
      <c r="A364" s="249" t="s">
        <v>1227</v>
      </c>
      <c r="B364" s="250" t="s">
        <v>5</v>
      </c>
      <c r="C364" s="250" t="s">
        <v>364</v>
      </c>
      <c r="D364" s="250" t="s">
        <v>679</v>
      </c>
      <c r="E364" s="250" t="s">
        <v>1228</v>
      </c>
      <c r="F364" s="251">
        <v>226371300</v>
      </c>
      <c r="G364" s="124" t="str">
        <f t="shared" si="5"/>
        <v>05020320075700811</v>
      </c>
    </row>
    <row r="365" spans="1:7" ht="127.5">
      <c r="A365" s="249" t="s">
        <v>1350</v>
      </c>
      <c r="B365" s="250" t="s">
        <v>5</v>
      </c>
      <c r="C365" s="250" t="s">
        <v>364</v>
      </c>
      <c r="D365" s="250" t="s">
        <v>678</v>
      </c>
      <c r="E365" s="250" t="s">
        <v>1175</v>
      </c>
      <c r="F365" s="251">
        <v>17100500</v>
      </c>
      <c r="G365" s="124" t="str">
        <f t="shared" si="5"/>
        <v>05020320075770</v>
      </c>
    </row>
    <row r="366" spans="1:7">
      <c r="A366" s="249" t="s">
        <v>1323</v>
      </c>
      <c r="B366" s="250" t="s">
        <v>5</v>
      </c>
      <c r="C366" s="250" t="s">
        <v>364</v>
      </c>
      <c r="D366" s="250" t="s">
        <v>678</v>
      </c>
      <c r="E366" s="250" t="s">
        <v>1324</v>
      </c>
      <c r="F366" s="251">
        <v>17100500</v>
      </c>
      <c r="G366" s="124" t="str">
        <f t="shared" si="5"/>
        <v>05020320075770800</v>
      </c>
    </row>
    <row r="367" spans="1:7" ht="38.25">
      <c r="A367" s="249" t="s">
        <v>1208</v>
      </c>
      <c r="B367" s="250" t="s">
        <v>5</v>
      </c>
      <c r="C367" s="250" t="s">
        <v>364</v>
      </c>
      <c r="D367" s="250" t="s">
        <v>678</v>
      </c>
      <c r="E367" s="250" t="s">
        <v>354</v>
      </c>
      <c r="F367" s="251">
        <v>17100500</v>
      </c>
      <c r="G367" s="124" t="str">
        <f t="shared" si="5"/>
        <v>05020320075770810</v>
      </c>
    </row>
    <row r="368" spans="1:7" ht="51">
      <c r="A368" s="249" t="s">
        <v>1227</v>
      </c>
      <c r="B368" s="250" t="s">
        <v>5</v>
      </c>
      <c r="C368" s="250" t="s">
        <v>364</v>
      </c>
      <c r="D368" s="250" t="s">
        <v>678</v>
      </c>
      <c r="E368" s="250" t="s">
        <v>1228</v>
      </c>
      <c r="F368" s="251">
        <v>17100500</v>
      </c>
      <c r="G368" s="124" t="str">
        <f t="shared" si="5"/>
        <v>05020320075770811</v>
      </c>
    </row>
    <row r="369" spans="1:7" ht="25.5">
      <c r="A369" s="249" t="s">
        <v>601</v>
      </c>
      <c r="B369" s="250" t="s">
        <v>5</v>
      </c>
      <c r="C369" s="250" t="s">
        <v>364</v>
      </c>
      <c r="D369" s="250" t="s">
        <v>1011</v>
      </c>
      <c r="E369" s="250" t="s">
        <v>1175</v>
      </c>
      <c r="F369" s="251">
        <v>54957</v>
      </c>
      <c r="G369" s="124" t="str">
        <f t="shared" si="5"/>
        <v>05029000000000</v>
      </c>
    </row>
    <row r="370" spans="1:7" ht="25.5">
      <c r="A370" s="249" t="s">
        <v>431</v>
      </c>
      <c r="B370" s="250" t="s">
        <v>5</v>
      </c>
      <c r="C370" s="250" t="s">
        <v>364</v>
      </c>
      <c r="D370" s="250" t="s">
        <v>1015</v>
      </c>
      <c r="E370" s="250" t="s">
        <v>1175</v>
      </c>
      <c r="F370" s="251">
        <v>54957</v>
      </c>
      <c r="G370" s="124" t="str">
        <f t="shared" si="5"/>
        <v>05029090000000</v>
      </c>
    </row>
    <row r="371" spans="1:7" ht="51">
      <c r="A371" s="249" t="s">
        <v>680</v>
      </c>
      <c r="B371" s="250" t="s">
        <v>5</v>
      </c>
      <c r="C371" s="250" t="s">
        <v>364</v>
      </c>
      <c r="D371" s="250" t="s">
        <v>681</v>
      </c>
      <c r="E371" s="250" t="s">
        <v>1175</v>
      </c>
      <c r="F371" s="251">
        <v>54957</v>
      </c>
      <c r="G371" s="124" t="str">
        <f t="shared" ref="G371:G431" si="6">CONCATENATE(C371,D371,E371)</f>
        <v>050290900Ш0000</v>
      </c>
    </row>
    <row r="372" spans="1:7" ht="25.5">
      <c r="A372" s="249" t="s">
        <v>1321</v>
      </c>
      <c r="B372" s="250" t="s">
        <v>5</v>
      </c>
      <c r="C372" s="250" t="s">
        <v>364</v>
      </c>
      <c r="D372" s="250" t="s">
        <v>681</v>
      </c>
      <c r="E372" s="250" t="s">
        <v>1322</v>
      </c>
      <c r="F372" s="251">
        <v>54957</v>
      </c>
      <c r="G372" s="124" t="str">
        <f t="shared" si="6"/>
        <v>050290900Ш0000200</v>
      </c>
    </row>
    <row r="373" spans="1:7" ht="25.5">
      <c r="A373" s="249" t="s">
        <v>1198</v>
      </c>
      <c r="B373" s="250" t="s">
        <v>5</v>
      </c>
      <c r="C373" s="250" t="s">
        <v>364</v>
      </c>
      <c r="D373" s="250" t="s">
        <v>681</v>
      </c>
      <c r="E373" s="250" t="s">
        <v>1199</v>
      </c>
      <c r="F373" s="251">
        <v>54957</v>
      </c>
      <c r="G373" s="124" t="str">
        <f t="shared" si="6"/>
        <v>050290900Ш0000240</v>
      </c>
    </row>
    <row r="374" spans="1:7">
      <c r="A374" s="249" t="s">
        <v>1225</v>
      </c>
      <c r="B374" s="250" t="s">
        <v>5</v>
      </c>
      <c r="C374" s="250" t="s">
        <v>364</v>
      </c>
      <c r="D374" s="250" t="s">
        <v>681</v>
      </c>
      <c r="E374" s="250" t="s">
        <v>329</v>
      </c>
      <c r="F374" s="251">
        <v>54957</v>
      </c>
      <c r="G374" s="124" t="str">
        <f t="shared" si="6"/>
        <v>050290900Ш0000244</v>
      </c>
    </row>
    <row r="375" spans="1:7">
      <c r="A375" s="249" t="s">
        <v>37</v>
      </c>
      <c r="B375" s="250" t="s">
        <v>5</v>
      </c>
      <c r="C375" s="250" t="s">
        <v>388</v>
      </c>
      <c r="D375" s="250" t="s">
        <v>1175</v>
      </c>
      <c r="E375" s="250" t="s">
        <v>1175</v>
      </c>
      <c r="F375" s="251">
        <v>3299500</v>
      </c>
      <c r="G375" s="124" t="str">
        <f t="shared" si="6"/>
        <v>0503</v>
      </c>
    </row>
    <row r="376" spans="1:7" ht="25.5">
      <c r="A376" s="249" t="s">
        <v>1718</v>
      </c>
      <c r="B376" s="250" t="s">
        <v>5</v>
      </c>
      <c r="C376" s="250" t="s">
        <v>388</v>
      </c>
      <c r="D376" s="250" t="s">
        <v>1719</v>
      </c>
      <c r="E376" s="250" t="s">
        <v>1175</v>
      </c>
      <c r="F376" s="251">
        <v>3299500</v>
      </c>
      <c r="G376" s="124" t="str">
        <f t="shared" si="6"/>
        <v>05030200000000</v>
      </c>
    </row>
    <row r="377" spans="1:7" ht="25.5">
      <c r="A377" s="249" t="s">
        <v>822</v>
      </c>
      <c r="B377" s="250" t="s">
        <v>5</v>
      </c>
      <c r="C377" s="250" t="s">
        <v>388</v>
      </c>
      <c r="D377" s="250" t="s">
        <v>1720</v>
      </c>
      <c r="E377" s="250" t="s">
        <v>1175</v>
      </c>
      <c r="F377" s="251">
        <v>3299500</v>
      </c>
      <c r="G377" s="124" t="str">
        <f t="shared" si="6"/>
        <v>05030210000000</v>
      </c>
    </row>
    <row r="378" spans="1:7" ht="63.75">
      <c r="A378" s="249" t="s">
        <v>1721</v>
      </c>
      <c r="B378" s="250" t="s">
        <v>5</v>
      </c>
      <c r="C378" s="250" t="s">
        <v>388</v>
      </c>
      <c r="D378" s="250" t="s">
        <v>1722</v>
      </c>
      <c r="E378" s="250" t="s">
        <v>1175</v>
      </c>
      <c r="F378" s="251">
        <v>3299500</v>
      </c>
      <c r="G378" s="124" t="str">
        <f t="shared" si="6"/>
        <v>05030210080020</v>
      </c>
    </row>
    <row r="379" spans="1:7" ht="25.5">
      <c r="A379" s="249" t="s">
        <v>1321</v>
      </c>
      <c r="B379" s="250" t="s">
        <v>5</v>
      </c>
      <c r="C379" s="250" t="s">
        <v>388</v>
      </c>
      <c r="D379" s="250" t="s">
        <v>1722</v>
      </c>
      <c r="E379" s="250" t="s">
        <v>1322</v>
      </c>
      <c r="F379" s="251">
        <v>3299500</v>
      </c>
      <c r="G379" s="124" t="str">
        <f t="shared" si="6"/>
        <v>05030210080020200</v>
      </c>
    </row>
    <row r="380" spans="1:7" ht="25.5">
      <c r="A380" s="249" t="s">
        <v>1198</v>
      </c>
      <c r="B380" s="250" t="s">
        <v>5</v>
      </c>
      <c r="C380" s="250" t="s">
        <v>388</v>
      </c>
      <c r="D380" s="250" t="s">
        <v>1722</v>
      </c>
      <c r="E380" s="250" t="s">
        <v>1199</v>
      </c>
      <c r="F380" s="251">
        <v>3299500</v>
      </c>
      <c r="G380" s="124" t="str">
        <f t="shared" si="6"/>
        <v>05030210080020240</v>
      </c>
    </row>
    <row r="381" spans="1:7">
      <c r="A381" s="249" t="s">
        <v>1225</v>
      </c>
      <c r="B381" s="250" t="s">
        <v>5</v>
      </c>
      <c r="C381" s="250" t="s">
        <v>388</v>
      </c>
      <c r="D381" s="250" t="s">
        <v>1722</v>
      </c>
      <c r="E381" s="250" t="s">
        <v>329</v>
      </c>
      <c r="F381" s="251">
        <v>3299500</v>
      </c>
      <c r="G381" s="124" t="str">
        <f t="shared" si="6"/>
        <v>05030210080020244</v>
      </c>
    </row>
    <row r="382" spans="1:7">
      <c r="A382" s="249" t="s">
        <v>1656</v>
      </c>
      <c r="B382" s="250" t="s">
        <v>5</v>
      </c>
      <c r="C382" s="250" t="s">
        <v>1657</v>
      </c>
      <c r="D382" s="250" t="s">
        <v>1175</v>
      </c>
      <c r="E382" s="250" t="s">
        <v>1175</v>
      </c>
      <c r="F382" s="251">
        <v>2433270</v>
      </c>
      <c r="G382" s="124" t="str">
        <f t="shared" si="6"/>
        <v>0600</v>
      </c>
    </row>
    <row r="383" spans="1:7" ht="25.5">
      <c r="A383" s="249" t="s">
        <v>1723</v>
      </c>
      <c r="B383" s="250" t="s">
        <v>5</v>
      </c>
      <c r="C383" s="250" t="s">
        <v>1724</v>
      </c>
      <c r="D383" s="250" t="s">
        <v>1175</v>
      </c>
      <c r="E383" s="250" t="s">
        <v>1175</v>
      </c>
      <c r="F383" s="251">
        <v>786000</v>
      </c>
      <c r="G383" s="124" t="str">
        <f t="shared" si="6"/>
        <v>0603</v>
      </c>
    </row>
    <row r="384" spans="1:7" ht="25.5">
      <c r="A384" s="249" t="s">
        <v>1718</v>
      </c>
      <c r="B384" s="250" t="s">
        <v>5</v>
      </c>
      <c r="C384" s="250" t="s">
        <v>1724</v>
      </c>
      <c r="D384" s="250" t="s">
        <v>1719</v>
      </c>
      <c r="E384" s="250" t="s">
        <v>1175</v>
      </c>
      <c r="F384" s="251">
        <v>786000</v>
      </c>
      <c r="G384" s="124" t="str">
        <f t="shared" si="6"/>
        <v>06030200000000</v>
      </c>
    </row>
    <row r="385" spans="1:7">
      <c r="A385" s="249" t="s">
        <v>1725</v>
      </c>
      <c r="B385" s="250" t="s">
        <v>5</v>
      </c>
      <c r="C385" s="250" t="s">
        <v>1724</v>
      </c>
      <c r="D385" s="250" t="s">
        <v>1726</v>
      </c>
      <c r="E385" s="250" t="s">
        <v>1175</v>
      </c>
      <c r="F385" s="251">
        <v>786000</v>
      </c>
      <c r="G385" s="124" t="str">
        <f t="shared" si="6"/>
        <v>06030220000000</v>
      </c>
    </row>
    <row r="386" spans="1:7" ht="76.5">
      <c r="A386" s="249" t="s">
        <v>1727</v>
      </c>
      <c r="B386" s="250" t="s">
        <v>5</v>
      </c>
      <c r="C386" s="250" t="s">
        <v>1724</v>
      </c>
      <c r="D386" s="250" t="s">
        <v>1728</v>
      </c>
      <c r="E386" s="250" t="s">
        <v>1175</v>
      </c>
      <c r="F386" s="251">
        <v>786000</v>
      </c>
      <c r="G386" s="124" t="str">
        <f t="shared" si="6"/>
        <v>06030220075180</v>
      </c>
    </row>
    <row r="387" spans="1:7" ht="51">
      <c r="A387" s="249" t="s">
        <v>1320</v>
      </c>
      <c r="B387" s="250" t="s">
        <v>5</v>
      </c>
      <c r="C387" s="250" t="s">
        <v>1724</v>
      </c>
      <c r="D387" s="250" t="s">
        <v>1728</v>
      </c>
      <c r="E387" s="250" t="s">
        <v>273</v>
      </c>
      <c r="F387" s="251">
        <v>77700</v>
      </c>
      <c r="G387" s="124" t="str">
        <f t="shared" si="6"/>
        <v>06030220075180100</v>
      </c>
    </row>
    <row r="388" spans="1:7" ht="25.5">
      <c r="A388" s="249" t="s">
        <v>1205</v>
      </c>
      <c r="B388" s="250" t="s">
        <v>5</v>
      </c>
      <c r="C388" s="250" t="s">
        <v>1724</v>
      </c>
      <c r="D388" s="250" t="s">
        <v>1728</v>
      </c>
      <c r="E388" s="250" t="s">
        <v>28</v>
      </c>
      <c r="F388" s="251">
        <v>77700</v>
      </c>
      <c r="G388" s="124" t="str">
        <f t="shared" si="6"/>
        <v>06030220075180120</v>
      </c>
    </row>
    <row r="389" spans="1:7" ht="25.5">
      <c r="A389" s="249" t="s">
        <v>953</v>
      </c>
      <c r="B389" s="250" t="s">
        <v>5</v>
      </c>
      <c r="C389" s="250" t="s">
        <v>1724</v>
      </c>
      <c r="D389" s="250" t="s">
        <v>1728</v>
      </c>
      <c r="E389" s="250" t="s">
        <v>324</v>
      </c>
      <c r="F389" s="251">
        <v>59689</v>
      </c>
      <c r="G389" s="124" t="str">
        <f t="shared" si="6"/>
        <v>06030220075180121</v>
      </c>
    </row>
    <row r="390" spans="1:7" ht="38.25">
      <c r="A390" s="249" t="s">
        <v>1054</v>
      </c>
      <c r="B390" s="250" t="s">
        <v>5</v>
      </c>
      <c r="C390" s="250" t="s">
        <v>1724</v>
      </c>
      <c r="D390" s="250" t="s">
        <v>1728</v>
      </c>
      <c r="E390" s="250" t="s">
        <v>1055</v>
      </c>
      <c r="F390" s="251">
        <v>18011</v>
      </c>
      <c r="G390" s="124" t="str">
        <f t="shared" si="6"/>
        <v>06030220075180129</v>
      </c>
    </row>
    <row r="391" spans="1:7" ht="25.5">
      <c r="A391" s="249" t="s">
        <v>1321</v>
      </c>
      <c r="B391" s="250" t="s">
        <v>5</v>
      </c>
      <c r="C391" s="250" t="s">
        <v>1724</v>
      </c>
      <c r="D391" s="250" t="s">
        <v>1728</v>
      </c>
      <c r="E391" s="250" t="s">
        <v>1322</v>
      </c>
      <c r="F391" s="251">
        <v>708300</v>
      </c>
      <c r="G391" s="124" t="str">
        <f t="shared" si="6"/>
        <v>06030220075180200</v>
      </c>
    </row>
    <row r="392" spans="1:7" ht="25.5">
      <c r="A392" s="249" t="s">
        <v>1198</v>
      </c>
      <c r="B392" s="250" t="s">
        <v>5</v>
      </c>
      <c r="C392" s="250" t="s">
        <v>1724</v>
      </c>
      <c r="D392" s="250" t="s">
        <v>1728</v>
      </c>
      <c r="E392" s="250" t="s">
        <v>1199</v>
      </c>
      <c r="F392" s="251">
        <v>708300</v>
      </c>
      <c r="G392" s="124" t="str">
        <f t="shared" si="6"/>
        <v>06030220075180240</v>
      </c>
    </row>
    <row r="393" spans="1:7">
      <c r="A393" s="249" t="s">
        <v>1225</v>
      </c>
      <c r="B393" s="250" t="s">
        <v>5</v>
      </c>
      <c r="C393" s="250" t="s">
        <v>1724</v>
      </c>
      <c r="D393" s="250" t="s">
        <v>1728</v>
      </c>
      <c r="E393" s="250" t="s">
        <v>329</v>
      </c>
      <c r="F393" s="251">
        <v>708300</v>
      </c>
      <c r="G393" s="124" t="str">
        <f t="shared" si="6"/>
        <v>06030220075180244</v>
      </c>
    </row>
    <row r="394" spans="1:7">
      <c r="A394" s="249" t="s">
        <v>1658</v>
      </c>
      <c r="B394" s="250" t="s">
        <v>5</v>
      </c>
      <c r="C394" s="250" t="s">
        <v>1659</v>
      </c>
      <c r="D394" s="250" t="s">
        <v>1175</v>
      </c>
      <c r="E394" s="250" t="s">
        <v>1175</v>
      </c>
      <c r="F394" s="251">
        <v>1647270</v>
      </c>
      <c r="G394" s="124" t="str">
        <f t="shared" si="6"/>
        <v>0605</v>
      </c>
    </row>
    <row r="395" spans="1:7" ht="25.5">
      <c r="A395" s="249" t="s">
        <v>1718</v>
      </c>
      <c r="B395" s="250" t="s">
        <v>5</v>
      </c>
      <c r="C395" s="250" t="s">
        <v>1659</v>
      </c>
      <c r="D395" s="250" t="s">
        <v>1719</v>
      </c>
      <c r="E395" s="250" t="s">
        <v>1175</v>
      </c>
      <c r="F395" s="251">
        <v>1647270</v>
      </c>
      <c r="G395" s="124" t="str">
        <f t="shared" si="6"/>
        <v>06050200000000</v>
      </c>
    </row>
    <row r="396" spans="1:7" ht="25.5">
      <c r="A396" s="249" t="s">
        <v>822</v>
      </c>
      <c r="B396" s="250" t="s">
        <v>5</v>
      </c>
      <c r="C396" s="250" t="s">
        <v>1659</v>
      </c>
      <c r="D396" s="250" t="s">
        <v>1720</v>
      </c>
      <c r="E396" s="250" t="s">
        <v>1175</v>
      </c>
      <c r="F396" s="251">
        <v>1647270</v>
      </c>
      <c r="G396" s="124" t="str">
        <f t="shared" si="6"/>
        <v>06050210000000</v>
      </c>
    </row>
    <row r="397" spans="1:7" ht="76.5">
      <c r="A397" s="249" t="s">
        <v>2088</v>
      </c>
      <c r="B397" s="250" t="s">
        <v>5</v>
      </c>
      <c r="C397" s="250" t="s">
        <v>1659</v>
      </c>
      <c r="D397" s="250" t="s">
        <v>2089</v>
      </c>
      <c r="E397" s="250" t="s">
        <v>1175</v>
      </c>
      <c r="F397" s="251">
        <v>1585500</v>
      </c>
      <c r="G397" s="124" t="str">
        <f t="shared" si="6"/>
        <v>06050210080030</v>
      </c>
    </row>
    <row r="398" spans="1:7" ht="25.5">
      <c r="A398" s="249" t="s">
        <v>1321</v>
      </c>
      <c r="B398" s="250" t="s">
        <v>5</v>
      </c>
      <c r="C398" s="250" t="s">
        <v>1659</v>
      </c>
      <c r="D398" s="250" t="s">
        <v>2089</v>
      </c>
      <c r="E398" s="250" t="s">
        <v>1322</v>
      </c>
      <c r="F398" s="251">
        <v>1585500</v>
      </c>
      <c r="G398" s="124" t="str">
        <f t="shared" si="6"/>
        <v>06050210080030200</v>
      </c>
    </row>
    <row r="399" spans="1:7" ht="25.5">
      <c r="A399" s="249" t="s">
        <v>1198</v>
      </c>
      <c r="B399" s="250" t="s">
        <v>5</v>
      </c>
      <c r="C399" s="250" t="s">
        <v>1659</v>
      </c>
      <c r="D399" s="250" t="s">
        <v>2089</v>
      </c>
      <c r="E399" s="250" t="s">
        <v>1199</v>
      </c>
      <c r="F399" s="251">
        <v>1585500</v>
      </c>
      <c r="G399" s="124" t="str">
        <f t="shared" si="6"/>
        <v>06050210080030240</v>
      </c>
    </row>
    <row r="400" spans="1:7">
      <c r="A400" s="249" t="s">
        <v>1225</v>
      </c>
      <c r="B400" s="250" t="s">
        <v>5</v>
      </c>
      <c r="C400" s="250" t="s">
        <v>1659</v>
      </c>
      <c r="D400" s="250" t="s">
        <v>2089</v>
      </c>
      <c r="E400" s="250" t="s">
        <v>329</v>
      </c>
      <c r="F400" s="251">
        <v>1585500</v>
      </c>
      <c r="G400" s="124" t="str">
        <f t="shared" si="6"/>
        <v>06050210080030244</v>
      </c>
    </row>
    <row r="401" spans="1:7" ht="89.25">
      <c r="A401" s="249" t="s">
        <v>1875</v>
      </c>
      <c r="B401" s="250" t="s">
        <v>5</v>
      </c>
      <c r="C401" s="250" t="s">
        <v>1659</v>
      </c>
      <c r="D401" s="250" t="s">
        <v>1876</v>
      </c>
      <c r="E401" s="250" t="s">
        <v>1175</v>
      </c>
      <c r="F401" s="251">
        <v>61770</v>
      </c>
      <c r="G401" s="124" t="str">
        <f t="shared" si="6"/>
        <v>06050210080040</v>
      </c>
    </row>
    <row r="402" spans="1:7" ht="25.5">
      <c r="A402" s="249" t="s">
        <v>1321</v>
      </c>
      <c r="B402" s="250" t="s">
        <v>5</v>
      </c>
      <c r="C402" s="250" t="s">
        <v>1659</v>
      </c>
      <c r="D402" s="250" t="s">
        <v>1876</v>
      </c>
      <c r="E402" s="250" t="s">
        <v>1322</v>
      </c>
      <c r="F402" s="251">
        <v>61770</v>
      </c>
      <c r="G402" s="124" t="str">
        <f t="shared" si="6"/>
        <v>06050210080040200</v>
      </c>
    </row>
    <row r="403" spans="1:7" ht="25.5">
      <c r="A403" s="249" t="s">
        <v>1198</v>
      </c>
      <c r="B403" s="250" t="s">
        <v>5</v>
      </c>
      <c r="C403" s="250" t="s">
        <v>1659</v>
      </c>
      <c r="D403" s="250" t="s">
        <v>1876</v>
      </c>
      <c r="E403" s="250" t="s">
        <v>1199</v>
      </c>
      <c r="F403" s="251">
        <v>61770</v>
      </c>
      <c r="G403" s="124" t="str">
        <f t="shared" si="6"/>
        <v>06050210080040240</v>
      </c>
    </row>
    <row r="404" spans="1:7">
      <c r="A404" s="249" t="s">
        <v>1225</v>
      </c>
      <c r="B404" s="250" t="s">
        <v>5</v>
      </c>
      <c r="C404" s="250" t="s">
        <v>1659</v>
      </c>
      <c r="D404" s="250" t="s">
        <v>1876</v>
      </c>
      <c r="E404" s="250" t="s">
        <v>329</v>
      </c>
      <c r="F404" s="251">
        <v>61770</v>
      </c>
      <c r="G404" s="124" t="str">
        <f t="shared" si="6"/>
        <v>06050210080040244</v>
      </c>
    </row>
    <row r="405" spans="1:7">
      <c r="A405" s="249" t="s">
        <v>249</v>
      </c>
      <c r="B405" s="250" t="s">
        <v>5</v>
      </c>
      <c r="C405" s="250" t="s">
        <v>1148</v>
      </c>
      <c r="D405" s="250" t="s">
        <v>1175</v>
      </c>
      <c r="E405" s="250" t="s">
        <v>1175</v>
      </c>
      <c r="F405" s="251">
        <v>150000</v>
      </c>
      <c r="G405" s="124" t="str">
        <f t="shared" si="6"/>
        <v>0800</v>
      </c>
    </row>
    <row r="406" spans="1:7">
      <c r="A406" s="249" t="s">
        <v>209</v>
      </c>
      <c r="B406" s="250" t="s">
        <v>5</v>
      </c>
      <c r="C406" s="250" t="s">
        <v>392</v>
      </c>
      <c r="D406" s="250" t="s">
        <v>1175</v>
      </c>
      <c r="E406" s="250" t="s">
        <v>1175</v>
      </c>
      <c r="F406" s="251">
        <v>150000</v>
      </c>
      <c r="G406" s="124" t="str">
        <f t="shared" si="6"/>
        <v>0801</v>
      </c>
    </row>
    <row r="407" spans="1:7" ht="38.25">
      <c r="A407" s="249" t="s">
        <v>1729</v>
      </c>
      <c r="B407" s="250" t="s">
        <v>5</v>
      </c>
      <c r="C407" s="250" t="s">
        <v>392</v>
      </c>
      <c r="D407" s="250" t="s">
        <v>1730</v>
      </c>
      <c r="E407" s="250" t="s">
        <v>1175</v>
      </c>
      <c r="F407" s="251">
        <v>150000</v>
      </c>
      <c r="G407" s="124" t="str">
        <f t="shared" si="6"/>
        <v>08011300000000</v>
      </c>
    </row>
    <row r="408" spans="1:7" ht="25.5">
      <c r="A408" s="249" t="s">
        <v>1731</v>
      </c>
      <c r="B408" s="250" t="s">
        <v>5</v>
      </c>
      <c r="C408" s="250" t="s">
        <v>392</v>
      </c>
      <c r="D408" s="250" t="s">
        <v>1732</v>
      </c>
      <c r="E408" s="250" t="s">
        <v>1175</v>
      </c>
      <c r="F408" s="251">
        <v>150000</v>
      </c>
      <c r="G408" s="124" t="str">
        <f t="shared" si="6"/>
        <v>08011310000000</v>
      </c>
    </row>
    <row r="409" spans="1:7" ht="76.5">
      <c r="A409" s="249" t="s">
        <v>1733</v>
      </c>
      <c r="B409" s="250" t="s">
        <v>5</v>
      </c>
      <c r="C409" s="250" t="s">
        <v>392</v>
      </c>
      <c r="D409" s="250" t="s">
        <v>1734</v>
      </c>
      <c r="E409" s="250" t="s">
        <v>1175</v>
      </c>
      <c r="F409" s="251">
        <v>150000</v>
      </c>
      <c r="G409" s="124" t="str">
        <f t="shared" si="6"/>
        <v>08011310080010</v>
      </c>
    </row>
    <row r="410" spans="1:7" ht="25.5">
      <c r="A410" s="249" t="s">
        <v>1329</v>
      </c>
      <c r="B410" s="250" t="s">
        <v>5</v>
      </c>
      <c r="C410" s="250" t="s">
        <v>392</v>
      </c>
      <c r="D410" s="250" t="s">
        <v>1734</v>
      </c>
      <c r="E410" s="250" t="s">
        <v>1330</v>
      </c>
      <c r="F410" s="251">
        <v>150000</v>
      </c>
      <c r="G410" s="124" t="str">
        <f t="shared" si="6"/>
        <v>08011310080010600</v>
      </c>
    </row>
    <row r="411" spans="1:7" ht="51">
      <c r="A411" s="249" t="s">
        <v>1983</v>
      </c>
      <c r="B411" s="250" t="s">
        <v>5</v>
      </c>
      <c r="C411" s="250" t="s">
        <v>392</v>
      </c>
      <c r="D411" s="250" t="s">
        <v>1734</v>
      </c>
      <c r="E411" s="250" t="s">
        <v>1735</v>
      </c>
      <c r="F411" s="251">
        <v>150000</v>
      </c>
      <c r="G411" s="124" t="str">
        <f t="shared" si="6"/>
        <v>08011310080010630</v>
      </c>
    </row>
    <row r="412" spans="1:7" ht="25.5">
      <c r="A412" s="249" t="s">
        <v>1736</v>
      </c>
      <c r="B412" s="250" t="s">
        <v>5</v>
      </c>
      <c r="C412" s="250" t="s">
        <v>392</v>
      </c>
      <c r="D412" s="250" t="s">
        <v>1734</v>
      </c>
      <c r="E412" s="250" t="s">
        <v>1737</v>
      </c>
      <c r="F412" s="251">
        <v>150000</v>
      </c>
      <c r="G412" s="124" t="str">
        <f t="shared" si="6"/>
        <v>08011310080010633</v>
      </c>
    </row>
    <row r="413" spans="1:7">
      <c r="A413" s="249" t="s">
        <v>141</v>
      </c>
      <c r="B413" s="250" t="s">
        <v>5</v>
      </c>
      <c r="C413" s="250" t="s">
        <v>1143</v>
      </c>
      <c r="D413" s="250" t="s">
        <v>1175</v>
      </c>
      <c r="E413" s="250" t="s">
        <v>1175</v>
      </c>
      <c r="F413" s="251">
        <v>3346507</v>
      </c>
      <c r="G413" s="124" t="str">
        <f t="shared" si="6"/>
        <v>1000</v>
      </c>
    </row>
    <row r="414" spans="1:7">
      <c r="A414" s="249" t="s">
        <v>97</v>
      </c>
      <c r="B414" s="250" t="s">
        <v>5</v>
      </c>
      <c r="C414" s="250" t="s">
        <v>375</v>
      </c>
      <c r="D414" s="250" t="s">
        <v>1175</v>
      </c>
      <c r="E414" s="250" t="s">
        <v>1175</v>
      </c>
      <c r="F414" s="251">
        <v>2405107</v>
      </c>
      <c r="G414" s="124" t="str">
        <f t="shared" si="6"/>
        <v>1001</v>
      </c>
    </row>
    <row r="415" spans="1:7" ht="25.5">
      <c r="A415" s="249" t="s">
        <v>601</v>
      </c>
      <c r="B415" s="250" t="s">
        <v>5</v>
      </c>
      <c r="C415" s="250" t="s">
        <v>375</v>
      </c>
      <c r="D415" s="250" t="s">
        <v>1011</v>
      </c>
      <c r="E415" s="250" t="s">
        <v>1175</v>
      </c>
      <c r="F415" s="251">
        <v>2405107</v>
      </c>
      <c r="G415" s="124" t="str">
        <f t="shared" si="6"/>
        <v>10019000000000</v>
      </c>
    </row>
    <row r="416" spans="1:7" ht="25.5">
      <c r="A416" s="249" t="s">
        <v>431</v>
      </c>
      <c r="B416" s="250" t="s">
        <v>5</v>
      </c>
      <c r="C416" s="250" t="s">
        <v>375</v>
      </c>
      <c r="D416" s="250" t="s">
        <v>1015</v>
      </c>
      <c r="E416" s="250" t="s">
        <v>1175</v>
      </c>
      <c r="F416" s="251">
        <v>2405107</v>
      </c>
      <c r="G416" s="124" t="str">
        <f t="shared" si="6"/>
        <v>10019090000000</v>
      </c>
    </row>
    <row r="417" spans="1:7" ht="25.5">
      <c r="A417" s="249" t="s">
        <v>431</v>
      </c>
      <c r="B417" s="250" t="s">
        <v>5</v>
      </c>
      <c r="C417" s="250" t="s">
        <v>375</v>
      </c>
      <c r="D417" s="250" t="s">
        <v>795</v>
      </c>
      <c r="E417" s="250" t="s">
        <v>1175</v>
      </c>
      <c r="F417" s="251">
        <v>2405107</v>
      </c>
      <c r="G417" s="124" t="str">
        <f t="shared" si="6"/>
        <v>10019090080000</v>
      </c>
    </row>
    <row r="418" spans="1:7">
      <c r="A418" s="249" t="s">
        <v>1325</v>
      </c>
      <c r="B418" s="250" t="s">
        <v>5</v>
      </c>
      <c r="C418" s="250" t="s">
        <v>375</v>
      </c>
      <c r="D418" s="250" t="s">
        <v>795</v>
      </c>
      <c r="E418" s="250" t="s">
        <v>1326</v>
      </c>
      <c r="F418" s="251">
        <v>2405107</v>
      </c>
      <c r="G418" s="124" t="str">
        <f t="shared" si="6"/>
        <v>10019090080000300</v>
      </c>
    </row>
    <row r="419" spans="1:7">
      <c r="A419" s="249" t="s">
        <v>1206</v>
      </c>
      <c r="B419" s="250" t="s">
        <v>5</v>
      </c>
      <c r="C419" s="250" t="s">
        <v>375</v>
      </c>
      <c r="D419" s="250" t="s">
        <v>795</v>
      </c>
      <c r="E419" s="250" t="s">
        <v>1207</v>
      </c>
      <c r="F419" s="251">
        <v>2405107</v>
      </c>
      <c r="G419" s="124" t="str">
        <f t="shared" si="6"/>
        <v>10019090080000310</v>
      </c>
    </row>
    <row r="420" spans="1:7">
      <c r="A420" s="249" t="s">
        <v>376</v>
      </c>
      <c r="B420" s="250" t="s">
        <v>5</v>
      </c>
      <c r="C420" s="250" t="s">
        <v>375</v>
      </c>
      <c r="D420" s="250" t="s">
        <v>795</v>
      </c>
      <c r="E420" s="250" t="s">
        <v>377</v>
      </c>
      <c r="F420" s="251">
        <v>2405107</v>
      </c>
      <c r="G420" s="124" t="str">
        <f t="shared" si="6"/>
        <v>10019090080000312</v>
      </c>
    </row>
    <row r="421" spans="1:7">
      <c r="A421" s="249" t="s">
        <v>98</v>
      </c>
      <c r="B421" s="250" t="s">
        <v>5</v>
      </c>
      <c r="C421" s="250" t="s">
        <v>378</v>
      </c>
      <c r="D421" s="250" t="s">
        <v>1175</v>
      </c>
      <c r="E421" s="250" t="s">
        <v>1175</v>
      </c>
      <c r="F421" s="251">
        <v>30000</v>
      </c>
      <c r="G421" s="124" t="str">
        <f t="shared" si="6"/>
        <v>1003</v>
      </c>
    </row>
    <row r="422" spans="1:7" ht="25.5">
      <c r="A422" s="249" t="s">
        <v>601</v>
      </c>
      <c r="B422" s="250" t="s">
        <v>5</v>
      </c>
      <c r="C422" s="250" t="s">
        <v>378</v>
      </c>
      <c r="D422" s="250" t="s">
        <v>1011</v>
      </c>
      <c r="E422" s="250" t="s">
        <v>1175</v>
      </c>
      <c r="F422" s="251">
        <v>30000</v>
      </c>
      <c r="G422" s="124" t="str">
        <f t="shared" si="6"/>
        <v>10039000000000</v>
      </c>
    </row>
    <row r="423" spans="1:7" ht="38.25">
      <c r="A423" s="249" t="s">
        <v>427</v>
      </c>
      <c r="B423" s="250" t="s">
        <v>5</v>
      </c>
      <c r="C423" s="250" t="s">
        <v>378</v>
      </c>
      <c r="D423" s="250" t="s">
        <v>1012</v>
      </c>
      <c r="E423" s="250" t="s">
        <v>1175</v>
      </c>
      <c r="F423" s="251">
        <v>30000</v>
      </c>
      <c r="G423" s="124" t="str">
        <f t="shared" si="6"/>
        <v>10039010000000</v>
      </c>
    </row>
    <row r="424" spans="1:7" ht="38.25">
      <c r="A424" s="249" t="s">
        <v>427</v>
      </c>
      <c r="B424" s="250" t="s">
        <v>5</v>
      </c>
      <c r="C424" s="250" t="s">
        <v>378</v>
      </c>
      <c r="D424" s="250" t="s">
        <v>793</v>
      </c>
      <c r="E424" s="250" t="s">
        <v>1175</v>
      </c>
      <c r="F424" s="251">
        <v>30000</v>
      </c>
      <c r="G424" s="124" t="str">
        <f t="shared" si="6"/>
        <v>10039010080000</v>
      </c>
    </row>
    <row r="425" spans="1:7">
      <c r="A425" s="249" t="s">
        <v>1325</v>
      </c>
      <c r="B425" s="250" t="s">
        <v>5</v>
      </c>
      <c r="C425" s="250" t="s">
        <v>378</v>
      </c>
      <c r="D425" s="250" t="s">
        <v>793</v>
      </c>
      <c r="E425" s="250" t="s">
        <v>1326</v>
      </c>
      <c r="F425" s="251">
        <v>30000</v>
      </c>
      <c r="G425" s="124" t="str">
        <f t="shared" si="6"/>
        <v>10039010080000300</v>
      </c>
    </row>
    <row r="426" spans="1:7" ht="25.5">
      <c r="A426" s="249" t="s">
        <v>1202</v>
      </c>
      <c r="B426" s="250" t="s">
        <v>5</v>
      </c>
      <c r="C426" s="250" t="s">
        <v>378</v>
      </c>
      <c r="D426" s="250" t="s">
        <v>793</v>
      </c>
      <c r="E426" s="250" t="s">
        <v>557</v>
      </c>
      <c r="F426" s="251">
        <v>30000</v>
      </c>
      <c r="G426" s="124" t="str">
        <f t="shared" si="6"/>
        <v>10039010080000320</v>
      </c>
    </row>
    <row r="427" spans="1:7" ht="25.5">
      <c r="A427" s="249" t="s">
        <v>379</v>
      </c>
      <c r="B427" s="250" t="s">
        <v>5</v>
      </c>
      <c r="C427" s="250" t="s">
        <v>378</v>
      </c>
      <c r="D427" s="250" t="s">
        <v>793</v>
      </c>
      <c r="E427" s="250" t="s">
        <v>380</v>
      </c>
      <c r="F427" s="251">
        <v>30000</v>
      </c>
      <c r="G427" s="124" t="str">
        <f t="shared" si="6"/>
        <v>10039010080000321</v>
      </c>
    </row>
    <row r="428" spans="1:7">
      <c r="A428" s="249" t="s">
        <v>63</v>
      </c>
      <c r="B428" s="250" t="s">
        <v>5</v>
      </c>
      <c r="C428" s="250" t="s">
        <v>394</v>
      </c>
      <c r="D428" s="250" t="s">
        <v>1175</v>
      </c>
      <c r="E428" s="250" t="s">
        <v>1175</v>
      </c>
      <c r="F428" s="251">
        <v>911400</v>
      </c>
      <c r="G428" s="124" t="str">
        <f t="shared" si="6"/>
        <v>1006</v>
      </c>
    </row>
    <row r="429" spans="1:7" ht="25.5">
      <c r="A429" s="249" t="s">
        <v>599</v>
      </c>
      <c r="B429" s="250" t="s">
        <v>5</v>
      </c>
      <c r="C429" s="250" t="s">
        <v>394</v>
      </c>
      <c r="D429" s="250" t="s">
        <v>1006</v>
      </c>
      <c r="E429" s="250" t="s">
        <v>1175</v>
      </c>
      <c r="F429" s="251">
        <v>911400</v>
      </c>
      <c r="G429" s="124" t="str">
        <f t="shared" si="6"/>
        <v>10068000000000</v>
      </c>
    </row>
    <row r="430" spans="1:7" ht="38.25">
      <c r="A430" s="249" t="s">
        <v>600</v>
      </c>
      <c r="B430" s="250" t="s">
        <v>5</v>
      </c>
      <c r="C430" s="250" t="s">
        <v>394</v>
      </c>
      <c r="D430" s="250" t="s">
        <v>1008</v>
      </c>
      <c r="E430" s="250" t="s">
        <v>1175</v>
      </c>
      <c r="F430" s="251">
        <v>911400</v>
      </c>
      <c r="G430" s="124" t="str">
        <f t="shared" si="6"/>
        <v>10068020000000</v>
      </c>
    </row>
    <row r="431" spans="1:7" ht="63.75">
      <c r="A431" s="249" t="s">
        <v>1351</v>
      </c>
      <c r="B431" s="250" t="s">
        <v>5</v>
      </c>
      <c r="C431" s="250" t="s">
        <v>394</v>
      </c>
      <c r="D431" s="250" t="s">
        <v>1352</v>
      </c>
      <c r="E431" s="250" t="s">
        <v>1175</v>
      </c>
      <c r="F431" s="251">
        <v>911400</v>
      </c>
      <c r="G431" s="124" t="str">
        <f t="shared" si="6"/>
        <v>10068020002890</v>
      </c>
    </row>
    <row r="432" spans="1:7" ht="51">
      <c r="A432" s="249" t="s">
        <v>1320</v>
      </c>
      <c r="B432" s="250" t="s">
        <v>5</v>
      </c>
      <c r="C432" s="250" t="s">
        <v>394</v>
      </c>
      <c r="D432" s="250" t="s">
        <v>1352</v>
      </c>
      <c r="E432" s="250" t="s">
        <v>273</v>
      </c>
      <c r="F432" s="251">
        <v>901400</v>
      </c>
      <c r="G432" s="124" t="str">
        <f t="shared" ref="G432:G495" si="7">CONCATENATE(C432,D432,E432)</f>
        <v>10068020002890100</v>
      </c>
    </row>
    <row r="433" spans="1:7" ht="25.5">
      <c r="A433" s="249" t="s">
        <v>1205</v>
      </c>
      <c r="B433" s="250" t="s">
        <v>5</v>
      </c>
      <c r="C433" s="250" t="s">
        <v>394</v>
      </c>
      <c r="D433" s="250" t="s">
        <v>1352</v>
      </c>
      <c r="E433" s="250" t="s">
        <v>28</v>
      </c>
      <c r="F433" s="251">
        <v>901400</v>
      </c>
      <c r="G433" s="124" t="str">
        <f t="shared" si="7"/>
        <v>10068020002890120</v>
      </c>
    </row>
    <row r="434" spans="1:7" ht="25.5">
      <c r="A434" s="249" t="s">
        <v>953</v>
      </c>
      <c r="B434" s="250" t="s">
        <v>5</v>
      </c>
      <c r="C434" s="250" t="s">
        <v>394</v>
      </c>
      <c r="D434" s="250" t="s">
        <v>1352</v>
      </c>
      <c r="E434" s="250" t="s">
        <v>324</v>
      </c>
      <c r="F434" s="251">
        <v>596893</v>
      </c>
      <c r="G434" s="124" t="str">
        <f t="shared" si="7"/>
        <v>10068020002890121</v>
      </c>
    </row>
    <row r="435" spans="1:7" ht="38.25">
      <c r="A435" s="249" t="s">
        <v>325</v>
      </c>
      <c r="B435" s="250" t="s">
        <v>5</v>
      </c>
      <c r="C435" s="250" t="s">
        <v>394</v>
      </c>
      <c r="D435" s="250" t="s">
        <v>1352</v>
      </c>
      <c r="E435" s="250" t="s">
        <v>326</v>
      </c>
      <c r="F435" s="251">
        <v>124200</v>
      </c>
      <c r="G435" s="124" t="str">
        <f t="shared" si="7"/>
        <v>10068020002890122</v>
      </c>
    </row>
    <row r="436" spans="1:7" ht="38.25">
      <c r="A436" s="249" t="s">
        <v>1054</v>
      </c>
      <c r="B436" s="250" t="s">
        <v>5</v>
      </c>
      <c r="C436" s="250" t="s">
        <v>394</v>
      </c>
      <c r="D436" s="250" t="s">
        <v>1352</v>
      </c>
      <c r="E436" s="250" t="s">
        <v>1055</v>
      </c>
      <c r="F436" s="251">
        <v>180307</v>
      </c>
      <c r="G436" s="124" t="str">
        <f t="shared" si="7"/>
        <v>10068020002890129</v>
      </c>
    </row>
    <row r="437" spans="1:7" ht="25.5">
      <c r="A437" s="249" t="s">
        <v>1321</v>
      </c>
      <c r="B437" s="250" t="s">
        <v>5</v>
      </c>
      <c r="C437" s="250" t="s">
        <v>394</v>
      </c>
      <c r="D437" s="250" t="s">
        <v>1352</v>
      </c>
      <c r="E437" s="250" t="s">
        <v>1322</v>
      </c>
      <c r="F437" s="251">
        <v>10000</v>
      </c>
      <c r="G437" s="124" t="str">
        <f t="shared" si="7"/>
        <v>10068020002890200</v>
      </c>
    </row>
    <row r="438" spans="1:7" ht="25.5">
      <c r="A438" s="249" t="s">
        <v>1198</v>
      </c>
      <c r="B438" s="250" t="s">
        <v>5</v>
      </c>
      <c r="C438" s="250" t="s">
        <v>394</v>
      </c>
      <c r="D438" s="250" t="s">
        <v>1352</v>
      </c>
      <c r="E438" s="250" t="s">
        <v>1199</v>
      </c>
      <c r="F438" s="251">
        <v>10000</v>
      </c>
      <c r="G438" s="124" t="str">
        <f t="shared" si="7"/>
        <v>10068020002890240</v>
      </c>
    </row>
    <row r="439" spans="1:7">
      <c r="A439" s="249" t="s">
        <v>1225</v>
      </c>
      <c r="B439" s="250" t="s">
        <v>5</v>
      </c>
      <c r="C439" s="250" t="s">
        <v>394</v>
      </c>
      <c r="D439" s="250" t="s">
        <v>1352</v>
      </c>
      <c r="E439" s="250" t="s">
        <v>329</v>
      </c>
      <c r="F439" s="251">
        <v>10000</v>
      </c>
      <c r="G439" s="124" t="str">
        <f t="shared" si="7"/>
        <v>10068020002890244</v>
      </c>
    </row>
    <row r="440" spans="1:7" ht="25.5">
      <c r="A440" s="249" t="s">
        <v>1062</v>
      </c>
      <c r="B440" s="250" t="s">
        <v>354</v>
      </c>
      <c r="C440" s="250" t="s">
        <v>1175</v>
      </c>
      <c r="D440" s="250" t="s">
        <v>1175</v>
      </c>
      <c r="E440" s="250" t="s">
        <v>1175</v>
      </c>
      <c r="F440" s="251">
        <v>9082306</v>
      </c>
      <c r="G440" s="124" t="str">
        <f t="shared" si="7"/>
        <v/>
      </c>
    </row>
    <row r="441" spans="1:7">
      <c r="A441" s="249" t="s">
        <v>234</v>
      </c>
      <c r="B441" s="250" t="s">
        <v>354</v>
      </c>
      <c r="C441" s="250" t="s">
        <v>1135</v>
      </c>
      <c r="D441" s="250" t="s">
        <v>1175</v>
      </c>
      <c r="E441" s="250" t="s">
        <v>1175</v>
      </c>
      <c r="F441" s="251">
        <v>9082306</v>
      </c>
      <c r="G441" s="124" t="str">
        <f t="shared" si="7"/>
        <v>0100</v>
      </c>
    </row>
    <row r="442" spans="1:7">
      <c r="A442" s="249" t="s">
        <v>217</v>
      </c>
      <c r="B442" s="250" t="s">
        <v>354</v>
      </c>
      <c r="C442" s="250" t="s">
        <v>337</v>
      </c>
      <c r="D442" s="250" t="s">
        <v>1175</v>
      </c>
      <c r="E442" s="250" t="s">
        <v>1175</v>
      </c>
      <c r="F442" s="251">
        <v>9082306</v>
      </c>
      <c r="G442" s="124" t="str">
        <f t="shared" si="7"/>
        <v>0113</v>
      </c>
    </row>
    <row r="443" spans="1:7" ht="25.5">
      <c r="A443" s="249" t="s">
        <v>601</v>
      </c>
      <c r="B443" s="250" t="s">
        <v>354</v>
      </c>
      <c r="C443" s="250" t="s">
        <v>337</v>
      </c>
      <c r="D443" s="250" t="s">
        <v>1011</v>
      </c>
      <c r="E443" s="250" t="s">
        <v>1175</v>
      </c>
      <c r="F443" s="251">
        <v>9082306</v>
      </c>
      <c r="G443" s="124" t="str">
        <f t="shared" si="7"/>
        <v>01139000000000</v>
      </c>
    </row>
    <row r="444" spans="1:7" ht="25.5">
      <c r="A444" s="249" t="s">
        <v>1063</v>
      </c>
      <c r="B444" s="250" t="s">
        <v>354</v>
      </c>
      <c r="C444" s="250" t="s">
        <v>337</v>
      </c>
      <c r="D444" s="250" t="s">
        <v>1064</v>
      </c>
      <c r="E444" s="250" t="s">
        <v>1175</v>
      </c>
      <c r="F444" s="251">
        <v>9082306</v>
      </c>
      <c r="G444" s="124" t="str">
        <f t="shared" si="7"/>
        <v>01139070000000</v>
      </c>
    </row>
    <row r="445" spans="1:7" ht="51">
      <c r="A445" s="249" t="s">
        <v>2090</v>
      </c>
      <c r="B445" s="250" t="s">
        <v>354</v>
      </c>
      <c r="C445" s="250" t="s">
        <v>337</v>
      </c>
      <c r="D445" s="250" t="s">
        <v>2091</v>
      </c>
      <c r="E445" s="250" t="s">
        <v>1175</v>
      </c>
      <c r="F445" s="251">
        <v>765685</v>
      </c>
      <c r="G445" s="124" t="str">
        <f t="shared" si="7"/>
        <v>01139070027242</v>
      </c>
    </row>
    <row r="446" spans="1:7" ht="51">
      <c r="A446" s="249" t="s">
        <v>1320</v>
      </c>
      <c r="B446" s="250" t="s">
        <v>354</v>
      </c>
      <c r="C446" s="250" t="s">
        <v>337</v>
      </c>
      <c r="D446" s="250" t="s">
        <v>2091</v>
      </c>
      <c r="E446" s="250" t="s">
        <v>273</v>
      </c>
      <c r="F446" s="251">
        <v>765685</v>
      </c>
      <c r="G446" s="124" t="str">
        <f t="shared" si="7"/>
        <v>01139070027242100</v>
      </c>
    </row>
    <row r="447" spans="1:7" ht="25.5">
      <c r="A447" s="249" t="s">
        <v>1205</v>
      </c>
      <c r="B447" s="250" t="s">
        <v>354</v>
      </c>
      <c r="C447" s="250" t="s">
        <v>337</v>
      </c>
      <c r="D447" s="250" t="s">
        <v>2091</v>
      </c>
      <c r="E447" s="250" t="s">
        <v>28</v>
      </c>
      <c r="F447" s="251">
        <v>765685</v>
      </c>
      <c r="G447" s="124" t="str">
        <f t="shared" si="7"/>
        <v>01139070027242120</v>
      </c>
    </row>
    <row r="448" spans="1:7" ht="25.5">
      <c r="A448" s="249" t="s">
        <v>953</v>
      </c>
      <c r="B448" s="250" t="s">
        <v>354</v>
      </c>
      <c r="C448" s="250" t="s">
        <v>337</v>
      </c>
      <c r="D448" s="250" t="s">
        <v>2091</v>
      </c>
      <c r="E448" s="250" t="s">
        <v>324</v>
      </c>
      <c r="F448" s="251">
        <v>588084</v>
      </c>
      <c r="G448" s="124" t="str">
        <f t="shared" si="7"/>
        <v>01139070027242121</v>
      </c>
    </row>
    <row r="449" spans="1:7" ht="38.25">
      <c r="A449" s="249" t="s">
        <v>1054</v>
      </c>
      <c r="B449" s="250" t="s">
        <v>354</v>
      </c>
      <c r="C449" s="250" t="s">
        <v>337</v>
      </c>
      <c r="D449" s="250" t="s">
        <v>2091</v>
      </c>
      <c r="E449" s="250" t="s">
        <v>1055</v>
      </c>
      <c r="F449" s="251">
        <v>177601</v>
      </c>
      <c r="G449" s="124" t="str">
        <f t="shared" si="7"/>
        <v>01139070027242129</v>
      </c>
    </row>
    <row r="450" spans="1:7" ht="25.5">
      <c r="A450" s="249" t="s">
        <v>1063</v>
      </c>
      <c r="B450" s="250" t="s">
        <v>354</v>
      </c>
      <c r="C450" s="250" t="s">
        <v>337</v>
      </c>
      <c r="D450" s="250" t="s">
        <v>1076</v>
      </c>
      <c r="E450" s="250" t="s">
        <v>1175</v>
      </c>
      <c r="F450" s="251">
        <v>8086621</v>
      </c>
      <c r="G450" s="124" t="str">
        <f t="shared" si="7"/>
        <v>01139070040000</v>
      </c>
    </row>
    <row r="451" spans="1:7" ht="51">
      <c r="A451" s="249" t="s">
        <v>1320</v>
      </c>
      <c r="B451" s="250" t="s">
        <v>354</v>
      </c>
      <c r="C451" s="250" t="s">
        <v>337</v>
      </c>
      <c r="D451" s="250" t="s">
        <v>1076</v>
      </c>
      <c r="E451" s="250" t="s">
        <v>273</v>
      </c>
      <c r="F451" s="251">
        <v>7676847</v>
      </c>
      <c r="G451" s="124" t="str">
        <f t="shared" si="7"/>
        <v>01139070040000100</v>
      </c>
    </row>
    <row r="452" spans="1:7" ht="25.5">
      <c r="A452" s="249" t="s">
        <v>1205</v>
      </c>
      <c r="B452" s="250" t="s">
        <v>354</v>
      </c>
      <c r="C452" s="250" t="s">
        <v>337</v>
      </c>
      <c r="D452" s="250" t="s">
        <v>1076</v>
      </c>
      <c r="E452" s="250" t="s">
        <v>28</v>
      </c>
      <c r="F452" s="251">
        <v>7676847</v>
      </c>
      <c r="G452" s="124" t="str">
        <f t="shared" si="7"/>
        <v>01139070040000120</v>
      </c>
    </row>
    <row r="453" spans="1:7" ht="25.5">
      <c r="A453" s="249" t="s">
        <v>953</v>
      </c>
      <c r="B453" s="250" t="s">
        <v>354</v>
      </c>
      <c r="C453" s="250" t="s">
        <v>337</v>
      </c>
      <c r="D453" s="250" t="s">
        <v>1076</v>
      </c>
      <c r="E453" s="250" t="s">
        <v>324</v>
      </c>
      <c r="F453" s="251">
        <v>5880835</v>
      </c>
      <c r="G453" s="124" t="str">
        <f t="shared" si="7"/>
        <v>01139070040000121</v>
      </c>
    </row>
    <row r="454" spans="1:7" ht="38.25">
      <c r="A454" s="249" t="s">
        <v>325</v>
      </c>
      <c r="B454" s="250" t="s">
        <v>354</v>
      </c>
      <c r="C454" s="250" t="s">
        <v>337</v>
      </c>
      <c r="D454" s="250" t="s">
        <v>1076</v>
      </c>
      <c r="E454" s="250" t="s">
        <v>326</v>
      </c>
      <c r="F454" s="251">
        <v>20000</v>
      </c>
      <c r="G454" s="124" t="str">
        <f t="shared" si="7"/>
        <v>01139070040000122</v>
      </c>
    </row>
    <row r="455" spans="1:7" ht="38.25">
      <c r="A455" s="249" t="s">
        <v>1054</v>
      </c>
      <c r="B455" s="250" t="s">
        <v>354</v>
      </c>
      <c r="C455" s="250" t="s">
        <v>337</v>
      </c>
      <c r="D455" s="250" t="s">
        <v>1076</v>
      </c>
      <c r="E455" s="250" t="s">
        <v>1055</v>
      </c>
      <c r="F455" s="251">
        <v>1776012</v>
      </c>
      <c r="G455" s="124" t="str">
        <f t="shared" si="7"/>
        <v>01139070040000129</v>
      </c>
    </row>
    <row r="456" spans="1:7" ht="25.5">
      <c r="A456" s="249" t="s">
        <v>1321</v>
      </c>
      <c r="B456" s="250" t="s">
        <v>354</v>
      </c>
      <c r="C456" s="250" t="s">
        <v>337</v>
      </c>
      <c r="D456" s="250" t="s">
        <v>1076</v>
      </c>
      <c r="E456" s="250" t="s">
        <v>1322</v>
      </c>
      <c r="F456" s="251">
        <v>409774</v>
      </c>
      <c r="G456" s="124" t="str">
        <f t="shared" si="7"/>
        <v>01139070040000200</v>
      </c>
    </row>
    <row r="457" spans="1:7" ht="25.5">
      <c r="A457" s="249" t="s">
        <v>1198</v>
      </c>
      <c r="B457" s="250" t="s">
        <v>354</v>
      </c>
      <c r="C457" s="250" t="s">
        <v>337</v>
      </c>
      <c r="D457" s="250" t="s">
        <v>1076</v>
      </c>
      <c r="E457" s="250" t="s">
        <v>1199</v>
      </c>
      <c r="F457" s="251">
        <v>409774</v>
      </c>
      <c r="G457" s="124" t="str">
        <f t="shared" si="7"/>
        <v>01139070040000240</v>
      </c>
    </row>
    <row r="458" spans="1:7">
      <c r="A458" s="249" t="s">
        <v>1225</v>
      </c>
      <c r="B458" s="250" t="s">
        <v>354</v>
      </c>
      <c r="C458" s="250" t="s">
        <v>337</v>
      </c>
      <c r="D458" s="250" t="s">
        <v>1076</v>
      </c>
      <c r="E458" s="250" t="s">
        <v>329</v>
      </c>
      <c r="F458" s="251">
        <v>409774</v>
      </c>
      <c r="G458" s="124" t="str">
        <f t="shared" si="7"/>
        <v>01139070040000244</v>
      </c>
    </row>
    <row r="459" spans="1:7" ht="38.25">
      <c r="A459" s="249" t="s">
        <v>1145</v>
      </c>
      <c r="B459" s="250" t="s">
        <v>354</v>
      </c>
      <c r="C459" s="250" t="s">
        <v>337</v>
      </c>
      <c r="D459" s="250" t="s">
        <v>1146</v>
      </c>
      <c r="E459" s="250" t="s">
        <v>1175</v>
      </c>
      <c r="F459" s="251">
        <v>230000</v>
      </c>
      <c r="G459" s="124" t="str">
        <f t="shared" si="7"/>
        <v>01139070047000</v>
      </c>
    </row>
    <row r="460" spans="1:7" ht="51">
      <c r="A460" s="249" t="s">
        <v>1320</v>
      </c>
      <c r="B460" s="250" t="s">
        <v>354</v>
      </c>
      <c r="C460" s="250" t="s">
        <v>337</v>
      </c>
      <c r="D460" s="250" t="s">
        <v>1146</v>
      </c>
      <c r="E460" s="250" t="s">
        <v>273</v>
      </c>
      <c r="F460" s="251">
        <v>230000</v>
      </c>
      <c r="G460" s="124" t="str">
        <f t="shared" si="7"/>
        <v>01139070047000100</v>
      </c>
    </row>
    <row r="461" spans="1:7" ht="25.5">
      <c r="A461" s="249" t="s">
        <v>1205</v>
      </c>
      <c r="B461" s="250" t="s">
        <v>354</v>
      </c>
      <c r="C461" s="250" t="s">
        <v>337</v>
      </c>
      <c r="D461" s="250" t="s">
        <v>1146</v>
      </c>
      <c r="E461" s="250" t="s">
        <v>28</v>
      </c>
      <c r="F461" s="251">
        <v>230000</v>
      </c>
      <c r="G461" s="124" t="str">
        <f t="shared" si="7"/>
        <v>01139070047000120</v>
      </c>
    </row>
    <row r="462" spans="1:7" ht="38.25">
      <c r="A462" s="249" t="s">
        <v>325</v>
      </c>
      <c r="B462" s="250" t="s">
        <v>354</v>
      </c>
      <c r="C462" s="250" t="s">
        <v>337</v>
      </c>
      <c r="D462" s="250" t="s">
        <v>1146</v>
      </c>
      <c r="E462" s="250" t="s">
        <v>326</v>
      </c>
      <c r="F462" s="251">
        <v>230000</v>
      </c>
      <c r="G462" s="124" t="str">
        <f t="shared" si="7"/>
        <v>01139070047000122</v>
      </c>
    </row>
    <row r="463" spans="1:7" ht="25.5">
      <c r="A463" s="249" t="s">
        <v>253</v>
      </c>
      <c r="B463" s="250" t="s">
        <v>201</v>
      </c>
      <c r="C463" s="250" t="s">
        <v>1175</v>
      </c>
      <c r="D463" s="250" t="s">
        <v>1175</v>
      </c>
      <c r="E463" s="250" t="s">
        <v>1175</v>
      </c>
      <c r="F463" s="251">
        <v>61889495.200000003</v>
      </c>
      <c r="G463" s="124" t="str">
        <f t="shared" si="7"/>
        <v/>
      </c>
    </row>
    <row r="464" spans="1:7">
      <c r="A464" s="249" t="s">
        <v>239</v>
      </c>
      <c r="B464" s="250" t="s">
        <v>201</v>
      </c>
      <c r="C464" s="250" t="s">
        <v>1141</v>
      </c>
      <c r="D464" s="250" t="s">
        <v>1175</v>
      </c>
      <c r="E464" s="250" t="s">
        <v>1175</v>
      </c>
      <c r="F464" s="251">
        <v>33242155.199999999</v>
      </c>
      <c r="G464" s="124" t="str">
        <f t="shared" si="7"/>
        <v>0500</v>
      </c>
    </row>
    <row r="465" spans="1:7">
      <c r="A465" s="249" t="s">
        <v>3</v>
      </c>
      <c r="B465" s="250" t="s">
        <v>201</v>
      </c>
      <c r="C465" s="250" t="s">
        <v>386</v>
      </c>
      <c r="D465" s="250" t="s">
        <v>1175</v>
      </c>
      <c r="E465" s="250" t="s">
        <v>1175</v>
      </c>
      <c r="F465" s="251">
        <v>500000</v>
      </c>
      <c r="G465" s="124" t="str">
        <f t="shared" si="7"/>
        <v>0501</v>
      </c>
    </row>
    <row r="466" spans="1:7" ht="25.5">
      <c r="A466" s="249" t="s">
        <v>596</v>
      </c>
      <c r="B466" s="250" t="s">
        <v>201</v>
      </c>
      <c r="C466" s="250" t="s">
        <v>386</v>
      </c>
      <c r="D466" s="250" t="s">
        <v>997</v>
      </c>
      <c r="E466" s="250" t="s">
        <v>1175</v>
      </c>
      <c r="F466" s="251">
        <v>500000</v>
      </c>
      <c r="G466" s="124" t="str">
        <f t="shared" si="7"/>
        <v>05011000000000</v>
      </c>
    </row>
    <row r="467" spans="1:7" ht="25.5">
      <c r="A467" s="249" t="s">
        <v>919</v>
      </c>
      <c r="B467" s="250" t="s">
        <v>201</v>
      </c>
      <c r="C467" s="250" t="s">
        <v>386</v>
      </c>
      <c r="D467" s="250" t="s">
        <v>2092</v>
      </c>
      <c r="E467" s="250" t="s">
        <v>1175</v>
      </c>
      <c r="F467" s="251">
        <v>500000</v>
      </c>
      <c r="G467" s="124" t="str">
        <f t="shared" si="7"/>
        <v>05011030000000</v>
      </c>
    </row>
    <row r="468" spans="1:7" ht="63.75">
      <c r="A468" s="249" t="s">
        <v>923</v>
      </c>
      <c r="B468" s="250" t="s">
        <v>201</v>
      </c>
      <c r="C468" s="250" t="s">
        <v>386</v>
      </c>
      <c r="D468" s="250" t="s">
        <v>922</v>
      </c>
      <c r="E468" s="250" t="s">
        <v>1175</v>
      </c>
      <c r="F468" s="251">
        <v>500000</v>
      </c>
      <c r="G468" s="124" t="str">
        <f t="shared" si="7"/>
        <v>05011030080000</v>
      </c>
    </row>
    <row r="469" spans="1:7" ht="25.5">
      <c r="A469" s="249" t="s">
        <v>1321</v>
      </c>
      <c r="B469" s="250" t="s">
        <v>201</v>
      </c>
      <c r="C469" s="250" t="s">
        <v>386</v>
      </c>
      <c r="D469" s="250" t="s">
        <v>922</v>
      </c>
      <c r="E469" s="250" t="s">
        <v>1322</v>
      </c>
      <c r="F469" s="251">
        <v>500000</v>
      </c>
      <c r="G469" s="124" t="str">
        <f t="shared" si="7"/>
        <v>05011030080000200</v>
      </c>
    </row>
    <row r="470" spans="1:7" ht="25.5">
      <c r="A470" s="249" t="s">
        <v>1198</v>
      </c>
      <c r="B470" s="250" t="s">
        <v>201</v>
      </c>
      <c r="C470" s="250" t="s">
        <v>386</v>
      </c>
      <c r="D470" s="250" t="s">
        <v>922</v>
      </c>
      <c r="E470" s="250" t="s">
        <v>1199</v>
      </c>
      <c r="F470" s="251">
        <v>500000</v>
      </c>
      <c r="G470" s="124" t="str">
        <f t="shared" si="7"/>
        <v>05011030080000240</v>
      </c>
    </row>
    <row r="471" spans="1:7" ht="25.5">
      <c r="A471" s="249" t="s">
        <v>343</v>
      </c>
      <c r="B471" s="250" t="s">
        <v>201</v>
      </c>
      <c r="C471" s="250" t="s">
        <v>386</v>
      </c>
      <c r="D471" s="250" t="s">
        <v>922</v>
      </c>
      <c r="E471" s="250" t="s">
        <v>344</v>
      </c>
      <c r="F471" s="251">
        <v>500000</v>
      </c>
      <c r="G471" s="124" t="str">
        <f t="shared" si="7"/>
        <v>05011030080000243</v>
      </c>
    </row>
    <row r="472" spans="1:7">
      <c r="A472" s="249" t="s">
        <v>146</v>
      </c>
      <c r="B472" s="250" t="s">
        <v>201</v>
      </c>
      <c r="C472" s="250" t="s">
        <v>364</v>
      </c>
      <c r="D472" s="250" t="s">
        <v>1175</v>
      </c>
      <c r="E472" s="250" t="s">
        <v>1175</v>
      </c>
      <c r="F472" s="251">
        <v>26750577.199999999</v>
      </c>
      <c r="G472" s="124" t="str">
        <f t="shared" si="7"/>
        <v>0502</v>
      </c>
    </row>
    <row r="473" spans="1:7" ht="38.25">
      <c r="A473" s="249" t="s">
        <v>452</v>
      </c>
      <c r="B473" s="250" t="s">
        <v>201</v>
      </c>
      <c r="C473" s="250" t="s">
        <v>364</v>
      </c>
      <c r="D473" s="250" t="s">
        <v>974</v>
      </c>
      <c r="E473" s="250" t="s">
        <v>1175</v>
      </c>
      <c r="F473" s="251">
        <v>26750577.199999999</v>
      </c>
      <c r="G473" s="124" t="str">
        <f t="shared" si="7"/>
        <v>05020300000000</v>
      </c>
    </row>
    <row r="474" spans="1:7" ht="38.25">
      <c r="A474" s="249" t="s">
        <v>593</v>
      </c>
      <c r="B474" s="250" t="s">
        <v>201</v>
      </c>
      <c r="C474" s="250" t="s">
        <v>364</v>
      </c>
      <c r="D474" s="250" t="s">
        <v>977</v>
      </c>
      <c r="E474" s="250" t="s">
        <v>1175</v>
      </c>
      <c r="F474" s="251">
        <v>14650577.199999999</v>
      </c>
      <c r="G474" s="124" t="str">
        <f t="shared" si="7"/>
        <v>05020350000000</v>
      </c>
    </row>
    <row r="475" spans="1:7" ht="89.25">
      <c r="A475" s="249" t="s">
        <v>387</v>
      </c>
      <c r="B475" s="250" t="s">
        <v>201</v>
      </c>
      <c r="C475" s="250" t="s">
        <v>364</v>
      </c>
      <c r="D475" s="250" t="s">
        <v>693</v>
      </c>
      <c r="E475" s="250" t="s">
        <v>1175</v>
      </c>
      <c r="F475" s="251">
        <v>14650577.199999999</v>
      </c>
      <c r="G475" s="124" t="str">
        <f t="shared" si="7"/>
        <v>05020350080000</v>
      </c>
    </row>
    <row r="476" spans="1:7" ht="25.5">
      <c r="A476" s="249" t="s">
        <v>1321</v>
      </c>
      <c r="B476" s="250" t="s">
        <v>201</v>
      </c>
      <c r="C476" s="250" t="s">
        <v>364</v>
      </c>
      <c r="D476" s="250" t="s">
        <v>693</v>
      </c>
      <c r="E476" s="250" t="s">
        <v>1322</v>
      </c>
      <c r="F476" s="251">
        <v>9799477.1999999993</v>
      </c>
      <c r="G476" s="124" t="str">
        <f t="shared" si="7"/>
        <v>05020350080000200</v>
      </c>
    </row>
    <row r="477" spans="1:7" ht="25.5">
      <c r="A477" s="249" t="s">
        <v>1198</v>
      </c>
      <c r="B477" s="250" t="s">
        <v>201</v>
      </c>
      <c r="C477" s="250" t="s">
        <v>364</v>
      </c>
      <c r="D477" s="250" t="s">
        <v>693</v>
      </c>
      <c r="E477" s="250" t="s">
        <v>1199</v>
      </c>
      <c r="F477" s="251">
        <v>9799477.1999999993</v>
      </c>
      <c r="G477" s="124" t="str">
        <f t="shared" si="7"/>
        <v>05020350080000240</v>
      </c>
    </row>
    <row r="478" spans="1:7" ht="25.5">
      <c r="A478" s="249" t="s">
        <v>343</v>
      </c>
      <c r="B478" s="250" t="s">
        <v>201</v>
      </c>
      <c r="C478" s="250" t="s">
        <v>364</v>
      </c>
      <c r="D478" s="250" t="s">
        <v>693</v>
      </c>
      <c r="E478" s="250" t="s">
        <v>344</v>
      </c>
      <c r="F478" s="251">
        <v>9799477.1999999993</v>
      </c>
      <c r="G478" s="124" t="str">
        <f t="shared" si="7"/>
        <v>05020350080000243</v>
      </c>
    </row>
    <row r="479" spans="1:7" ht="25.5">
      <c r="A479" s="249" t="s">
        <v>1327</v>
      </c>
      <c r="B479" s="250" t="s">
        <v>201</v>
      </c>
      <c r="C479" s="250" t="s">
        <v>364</v>
      </c>
      <c r="D479" s="250" t="s">
        <v>693</v>
      </c>
      <c r="E479" s="250" t="s">
        <v>1328</v>
      </c>
      <c r="F479" s="251">
        <v>4851100</v>
      </c>
      <c r="G479" s="124" t="str">
        <f t="shared" si="7"/>
        <v>05020350080000400</v>
      </c>
    </row>
    <row r="480" spans="1:7">
      <c r="A480" s="249" t="s">
        <v>1209</v>
      </c>
      <c r="B480" s="250" t="s">
        <v>201</v>
      </c>
      <c r="C480" s="250" t="s">
        <v>364</v>
      </c>
      <c r="D480" s="250" t="s">
        <v>693</v>
      </c>
      <c r="E480" s="250" t="s">
        <v>75</v>
      </c>
      <c r="F480" s="251">
        <v>4851100</v>
      </c>
      <c r="G480" s="124" t="str">
        <f t="shared" si="7"/>
        <v>05020350080000410</v>
      </c>
    </row>
    <row r="481" spans="1:7" ht="38.25">
      <c r="A481" s="249" t="s">
        <v>1986</v>
      </c>
      <c r="B481" s="250" t="s">
        <v>201</v>
      </c>
      <c r="C481" s="250" t="s">
        <v>364</v>
      </c>
      <c r="D481" s="250" t="s">
        <v>693</v>
      </c>
      <c r="E481" s="250" t="s">
        <v>1987</v>
      </c>
      <c r="F481" s="251">
        <v>4851100</v>
      </c>
      <c r="G481" s="124" t="str">
        <f t="shared" si="7"/>
        <v>05020350080000414</v>
      </c>
    </row>
    <row r="482" spans="1:7" ht="25.5">
      <c r="A482" s="249" t="s">
        <v>1984</v>
      </c>
      <c r="B482" s="250" t="s">
        <v>201</v>
      </c>
      <c r="C482" s="250" t="s">
        <v>364</v>
      </c>
      <c r="D482" s="250" t="s">
        <v>1985</v>
      </c>
      <c r="E482" s="250" t="s">
        <v>1175</v>
      </c>
      <c r="F482" s="251">
        <v>12100000</v>
      </c>
      <c r="G482" s="124" t="str">
        <f t="shared" si="7"/>
        <v>05020370000000</v>
      </c>
    </row>
    <row r="483" spans="1:7" ht="63.75">
      <c r="A483" s="249" t="s">
        <v>878</v>
      </c>
      <c r="B483" s="250" t="s">
        <v>201</v>
      </c>
      <c r="C483" s="250" t="s">
        <v>364</v>
      </c>
      <c r="D483" s="250" t="s">
        <v>877</v>
      </c>
      <c r="E483" s="250" t="s">
        <v>1175</v>
      </c>
      <c r="F483" s="251">
        <v>12100000</v>
      </c>
      <c r="G483" s="124" t="str">
        <f t="shared" si="7"/>
        <v>05020370080000</v>
      </c>
    </row>
    <row r="484" spans="1:7" ht="25.5">
      <c r="A484" s="249" t="s">
        <v>1327</v>
      </c>
      <c r="B484" s="250" t="s">
        <v>201</v>
      </c>
      <c r="C484" s="250" t="s">
        <v>364</v>
      </c>
      <c r="D484" s="250" t="s">
        <v>877</v>
      </c>
      <c r="E484" s="250" t="s">
        <v>1328</v>
      </c>
      <c r="F484" s="251">
        <v>12100000</v>
      </c>
      <c r="G484" s="124" t="str">
        <f t="shared" si="7"/>
        <v>05020370080000400</v>
      </c>
    </row>
    <row r="485" spans="1:7">
      <c r="A485" s="249" t="s">
        <v>1209</v>
      </c>
      <c r="B485" s="250" t="s">
        <v>201</v>
      </c>
      <c r="C485" s="250" t="s">
        <v>364</v>
      </c>
      <c r="D485" s="250" t="s">
        <v>877</v>
      </c>
      <c r="E485" s="250" t="s">
        <v>75</v>
      </c>
      <c r="F485" s="251">
        <v>12100000</v>
      </c>
      <c r="G485" s="124" t="str">
        <f t="shared" si="7"/>
        <v>05020370080000410</v>
      </c>
    </row>
    <row r="486" spans="1:7" ht="38.25">
      <c r="A486" s="249" t="s">
        <v>1986</v>
      </c>
      <c r="B486" s="250" t="s">
        <v>201</v>
      </c>
      <c r="C486" s="250" t="s">
        <v>364</v>
      </c>
      <c r="D486" s="250" t="s">
        <v>877</v>
      </c>
      <c r="E486" s="250" t="s">
        <v>1987</v>
      </c>
      <c r="F486" s="251">
        <v>12100000</v>
      </c>
      <c r="G486" s="124" t="str">
        <f t="shared" si="7"/>
        <v>05020370080000414</v>
      </c>
    </row>
    <row r="487" spans="1:7" ht="25.5">
      <c r="A487" s="249" t="s">
        <v>151</v>
      </c>
      <c r="B487" s="250" t="s">
        <v>201</v>
      </c>
      <c r="C487" s="250" t="s">
        <v>389</v>
      </c>
      <c r="D487" s="250" t="s">
        <v>1175</v>
      </c>
      <c r="E487" s="250" t="s">
        <v>1175</v>
      </c>
      <c r="F487" s="251">
        <v>5991578</v>
      </c>
      <c r="G487" s="124" t="str">
        <f t="shared" si="7"/>
        <v>0505</v>
      </c>
    </row>
    <row r="488" spans="1:7" ht="25.5">
      <c r="A488" s="249" t="s">
        <v>601</v>
      </c>
      <c r="B488" s="250" t="s">
        <v>201</v>
      </c>
      <c r="C488" s="250" t="s">
        <v>389</v>
      </c>
      <c r="D488" s="250" t="s">
        <v>1011</v>
      </c>
      <c r="E488" s="250" t="s">
        <v>1175</v>
      </c>
      <c r="F488" s="251">
        <v>5991578</v>
      </c>
      <c r="G488" s="124" t="str">
        <f t="shared" si="7"/>
        <v>05059000000000</v>
      </c>
    </row>
    <row r="489" spans="1:7" ht="38.25">
      <c r="A489" s="249" t="s">
        <v>390</v>
      </c>
      <c r="B489" s="250" t="s">
        <v>201</v>
      </c>
      <c r="C489" s="250" t="s">
        <v>389</v>
      </c>
      <c r="D489" s="250" t="s">
        <v>1013</v>
      </c>
      <c r="E489" s="250" t="s">
        <v>1175</v>
      </c>
      <c r="F489" s="251">
        <v>5991578</v>
      </c>
      <c r="G489" s="124" t="str">
        <f t="shared" si="7"/>
        <v>05059050000000</v>
      </c>
    </row>
    <row r="490" spans="1:7" ht="63.75">
      <c r="A490" s="249" t="s">
        <v>2093</v>
      </c>
      <c r="B490" s="250" t="s">
        <v>201</v>
      </c>
      <c r="C490" s="250" t="s">
        <v>389</v>
      </c>
      <c r="D490" s="250" t="s">
        <v>2094</v>
      </c>
      <c r="E490" s="250" t="s">
        <v>1175</v>
      </c>
      <c r="F490" s="251">
        <v>492378</v>
      </c>
      <c r="G490" s="124" t="str">
        <f t="shared" si="7"/>
        <v>05059050027242</v>
      </c>
    </row>
    <row r="491" spans="1:7" ht="51">
      <c r="A491" s="249" t="s">
        <v>1320</v>
      </c>
      <c r="B491" s="250" t="s">
        <v>201</v>
      </c>
      <c r="C491" s="250" t="s">
        <v>389</v>
      </c>
      <c r="D491" s="250" t="s">
        <v>2094</v>
      </c>
      <c r="E491" s="250" t="s">
        <v>273</v>
      </c>
      <c r="F491" s="251">
        <v>492378</v>
      </c>
      <c r="G491" s="124" t="str">
        <f t="shared" si="7"/>
        <v>05059050027242100</v>
      </c>
    </row>
    <row r="492" spans="1:7">
      <c r="A492" s="249" t="s">
        <v>1192</v>
      </c>
      <c r="B492" s="250" t="s">
        <v>201</v>
      </c>
      <c r="C492" s="250" t="s">
        <v>389</v>
      </c>
      <c r="D492" s="250" t="s">
        <v>2094</v>
      </c>
      <c r="E492" s="250" t="s">
        <v>133</v>
      </c>
      <c r="F492" s="251">
        <v>492378</v>
      </c>
      <c r="G492" s="124" t="str">
        <f t="shared" si="7"/>
        <v>05059050027242110</v>
      </c>
    </row>
    <row r="493" spans="1:7">
      <c r="A493" s="249" t="s">
        <v>1138</v>
      </c>
      <c r="B493" s="250" t="s">
        <v>201</v>
      </c>
      <c r="C493" s="250" t="s">
        <v>389</v>
      </c>
      <c r="D493" s="250" t="s">
        <v>2094</v>
      </c>
      <c r="E493" s="250" t="s">
        <v>342</v>
      </c>
      <c r="F493" s="251">
        <v>378171</v>
      </c>
      <c r="G493" s="124" t="str">
        <f t="shared" si="7"/>
        <v>05059050027242111</v>
      </c>
    </row>
    <row r="494" spans="1:7" ht="38.25">
      <c r="A494" s="249" t="s">
        <v>1139</v>
      </c>
      <c r="B494" s="250" t="s">
        <v>201</v>
      </c>
      <c r="C494" s="250" t="s">
        <v>389</v>
      </c>
      <c r="D494" s="250" t="s">
        <v>2094</v>
      </c>
      <c r="E494" s="250" t="s">
        <v>1056</v>
      </c>
      <c r="F494" s="251">
        <v>114207</v>
      </c>
      <c r="G494" s="124" t="str">
        <f t="shared" si="7"/>
        <v>05059050027242119</v>
      </c>
    </row>
    <row r="495" spans="1:7" ht="38.25">
      <c r="A495" s="249" t="s">
        <v>390</v>
      </c>
      <c r="B495" s="250" t="s">
        <v>201</v>
      </c>
      <c r="C495" s="250" t="s">
        <v>389</v>
      </c>
      <c r="D495" s="250" t="s">
        <v>694</v>
      </c>
      <c r="E495" s="250" t="s">
        <v>1175</v>
      </c>
      <c r="F495" s="251">
        <v>5379200</v>
      </c>
      <c r="G495" s="124" t="str">
        <f t="shared" si="7"/>
        <v>05059050040000</v>
      </c>
    </row>
    <row r="496" spans="1:7" ht="51">
      <c r="A496" s="249" t="s">
        <v>1320</v>
      </c>
      <c r="B496" s="250" t="s">
        <v>201</v>
      </c>
      <c r="C496" s="250" t="s">
        <v>389</v>
      </c>
      <c r="D496" s="250" t="s">
        <v>694</v>
      </c>
      <c r="E496" s="250" t="s">
        <v>273</v>
      </c>
      <c r="F496" s="251">
        <v>5003677</v>
      </c>
      <c r="G496" s="124" t="str">
        <f t="shared" ref="G496:G559" si="8">CONCATENATE(C496,D496,E496)</f>
        <v>05059050040000100</v>
      </c>
    </row>
    <row r="497" spans="1:7">
      <c r="A497" s="249" t="s">
        <v>1192</v>
      </c>
      <c r="B497" s="250" t="s">
        <v>201</v>
      </c>
      <c r="C497" s="250" t="s">
        <v>389</v>
      </c>
      <c r="D497" s="250" t="s">
        <v>694</v>
      </c>
      <c r="E497" s="250" t="s">
        <v>133</v>
      </c>
      <c r="F497" s="251">
        <v>5003677</v>
      </c>
      <c r="G497" s="124" t="str">
        <f t="shared" si="8"/>
        <v>05059050040000110</v>
      </c>
    </row>
    <row r="498" spans="1:7">
      <c r="A498" s="249" t="s">
        <v>1138</v>
      </c>
      <c r="B498" s="250" t="s">
        <v>201</v>
      </c>
      <c r="C498" s="250" t="s">
        <v>389</v>
      </c>
      <c r="D498" s="250" t="s">
        <v>694</v>
      </c>
      <c r="E498" s="250" t="s">
        <v>342</v>
      </c>
      <c r="F498" s="251">
        <v>3781702</v>
      </c>
      <c r="G498" s="124" t="str">
        <f t="shared" si="8"/>
        <v>05059050040000111</v>
      </c>
    </row>
    <row r="499" spans="1:7" ht="25.5">
      <c r="A499" s="249" t="s">
        <v>1147</v>
      </c>
      <c r="B499" s="250" t="s">
        <v>201</v>
      </c>
      <c r="C499" s="250" t="s">
        <v>389</v>
      </c>
      <c r="D499" s="250" t="s">
        <v>694</v>
      </c>
      <c r="E499" s="250" t="s">
        <v>391</v>
      </c>
      <c r="F499" s="251">
        <v>79901</v>
      </c>
      <c r="G499" s="124" t="str">
        <f t="shared" si="8"/>
        <v>05059050040000112</v>
      </c>
    </row>
    <row r="500" spans="1:7" ht="38.25">
      <c r="A500" s="249" t="s">
        <v>1139</v>
      </c>
      <c r="B500" s="250" t="s">
        <v>201</v>
      </c>
      <c r="C500" s="250" t="s">
        <v>389</v>
      </c>
      <c r="D500" s="250" t="s">
        <v>694</v>
      </c>
      <c r="E500" s="250" t="s">
        <v>1056</v>
      </c>
      <c r="F500" s="251">
        <v>1142074</v>
      </c>
      <c r="G500" s="124" t="str">
        <f t="shared" si="8"/>
        <v>05059050040000119</v>
      </c>
    </row>
    <row r="501" spans="1:7" ht="25.5">
      <c r="A501" s="249" t="s">
        <v>1321</v>
      </c>
      <c r="B501" s="250" t="s">
        <v>201</v>
      </c>
      <c r="C501" s="250" t="s">
        <v>389</v>
      </c>
      <c r="D501" s="250" t="s">
        <v>694</v>
      </c>
      <c r="E501" s="250" t="s">
        <v>1322</v>
      </c>
      <c r="F501" s="251">
        <v>375523</v>
      </c>
      <c r="G501" s="124" t="str">
        <f t="shared" si="8"/>
        <v>05059050040000200</v>
      </c>
    </row>
    <row r="502" spans="1:7" ht="25.5">
      <c r="A502" s="249" t="s">
        <v>1198</v>
      </c>
      <c r="B502" s="250" t="s">
        <v>201</v>
      </c>
      <c r="C502" s="250" t="s">
        <v>389</v>
      </c>
      <c r="D502" s="250" t="s">
        <v>694</v>
      </c>
      <c r="E502" s="250" t="s">
        <v>1199</v>
      </c>
      <c r="F502" s="251">
        <v>375523</v>
      </c>
      <c r="G502" s="124" t="str">
        <f t="shared" si="8"/>
        <v>05059050040000240</v>
      </c>
    </row>
    <row r="503" spans="1:7">
      <c r="A503" s="249" t="s">
        <v>1225</v>
      </c>
      <c r="B503" s="250" t="s">
        <v>201</v>
      </c>
      <c r="C503" s="250" t="s">
        <v>389</v>
      </c>
      <c r="D503" s="250" t="s">
        <v>694</v>
      </c>
      <c r="E503" s="250" t="s">
        <v>329</v>
      </c>
      <c r="F503" s="251">
        <v>375523</v>
      </c>
      <c r="G503" s="124" t="str">
        <f t="shared" si="8"/>
        <v>05059050040000244</v>
      </c>
    </row>
    <row r="504" spans="1:7" ht="51">
      <c r="A504" s="249" t="s">
        <v>563</v>
      </c>
      <c r="B504" s="250" t="s">
        <v>201</v>
      </c>
      <c r="C504" s="250" t="s">
        <v>389</v>
      </c>
      <c r="D504" s="250" t="s">
        <v>695</v>
      </c>
      <c r="E504" s="250" t="s">
        <v>1175</v>
      </c>
      <c r="F504" s="251">
        <v>120000</v>
      </c>
      <c r="G504" s="124" t="str">
        <f t="shared" si="8"/>
        <v>05059050047000</v>
      </c>
    </row>
    <row r="505" spans="1:7" ht="51">
      <c r="A505" s="249" t="s">
        <v>1320</v>
      </c>
      <c r="B505" s="250" t="s">
        <v>201</v>
      </c>
      <c r="C505" s="250" t="s">
        <v>389</v>
      </c>
      <c r="D505" s="250" t="s">
        <v>695</v>
      </c>
      <c r="E505" s="250" t="s">
        <v>273</v>
      </c>
      <c r="F505" s="251">
        <v>120000</v>
      </c>
      <c r="G505" s="124" t="str">
        <f t="shared" si="8"/>
        <v>05059050047000100</v>
      </c>
    </row>
    <row r="506" spans="1:7">
      <c r="A506" s="249" t="s">
        <v>1192</v>
      </c>
      <c r="B506" s="250" t="s">
        <v>201</v>
      </c>
      <c r="C506" s="250" t="s">
        <v>389</v>
      </c>
      <c r="D506" s="250" t="s">
        <v>695</v>
      </c>
      <c r="E506" s="250" t="s">
        <v>133</v>
      </c>
      <c r="F506" s="251">
        <v>120000</v>
      </c>
      <c r="G506" s="124" t="str">
        <f t="shared" si="8"/>
        <v>05059050047000110</v>
      </c>
    </row>
    <row r="507" spans="1:7" ht="25.5">
      <c r="A507" s="249" t="s">
        <v>1147</v>
      </c>
      <c r="B507" s="250" t="s">
        <v>201</v>
      </c>
      <c r="C507" s="250" t="s">
        <v>389</v>
      </c>
      <c r="D507" s="250" t="s">
        <v>695</v>
      </c>
      <c r="E507" s="250" t="s">
        <v>391</v>
      </c>
      <c r="F507" s="251">
        <v>120000</v>
      </c>
      <c r="G507" s="124" t="str">
        <f t="shared" si="8"/>
        <v>05059050047000112</v>
      </c>
    </row>
    <row r="508" spans="1:7">
      <c r="A508" s="249" t="s">
        <v>1656</v>
      </c>
      <c r="B508" s="250" t="s">
        <v>201</v>
      </c>
      <c r="C508" s="250" t="s">
        <v>1657</v>
      </c>
      <c r="D508" s="250" t="s">
        <v>1175</v>
      </c>
      <c r="E508" s="250" t="s">
        <v>1175</v>
      </c>
      <c r="F508" s="251">
        <v>200000</v>
      </c>
      <c r="G508" s="124" t="str">
        <f t="shared" si="8"/>
        <v>0600</v>
      </c>
    </row>
    <row r="509" spans="1:7">
      <c r="A509" s="249" t="s">
        <v>1658</v>
      </c>
      <c r="B509" s="250" t="s">
        <v>201</v>
      </c>
      <c r="C509" s="250" t="s">
        <v>1659</v>
      </c>
      <c r="D509" s="250" t="s">
        <v>1175</v>
      </c>
      <c r="E509" s="250" t="s">
        <v>1175</v>
      </c>
      <c r="F509" s="251">
        <v>200000</v>
      </c>
      <c r="G509" s="124" t="str">
        <f t="shared" si="8"/>
        <v>0605</v>
      </c>
    </row>
    <row r="510" spans="1:7" ht="25.5">
      <c r="A510" s="249" t="s">
        <v>1718</v>
      </c>
      <c r="B510" s="250" t="s">
        <v>201</v>
      </c>
      <c r="C510" s="250" t="s">
        <v>1659</v>
      </c>
      <c r="D510" s="250" t="s">
        <v>1719</v>
      </c>
      <c r="E510" s="250" t="s">
        <v>1175</v>
      </c>
      <c r="F510" s="251">
        <v>200000</v>
      </c>
      <c r="G510" s="124" t="str">
        <f t="shared" si="8"/>
        <v>06050200000000</v>
      </c>
    </row>
    <row r="511" spans="1:7" ht="25.5">
      <c r="A511" s="249" t="s">
        <v>822</v>
      </c>
      <c r="B511" s="250" t="s">
        <v>201</v>
      </c>
      <c r="C511" s="250" t="s">
        <v>1659</v>
      </c>
      <c r="D511" s="250" t="s">
        <v>1720</v>
      </c>
      <c r="E511" s="250" t="s">
        <v>1175</v>
      </c>
      <c r="F511" s="251">
        <v>200000</v>
      </c>
      <c r="G511" s="124" t="str">
        <f t="shared" si="8"/>
        <v>06050210000000</v>
      </c>
    </row>
    <row r="512" spans="1:7" ht="63.75">
      <c r="A512" s="249" t="s">
        <v>1738</v>
      </c>
      <c r="B512" s="250" t="s">
        <v>201</v>
      </c>
      <c r="C512" s="250" t="s">
        <v>1659</v>
      </c>
      <c r="D512" s="250" t="s">
        <v>1739</v>
      </c>
      <c r="E512" s="250" t="s">
        <v>1175</v>
      </c>
      <c r="F512" s="251">
        <v>200000</v>
      </c>
      <c r="G512" s="124" t="str">
        <f t="shared" si="8"/>
        <v>060502100S4940</v>
      </c>
    </row>
    <row r="513" spans="1:7" ht="25.5">
      <c r="A513" s="249" t="s">
        <v>1321</v>
      </c>
      <c r="B513" s="250" t="s">
        <v>201</v>
      </c>
      <c r="C513" s="250" t="s">
        <v>1659</v>
      </c>
      <c r="D513" s="250" t="s">
        <v>1739</v>
      </c>
      <c r="E513" s="250" t="s">
        <v>1322</v>
      </c>
      <c r="F513" s="251">
        <v>200000</v>
      </c>
      <c r="G513" s="124" t="str">
        <f t="shared" si="8"/>
        <v>060502100S4940200</v>
      </c>
    </row>
    <row r="514" spans="1:7" ht="25.5">
      <c r="A514" s="249" t="s">
        <v>1198</v>
      </c>
      <c r="B514" s="250" t="s">
        <v>201</v>
      </c>
      <c r="C514" s="250" t="s">
        <v>1659</v>
      </c>
      <c r="D514" s="250" t="s">
        <v>1739</v>
      </c>
      <c r="E514" s="250" t="s">
        <v>1199</v>
      </c>
      <c r="F514" s="251">
        <v>200000</v>
      </c>
      <c r="G514" s="124" t="str">
        <f t="shared" si="8"/>
        <v>060502100S4940240</v>
      </c>
    </row>
    <row r="515" spans="1:7">
      <c r="A515" s="249" t="s">
        <v>1225</v>
      </c>
      <c r="B515" s="250" t="s">
        <v>201</v>
      </c>
      <c r="C515" s="250" t="s">
        <v>1659</v>
      </c>
      <c r="D515" s="250" t="s">
        <v>1739</v>
      </c>
      <c r="E515" s="250" t="s">
        <v>329</v>
      </c>
      <c r="F515" s="251">
        <v>200000</v>
      </c>
      <c r="G515" s="124" t="str">
        <f t="shared" si="8"/>
        <v>060502100S4940244</v>
      </c>
    </row>
    <row r="516" spans="1:7">
      <c r="A516" s="249" t="s">
        <v>140</v>
      </c>
      <c r="B516" s="250" t="s">
        <v>201</v>
      </c>
      <c r="C516" s="250" t="s">
        <v>1142</v>
      </c>
      <c r="D516" s="250" t="s">
        <v>1175</v>
      </c>
      <c r="E516" s="250" t="s">
        <v>1175</v>
      </c>
      <c r="F516" s="251">
        <v>500000</v>
      </c>
      <c r="G516" s="124" t="str">
        <f t="shared" si="8"/>
        <v>0700</v>
      </c>
    </row>
    <row r="517" spans="1:7">
      <c r="A517" s="249" t="s">
        <v>1075</v>
      </c>
      <c r="B517" s="250" t="s">
        <v>201</v>
      </c>
      <c r="C517" s="250" t="s">
        <v>365</v>
      </c>
      <c r="D517" s="250" t="s">
        <v>1175</v>
      </c>
      <c r="E517" s="250" t="s">
        <v>1175</v>
      </c>
      <c r="F517" s="251">
        <v>500000</v>
      </c>
      <c r="G517" s="124" t="str">
        <f t="shared" si="8"/>
        <v>0707</v>
      </c>
    </row>
    <row r="518" spans="1:7" ht="25.5">
      <c r="A518" s="249" t="s">
        <v>442</v>
      </c>
      <c r="B518" s="250" t="s">
        <v>201</v>
      </c>
      <c r="C518" s="250" t="s">
        <v>365</v>
      </c>
      <c r="D518" s="250" t="s">
        <v>971</v>
      </c>
      <c r="E518" s="250" t="s">
        <v>1175</v>
      </c>
      <c r="F518" s="251">
        <v>500000</v>
      </c>
      <c r="G518" s="124" t="str">
        <f t="shared" si="8"/>
        <v>07070100000000</v>
      </c>
    </row>
    <row r="519" spans="1:7" ht="25.5">
      <c r="A519" s="249" t="s">
        <v>443</v>
      </c>
      <c r="B519" s="250" t="s">
        <v>201</v>
      </c>
      <c r="C519" s="250" t="s">
        <v>365</v>
      </c>
      <c r="D519" s="250" t="s">
        <v>972</v>
      </c>
      <c r="E519" s="250" t="s">
        <v>1175</v>
      </c>
      <c r="F519" s="251">
        <v>500000</v>
      </c>
      <c r="G519" s="124" t="str">
        <f t="shared" si="8"/>
        <v>07070110000000</v>
      </c>
    </row>
    <row r="520" spans="1:7" ht="76.5">
      <c r="A520" s="249" t="s">
        <v>2095</v>
      </c>
      <c r="B520" s="250" t="s">
        <v>201</v>
      </c>
      <c r="C520" s="250" t="s">
        <v>365</v>
      </c>
      <c r="D520" s="250" t="s">
        <v>2096</v>
      </c>
      <c r="E520" s="250" t="s">
        <v>1175</v>
      </c>
      <c r="F520" s="251">
        <v>500000</v>
      </c>
      <c r="G520" s="124" t="str">
        <f t="shared" si="8"/>
        <v>070701100S5530</v>
      </c>
    </row>
    <row r="521" spans="1:7" ht="25.5">
      <c r="A521" s="249" t="s">
        <v>1321</v>
      </c>
      <c r="B521" s="250" t="s">
        <v>201</v>
      </c>
      <c r="C521" s="250" t="s">
        <v>365</v>
      </c>
      <c r="D521" s="250" t="s">
        <v>2096</v>
      </c>
      <c r="E521" s="250" t="s">
        <v>1322</v>
      </c>
      <c r="F521" s="251">
        <v>500000</v>
      </c>
      <c r="G521" s="124" t="str">
        <f t="shared" si="8"/>
        <v>070701100S5530200</v>
      </c>
    </row>
    <row r="522" spans="1:7" ht="25.5">
      <c r="A522" s="249" t="s">
        <v>1198</v>
      </c>
      <c r="B522" s="250" t="s">
        <v>201</v>
      </c>
      <c r="C522" s="250" t="s">
        <v>365</v>
      </c>
      <c r="D522" s="250" t="s">
        <v>2096</v>
      </c>
      <c r="E522" s="250" t="s">
        <v>1199</v>
      </c>
      <c r="F522" s="251">
        <v>500000</v>
      </c>
      <c r="G522" s="124" t="str">
        <f t="shared" si="8"/>
        <v>070701100S5530240</v>
      </c>
    </row>
    <row r="523" spans="1:7">
      <c r="A523" s="249" t="s">
        <v>1225</v>
      </c>
      <c r="B523" s="250" t="s">
        <v>201</v>
      </c>
      <c r="C523" s="250" t="s">
        <v>365</v>
      </c>
      <c r="D523" s="250" t="s">
        <v>2096</v>
      </c>
      <c r="E523" s="250" t="s">
        <v>329</v>
      </c>
      <c r="F523" s="251">
        <v>500000</v>
      </c>
      <c r="G523" s="124" t="str">
        <f t="shared" si="8"/>
        <v>070701100S5530244</v>
      </c>
    </row>
    <row r="524" spans="1:7">
      <c r="A524" s="249" t="s">
        <v>249</v>
      </c>
      <c r="B524" s="250" t="s">
        <v>201</v>
      </c>
      <c r="C524" s="250" t="s">
        <v>1148</v>
      </c>
      <c r="D524" s="250" t="s">
        <v>1175</v>
      </c>
      <c r="E524" s="250" t="s">
        <v>1175</v>
      </c>
      <c r="F524" s="251">
        <v>23906840</v>
      </c>
      <c r="G524" s="124" t="str">
        <f t="shared" si="8"/>
        <v>0800</v>
      </c>
    </row>
    <row r="525" spans="1:7">
      <c r="A525" s="249" t="s">
        <v>209</v>
      </c>
      <c r="B525" s="250" t="s">
        <v>201</v>
      </c>
      <c r="C525" s="250" t="s">
        <v>392</v>
      </c>
      <c r="D525" s="250" t="s">
        <v>1175</v>
      </c>
      <c r="E525" s="250" t="s">
        <v>1175</v>
      </c>
      <c r="F525" s="251">
        <v>23906840</v>
      </c>
      <c r="G525" s="124" t="str">
        <f t="shared" si="8"/>
        <v>0801</v>
      </c>
    </row>
    <row r="526" spans="1:7" ht="25.5">
      <c r="A526" s="249" t="s">
        <v>461</v>
      </c>
      <c r="B526" s="250" t="s">
        <v>201</v>
      </c>
      <c r="C526" s="250" t="s">
        <v>392</v>
      </c>
      <c r="D526" s="250" t="s">
        <v>981</v>
      </c>
      <c r="E526" s="250" t="s">
        <v>1175</v>
      </c>
      <c r="F526" s="251">
        <v>23906840</v>
      </c>
      <c r="G526" s="124" t="str">
        <f t="shared" si="8"/>
        <v>08010500000000</v>
      </c>
    </row>
    <row r="527" spans="1:7" ht="25.5">
      <c r="A527" s="249" t="s">
        <v>595</v>
      </c>
      <c r="B527" s="250" t="s">
        <v>201</v>
      </c>
      <c r="C527" s="250" t="s">
        <v>392</v>
      </c>
      <c r="D527" s="250" t="s">
        <v>984</v>
      </c>
      <c r="E527" s="250" t="s">
        <v>1175</v>
      </c>
      <c r="F527" s="251">
        <v>23906840</v>
      </c>
      <c r="G527" s="124" t="str">
        <f t="shared" si="8"/>
        <v>08010530000000</v>
      </c>
    </row>
    <row r="528" spans="1:7" ht="63.75">
      <c r="A528" s="249" t="s">
        <v>1645</v>
      </c>
      <c r="B528" s="250" t="s">
        <v>201</v>
      </c>
      <c r="C528" s="250" t="s">
        <v>392</v>
      </c>
      <c r="D528" s="250" t="s">
        <v>1646</v>
      </c>
      <c r="E528" s="250" t="s">
        <v>1175</v>
      </c>
      <c r="F528" s="251">
        <v>23906840</v>
      </c>
      <c r="G528" s="124" t="str">
        <f t="shared" si="8"/>
        <v>0801053A174840</v>
      </c>
    </row>
    <row r="529" spans="1:7" ht="25.5">
      <c r="A529" s="249" t="s">
        <v>1321</v>
      </c>
      <c r="B529" s="250" t="s">
        <v>201</v>
      </c>
      <c r="C529" s="250" t="s">
        <v>392</v>
      </c>
      <c r="D529" s="250" t="s">
        <v>1646</v>
      </c>
      <c r="E529" s="250" t="s">
        <v>1322</v>
      </c>
      <c r="F529" s="251">
        <v>20236840</v>
      </c>
      <c r="G529" s="124" t="str">
        <f t="shared" si="8"/>
        <v>0801053A174840200</v>
      </c>
    </row>
    <row r="530" spans="1:7" ht="25.5">
      <c r="A530" s="249" t="s">
        <v>1198</v>
      </c>
      <c r="B530" s="250" t="s">
        <v>201</v>
      </c>
      <c r="C530" s="250" t="s">
        <v>392</v>
      </c>
      <c r="D530" s="250" t="s">
        <v>1646</v>
      </c>
      <c r="E530" s="250" t="s">
        <v>1199</v>
      </c>
      <c r="F530" s="251">
        <v>20236840</v>
      </c>
      <c r="G530" s="124" t="str">
        <f t="shared" si="8"/>
        <v>0801053A174840240</v>
      </c>
    </row>
    <row r="531" spans="1:7" ht="25.5">
      <c r="A531" s="249" t="s">
        <v>343</v>
      </c>
      <c r="B531" s="250" t="s">
        <v>201</v>
      </c>
      <c r="C531" s="250" t="s">
        <v>392</v>
      </c>
      <c r="D531" s="250" t="s">
        <v>1646</v>
      </c>
      <c r="E531" s="250" t="s">
        <v>344</v>
      </c>
      <c r="F531" s="251">
        <v>20236840</v>
      </c>
      <c r="G531" s="124" t="str">
        <f t="shared" si="8"/>
        <v>0801053A174840243</v>
      </c>
    </row>
    <row r="532" spans="1:7" ht="25.5">
      <c r="A532" s="249" t="s">
        <v>1327</v>
      </c>
      <c r="B532" s="250" t="s">
        <v>201</v>
      </c>
      <c r="C532" s="250" t="s">
        <v>392</v>
      </c>
      <c r="D532" s="250" t="s">
        <v>1646</v>
      </c>
      <c r="E532" s="250" t="s">
        <v>1328</v>
      </c>
      <c r="F532" s="251">
        <v>3670000</v>
      </c>
      <c r="G532" s="124" t="str">
        <f t="shared" si="8"/>
        <v>0801053A174840400</v>
      </c>
    </row>
    <row r="533" spans="1:7">
      <c r="A533" s="249" t="s">
        <v>1209</v>
      </c>
      <c r="B533" s="250" t="s">
        <v>201</v>
      </c>
      <c r="C533" s="250" t="s">
        <v>392</v>
      </c>
      <c r="D533" s="250" t="s">
        <v>1646</v>
      </c>
      <c r="E533" s="250" t="s">
        <v>75</v>
      </c>
      <c r="F533" s="251">
        <v>3670000</v>
      </c>
      <c r="G533" s="124" t="str">
        <f t="shared" si="8"/>
        <v>0801053A174840410</v>
      </c>
    </row>
    <row r="534" spans="1:7" ht="38.25">
      <c r="A534" s="249" t="s">
        <v>1986</v>
      </c>
      <c r="B534" s="250" t="s">
        <v>201</v>
      </c>
      <c r="C534" s="250" t="s">
        <v>392</v>
      </c>
      <c r="D534" s="250" t="s">
        <v>1646</v>
      </c>
      <c r="E534" s="250" t="s">
        <v>1987</v>
      </c>
      <c r="F534" s="251">
        <v>3670000</v>
      </c>
      <c r="G534" s="124" t="str">
        <f t="shared" si="8"/>
        <v>0801053A174840414</v>
      </c>
    </row>
    <row r="535" spans="1:7">
      <c r="A535" s="249" t="s">
        <v>248</v>
      </c>
      <c r="B535" s="250" t="s">
        <v>201</v>
      </c>
      <c r="C535" s="250" t="s">
        <v>1144</v>
      </c>
      <c r="D535" s="250" t="s">
        <v>1175</v>
      </c>
      <c r="E535" s="250" t="s">
        <v>1175</v>
      </c>
      <c r="F535" s="251">
        <v>4040500</v>
      </c>
      <c r="G535" s="124" t="str">
        <f t="shared" si="8"/>
        <v>1100</v>
      </c>
    </row>
    <row r="536" spans="1:7">
      <c r="A536" s="249" t="s">
        <v>210</v>
      </c>
      <c r="B536" s="250" t="s">
        <v>201</v>
      </c>
      <c r="C536" s="250" t="s">
        <v>381</v>
      </c>
      <c r="D536" s="250" t="s">
        <v>1175</v>
      </c>
      <c r="E536" s="250" t="s">
        <v>1175</v>
      </c>
      <c r="F536" s="251">
        <v>4040500</v>
      </c>
      <c r="G536" s="124" t="str">
        <f t="shared" si="8"/>
        <v>1102</v>
      </c>
    </row>
    <row r="537" spans="1:7" ht="25.5">
      <c r="A537" s="249" t="s">
        <v>1356</v>
      </c>
      <c r="B537" s="250" t="s">
        <v>201</v>
      </c>
      <c r="C537" s="250" t="s">
        <v>381</v>
      </c>
      <c r="D537" s="250" t="s">
        <v>988</v>
      </c>
      <c r="E537" s="250" t="s">
        <v>1175</v>
      </c>
      <c r="F537" s="251">
        <v>4040500</v>
      </c>
      <c r="G537" s="124" t="str">
        <f t="shared" si="8"/>
        <v>11020700000000</v>
      </c>
    </row>
    <row r="538" spans="1:7" ht="25.5">
      <c r="A538" s="249" t="s">
        <v>475</v>
      </c>
      <c r="B538" s="250" t="s">
        <v>201</v>
      </c>
      <c r="C538" s="250" t="s">
        <v>381</v>
      </c>
      <c r="D538" s="250" t="s">
        <v>989</v>
      </c>
      <c r="E538" s="250" t="s">
        <v>1175</v>
      </c>
      <c r="F538" s="251">
        <v>4040500</v>
      </c>
      <c r="G538" s="124" t="str">
        <f t="shared" si="8"/>
        <v>11020710000000</v>
      </c>
    </row>
    <row r="539" spans="1:7" ht="63.75">
      <c r="A539" s="249" t="s">
        <v>2027</v>
      </c>
      <c r="B539" s="250" t="s">
        <v>201</v>
      </c>
      <c r="C539" s="250" t="s">
        <v>381</v>
      </c>
      <c r="D539" s="250" t="s">
        <v>2028</v>
      </c>
      <c r="E539" s="250" t="s">
        <v>1175</v>
      </c>
      <c r="F539" s="251">
        <v>4040500</v>
      </c>
      <c r="G539" s="124" t="str">
        <f t="shared" si="8"/>
        <v>110207100S8450</v>
      </c>
    </row>
    <row r="540" spans="1:7" ht="25.5">
      <c r="A540" s="249" t="s">
        <v>1321</v>
      </c>
      <c r="B540" s="250" t="s">
        <v>201</v>
      </c>
      <c r="C540" s="250" t="s">
        <v>381</v>
      </c>
      <c r="D540" s="250" t="s">
        <v>2028</v>
      </c>
      <c r="E540" s="250" t="s">
        <v>1322</v>
      </c>
      <c r="F540" s="251">
        <v>4040500</v>
      </c>
      <c r="G540" s="124" t="str">
        <f t="shared" si="8"/>
        <v>110207100S8450200</v>
      </c>
    </row>
    <row r="541" spans="1:7" ht="25.5">
      <c r="A541" s="249" t="s">
        <v>1198</v>
      </c>
      <c r="B541" s="250" t="s">
        <v>201</v>
      </c>
      <c r="C541" s="250" t="s">
        <v>381</v>
      </c>
      <c r="D541" s="250" t="s">
        <v>2028</v>
      </c>
      <c r="E541" s="250" t="s">
        <v>1199</v>
      </c>
      <c r="F541" s="251">
        <v>4040500</v>
      </c>
      <c r="G541" s="124" t="str">
        <f t="shared" si="8"/>
        <v>110207100S8450240</v>
      </c>
    </row>
    <row r="542" spans="1:7">
      <c r="A542" s="249" t="s">
        <v>1225</v>
      </c>
      <c r="B542" s="250" t="s">
        <v>201</v>
      </c>
      <c r="C542" s="250" t="s">
        <v>381</v>
      </c>
      <c r="D542" s="250" t="s">
        <v>2028</v>
      </c>
      <c r="E542" s="250" t="s">
        <v>329</v>
      </c>
      <c r="F542" s="251">
        <v>4040500</v>
      </c>
      <c r="G542" s="124" t="str">
        <f t="shared" si="8"/>
        <v>110207100S8450244</v>
      </c>
    </row>
    <row r="543" spans="1:7" ht="38.25">
      <c r="A543" s="249" t="s">
        <v>1353</v>
      </c>
      <c r="B543" s="250" t="s">
        <v>230</v>
      </c>
      <c r="C543" s="250" t="s">
        <v>1175</v>
      </c>
      <c r="D543" s="250" t="s">
        <v>1175</v>
      </c>
      <c r="E543" s="250" t="s">
        <v>1175</v>
      </c>
      <c r="F543" s="251">
        <v>323629784</v>
      </c>
      <c r="G543" s="124" t="str">
        <f t="shared" si="8"/>
        <v/>
      </c>
    </row>
    <row r="544" spans="1:7">
      <c r="A544" s="249" t="s">
        <v>140</v>
      </c>
      <c r="B544" s="250" t="s">
        <v>230</v>
      </c>
      <c r="C544" s="250" t="s">
        <v>1142</v>
      </c>
      <c r="D544" s="250" t="s">
        <v>1175</v>
      </c>
      <c r="E544" s="250" t="s">
        <v>1175</v>
      </c>
      <c r="F544" s="251">
        <v>66915945</v>
      </c>
      <c r="G544" s="124" t="str">
        <f t="shared" si="8"/>
        <v>0700</v>
      </c>
    </row>
    <row r="545" spans="1:7">
      <c r="A545" s="249" t="s">
        <v>1077</v>
      </c>
      <c r="B545" s="250" t="s">
        <v>230</v>
      </c>
      <c r="C545" s="250" t="s">
        <v>1078</v>
      </c>
      <c r="D545" s="250" t="s">
        <v>1175</v>
      </c>
      <c r="E545" s="250" t="s">
        <v>1175</v>
      </c>
      <c r="F545" s="251">
        <v>54415964</v>
      </c>
      <c r="G545" s="124" t="str">
        <f t="shared" si="8"/>
        <v>0703</v>
      </c>
    </row>
    <row r="546" spans="1:7" ht="25.5">
      <c r="A546" s="249" t="s">
        <v>461</v>
      </c>
      <c r="B546" s="250" t="s">
        <v>230</v>
      </c>
      <c r="C546" s="250" t="s">
        <v>1078</v>
      </c>
      <c r="D546" s="250" t="s">
        <v>981</v>
      </c>
      <c r="E546" s="250" t="s">
        <v>1175</v>
      </c>
      <c r="F546" s="251">
        <v>54415964</v>
      </c>
      <c r="G546" s="124" t="str">
        <f t="shared" si="8"/>
        <v>07030500000000</v>
      </c>
    </row>
    <row r="547" spans="1:7" ht="25.5">
      <c r="A547" s="249" t="s">
        <v>595</v>
      </c>
      <c r="B547" s="250" t="s">
        <v>230</v>
      </c>
      <c r="C547" s="250" t="s">
        <v>1078</v>
      </c>
      <c r="D547" s="250" t="s">
        <v>984</v>
      </c>
      <c r="E547" s="250" t="s">
        <v>1175</v>
      </c>
      <c r="F547" s="251">
        <v>54415964</v>
      </c>
      <c r="G547" s="124" t="str">
        <f t="shared" si="8"/>
        <v>07030530000000</v>
      </c>
    </row>
    <row r="548" spans="1:7" ht="76.5">
      <c r="A548" s="249" t="s">
        <v>2097</v>
      </c>
      <c r="B548" s="250" t="s">
        <v>230</v>
      </c>
      <c r="C548" s="250" t="s">
        <v>1078</v>
      </c>
      <c r="D548" s="250" t="s">
        <v>2098</v>
      </c>
      <c r="E548" s="250" t="s">
        <v>1175</v>
      </c>
      <c r="F548" s="251">
        <v>613000</v>
      </c>
      <c r="G548" s="124" t="str">
        <f t="shared" si="8"/>
        <v>07030530027240</v>
      </c>
    </row>
    <row r="549" spans="1:7" ht="25.5">
      <c r="A549" s="249" t="s">
        <v>1329</v>
      </c>
      <c r="B549" s="250" t="s">
        <v>230</v>
      </c>
      <c r="C549" s="250" t="s">
        <v>1078</v>
      </c>
      <c r="D549" s="250" t="s">
        <v>2098</v>
      </c>
      <c r="E549" s="250" t="s">
        <v>1330</v>
      </c>
      <c r="F549" s="251">
        <v>613000</v>
      </c>
      <c r="G549" s="124" t="str">
        <f t="shared" si="8"/>
        <v>07030530027240600</v>
      </c>
    </row>
    <row r="550" spans="1:7">
      <c r="A550" s="249" t="s">
        <v>1200</v>
      </c>
      <c r="B550" s="250" t="s">
        <v>230</v>
      </c>
      <c r="C550" s="250" t="s">
        <v>1078</v>
      </c>
      <c r="D550" s="250" t="s">
        <v>2098</v>
      </c>
      <c r="E550" s="250" t="s">
        <v>1201</v>
      </c>
      <c r="F550" s="251">
        <v>613000</v>
      </c>
      <c r="G550" s="124" t="str">
        <f t="shared" si="8"/>
        <v>07030530027240610</v>
      </c>
    </row>
    <row r="551" spans="1:7" ht="51">
      <c r="A551" s="249" t="s">
        <v>347</v>
      </c>
      <c r="B551" s="250" t="s">
        <v>230</v>
      </c>
      <c r="C551" s="250" t="s">
        <v>1078</v>
      </c>
      <c r="D551" s="250" t="s">
        <v>2098</v>
      </c>
      <c r="E551" s="250" t="s">
        <v>348</v>
      </c>
      <c r="F551" s="251">
        <v>613000</v>
      </c>
      <c r="G551" s="124" t="str">
        <f t="shared" si="8"/>
        <v>07030530027240611</v>
      </c>
    </row>
    <row r="552" spans="1:7" ht="114.75">
      <c r="A552" s="249" t="s">
        <v>2099</v>
      </c>
      <c r="B552" s="250" t="s">
        <v>230</v>
      </c>
      <c r="C552" s="250" t="s">
        <v>1078</v>
      </c>
      <c r="D552" s="250" t="s">
        <v>2100</v>
      </c>
      <c r="E552" s="250" t="s">
        <v>1175</v>
      </c>
      <c r="F552" s="251">
        <v>2200000</v>
      </c>
      <c r="G552" s="124" t="str">
        <f t="shared" si="8"/>
        <v>07030530027241</v>
      </c>
    </row>
    <row r="553" spans="1:7" ht="25.5">
      <c r="A553" s="249" t="s">
        <v>1329</v>
      </c>
      <c r="B553" s="250" t="s">
        <v>230</v>
      </c>
      <c r="C553" s="250" t="s">
        <v>1078</v>
      </c>
      <c r="D553" s="250" t="s">
        <v>2100</v>
      </c>
      <c r="E553" s="250" t="s">
        <v>1330</v>
      </c>
      <c r="F553" s="251">
        <v>2200000</v>
      </c>
      <c r="G553" s="124" t="str">
        <f t="shared" si="8"/>
        <v>07030530027241600</v>
      </c>
    </row>
    <row r="554" spans="1:7">
      <c r="A554" s="249" t="s">
        <v>1200</v>
      </c>
      <c r="B554" s="250" t="s">
        <v>230</v>
      </c>
      <c r="C554" s="250" t="s">
        <v>1078</v>
      </c>
      <c r="D554" s="250" t="s">
        <v>2100</v>
      </c>
      <c r="E554" s="250" t="s">
        <v>1201</v>
      </c>
      <c r="F554" s="251">
        <v>2200000</v>
      </c>
      <c r="G554" s="124" t="str">
        <f t="shared" si="8"/>
        <v>07030530027241610</v>
      </c>
    </row>
    <row r="555" spans="1:7" ht="51">
      <c r="A555" s="249" t="s">
        <v>347</v>
      </c>
      <c r="B555" s="250" t="s">
        <v>230</v>
      </c>
      <c r="C555" s="250" t="s">
        <v>1078</v>
      </c>
      <c r="D555" s="250" t="s">
        <v>2100</v>
      </c>
      <c r="E555" s="250" t="s">
        <v>348</v>
      </c>
      <c r="F555" s="251">
        <v>2200000</v>
      </c>
      <c r="G555" s="124" t="str">
        <f t="shared" si="8"/>
        <v>07030530027241611</v>
      </c>
    </row>
    <row r="556" spans="1:7" ht="89.25">
      <c r="A556" s="249" t="s">
        <v>2101</v>
      </c>
      <c r="B556" s="250" t="s">
        <v>230</v>
      </c>
      <c r="C556" s="250" t="s">
        <v>1078</v>
      </c>
      <c r="D556" s="250" t="s">
        <v>2102</v>
      </c>
      <c r="E556" s="250" t="s">
        <v>1175</v>
      </c>
      <c r="F556" s="251">
        <v>931709</v>
      </c>
      <c r="G556" s="124" t="str">
        <f t="shared" si="8"/>
        <v>07030530027242</v>
      </c>
    </row>
    <row r="557" spans="1:7" ht="25.5">
      <c r="A557" s="249" t="s">
        <v>1329</v>
      </c>
      <c r="B557" s="250" t="s">
        <v>230</v>
      </c>
      <c r="C557" s="250" t="s">
        <v>1078</v>
      </c>
      <c r="D557" s="250" t="s">
        <v>2102</v>
      </c>
      <c r="E557" s="250" t="s">
        <v>1330</v>
      </c>
      <c r="F557" s="251">
        <v>931709</v>
      </c>
      <c r="G557" s="124" t="str">
        <f t="shared" si="8"/>
        <v>07030530027242600</v>
      </c>
    </row>
    <row r="558" spans="1:7">
      <c r="A558" s="249" t="s">
        <v>1200</v>
      </c>
      <c r="B558" s="250" t="s">
        <v>230</v>
      </c>
      <c r="C558" s="250" t="s">
        <v>1078</v>
      </c>
      <c r="D558" s="250" t="s">
        <v>2102</v>
      </c>
      <c r="E558" s="250" t="s">
        <v>1201</v>
      </c>
      <c r="F558" s="251">
        <v>931709</v>
      </c>
      <c r="G558" s="124" t="str">
        <f t="shared" si="8"/>
        <v>07030530027242610</v>
      </c>
    </row>
    <row r="559" spans="1:7" ht="51">
      <c r="A559" s="249" t="s">
        <v>347</v>
      </c>
      <c r="B559" s="250" t="s">
        <v>230</v>
      </c>
      <c r="C559" s="250" t="s">
        <v>1078</v>
      </c>
      <c r="D559" s="250" t="s">
        <v>2102</v>
      </c>
      <c r="E559" s="250" t="s">
        <v>348</v>
      </c>
      <c r="F559" s="251">
        <v>931709</v>
      </c>
      <c r="G559" s="124" t="str">
        <f t="shared" si="8"/>
        <v>07030530027242611</v>
      </c>
    </row>
    <row r="560" spans="1:7" ht="102">
      <c r="A560" s="249" t="s">
        <v>509</v>
      </c>
      <c r="B560" s="250" t="s">
        <v>230</v>
      </c>
      <c r="C560" s="250" t="s">
        <v>1078</v>
      </c>
      <c r="D560" s="250" t="s">
        <v>703</v>
      </c>
      <c r="E560" s="250" t="s">
        <v>1175</v>
      </c>
      <c r="F560" s="251">
        <v>36162465</v>
      </c>
      <c r="G560" s="124" t="str">
        <f t="shared" ref="G560:G575" si="9">CONCATENATE(C560,D560,E560)</f>
        <v>07030530040000</v>
      </c>
    </row>
    <row r="561" spans="1:7" ht="25.5">
      <c r="A561" s="249" t="s">
        <v>1329</v>
      </c>
      <c r="B561" s="250" t="s">
        <v>230</v>
      </c>
      <c r="C561" s="250" t="s">
        <v>1078</v>
      </c>
      <c r="D561" s="250" t="s">
        <v>703</v>
      </c>
      <c r="E561" s="250" t="s">
        <v>1330</v>
      </c>
      <c r="F561" s="251">
        <v>36162465</v>
      </c>
      <c r="G561" s="124" t="str">
        <f t="shared" si="9"/>
        <v>07030530040000600</v>
      </c>
    </row>
    <row r="562" spans="1:7">
      <c r="A562" s="249" t="s">
        <v>1200</v>
      </c>
      <c r="B562" s="250" t="s">
        <v>230</v>
      </c>
      <c r="C562" s="250" t="s">
        <v>1078</v>
      </c>
      <c r="D562" s="250" t="s">
        <v>703</v>
      </c>
      <c r="E562" s="250" t="s">
        <v>1201</v>
      </c>
      <c r="F562" s="251">
        <v>36162465</v>
      </c>
      <c r="G562" s="124" t="str">
        <f t="shared" si="9"/>
        <v>07030530040000610</v>
      </c>
    </row>
    <row r="563" spans="1:7" ht="51">
      <c r="A563" s="249" t="s">
        <v>347</v>
      </c>
      <c r="B563" s="250" t="s">
        <v>230</v>
      </c>
      <c r="C563" s="250" t="s">
        <v>1078</v>
      </c>
      <c r="D563" s="250" t="s">
        <v>703</v>
      </c>
      <c r="E563" s="250" t="s">
        <v>348</v>
      </c>
      <c r="F563" s="251">
        <v>36162465</v>
      </c>
      <c r="G563" s="124" t="str">
        <f t="shared" si="9"/>
        <v>07030530040000611</v>
      </c>
    </row>
    <row r="564" spans="1:7" ht="127.5">
      <c r="A564" s="249" t="s">
        <v>510</v>
      </c>
      <c r="B564" s="250" t="s">
        <v>230</v>
      </c>
      <c r="C564" s="250" t="s">
        <v>1078</v>
      </c>
      <c r="D564" s="250" t="s">
        <v>704</v>
      </c>
      <c r="E564" s="250" t="s">
        <v>1175</v>
      </c>
      <c r="F564" s="251">
        <v>9602400</v>
      </c>
      <c r="G564" s="124" t="str">
        <f t="shared" si="9"/>
        <v>07030530041000</v>
      </c>
    </row>
    <row r="565" spans="1:7" ht="25.5">
      <c r="A565" s="249" t="s">
        <v>1329</v>
      </c>
      <c r="B565" s="250" t="s">
        <v>230</v>
      </c>
      <c r="C565" s="250" t="s">
        <v>1078</v>
      </c>
      <c r="D565" s="250" t="s">
        <v>704</v>
      </c>
      <c r="E565" s="250" t="s">
        <v>1330</v>
      </c>
      <c r="F565" s="251">
        <v>9602400</v>
      </c>
      <c r="G565" s="124" t="str">
        <f t="shared" si="9"/>
        <v>07030530041000600</v>
      </c>
    </row>
    <row r="566" spans="1:7">
      <c r="A566" s="249" t="s">
        <v>1200</v>
      </c>
      <c r="B566" s="250" t="s">
        <v>230</v>
      </c>
      <c r="C566" s="250" t="s">
        <v>1078</v>
      </c>
      <c r="D566" s="250" t="s">
        <v>704</v>
      </c>
      <c r="E566" s="250" t="s">
        <v>1201</v>
      </c>
      <c r="F566" s="251">
        <v>9602400</v>
      </c>
      <c r="G566" s="124" t="str">
        <f t="shared" si="9"/>
        <v>07030530041000610</v>
      </c>
    </row>
    <row r="567" spans="1:7" ht="51">
      <c r="A567" s="249" t="s">
        <v>347</v>
      </c>
      <c r="B567" s="250" t="s">
        <v>230</v>
      </c>
      <c r="C567" s="250" t="s">
        <v>1078</v>
      </c>
      <c r="D567" s="250" t="s">
        <v>704</v>
      </c>
      <c r="E567" s="250" t="s">
        <v>348</v>
      </c>
      <c r="F567" s="251">
        <v>9602400</v>
      </c>
      <c r="G567" s="124" t="str">
        <f t="shared" si="9"/>
        <v>07030530041000611</v>
      </c>
    </row>
    <row r="568" spans="1:7" ht="102">
      <c r="A568" s="249" t="s">
        <v>566</v>
      </c>
      <c r="B568" s="250" t="s">
        <v>230</v>
      </c>
      <c r="C568" s="250" t="s">
        <v>1078</v>
      </c>
      <c r="D568" s="250" t="s">
        <v>705</v>
      </c>
      <c r="E568" s="250" t="s">
        <v>1175</v>
      </c>
      <c r="F568" s="251">
        <v>271390</v>
      </c>
      <c r="G568" s="124" t="str">
        <f t="shared" si="9"/>
        <v>07030530045000</v>
      </c>
    </row>
    <row r="569" spans="1:7" ht="25.5">
      <c r="A569" s="249" t="s">
        <v>1329</v>
      </c>
      <c r="B569" s="250" t="s">
        <v>230</v>
      </c>
      <c r="C569" s="250" t="s">
        <v>1078</v>
      </c>
      <c r="D569" s="250" t="s">
        <v>705</v>
      </c>
      <c r="E569" s="250" t="s">
        <v>1330</v>
      </c>
      <c r="F569" s="251">
        <v>271390</v>
      </c>
      <c r="G569" s="124" t="str">
        <f t="shared" si="9"/>
        <v>07030530045000600</v>
      </c>
    </row>
    <row r="570" spans="1:7">
      <c r="A570" s="249" t="s">
        <v>1200</v>
      </c>
      <c r="B570" s="250" t="s">
        <v>230</v>
      </c>
      <c r="C570" s="250" t="s">
        <v>1078</v>
      </c>
      <c r="D570" s="250" t="s">
        <v>705</v>
      </c>
      <c r="E570" s="250" t="s">
        <v>1201</v>
      </c>
      <c r="F570" s="251">
        <v>271390</v>
      </c>
      <c r="G570" s="124" t="str">
        <f t="shared" si="9"/>
        <v>07030530045000610</v>
      </c>
    </row>
    <row r="571" spans="1:7" ht="51">
      <c r="A571" s="249" t="s">
        <v>347</v>
      </c>
      <c r="B571" s="250" t="s">
        <v>230</v>
      </c>
      <c r="C571" s="250" t="s">
        <v>1078</v>
      </c>
      <c r="D571" s="250" t="s">
        <v>705</v>
      </c>
      <c r="E571" s="250" t="s">
        <v>348</v>
      </c>
      <c r="F571" s="251">
        <v>271390</v>
      </c>
      <c r="G571" s="124" t="str">
        <f t="shared" si="9"/>
        <v>07030530045000611</v>
      </c>
    </row>
    <row r="572" spans="1:7" ht="89.25">
      <c r="A572" s="249" t="s">
        <v>511</v>
      </c>
      <c r="B572" s="250" t="s">
        <v>230</v>
      </c>
      <c r="C572" s="250" t="s">
        <v>1078</v>
      </c>
      <c r="D572" s="250" t="s">
        <v>706</v>
      </c>
      <c r="E572" s="250" t="s">
        <v>1175</v>
      </c>
      <c r="F572" s="251">
        <v>330000</v>
      </c>
      <c r="G572" s="124" t="str">
        <f t="shared" si="9"/>
        <v>07030530047000</v>
      </c>
    </row>
    <row r="573" spans="1:7" ht="25.5">
      <c r="A573" s="249" t="s">
        <v>1329</v>
      </c>
      <c r="B573" s="250" t="s">
        <v>230</v>
      </c>
      <c r="C573" s="250" t="s">
        <v>1078</v>
      </c>
      <c r="D573" s="250" t="s">
        <v>706</v>
      </c>
      <c r="E573" s="250" t="s">
        <v>1330</v>
      </c>
      <c r="F573" s="251">
        <v>330000</v>
      </c>
      <c r="G573" s="124" t="str">
        <f t="shared" si="9"/>
        <v>07030530047000600</v>
      </c>
    </row>
    <row r="574" spans="1:7">
      <c r="A574" s="249" t="s">
        <v>1200</v>
      </c>
      <c r="B574" s="250" t="s">
        <v>230</v>
      </c>
      <c r="C574" s="250" t="s">
        <v>1078</v>
      </c>
      <c r="D574" s="250" t="s">
        <v>706</v>
      </c>
      <c r="E574" s="250" t="s">
        <v>1201</v>
      </c>
      <c r="F574" s="251">
        <v>330000</v>
      </c>
      <c r="G574" s="124" t="str">
        <f t="shared" si="9"/>
        <v>07030530047000610</v>
      </c>
    </row>
    <row r="575" spans="1:7">
      <c r="A575" s="249" t="s">
        <v>366</v>
      </c>
      <c r="B575" s="250" t="s">
        <v>230</v>
      </c>
      <c r="C575" s="250" t="s">
        <v>1078</v>
      </c>
      <c r="D575" s="250" t="s">
        <v>706</v>
      </c>
      <c r="E575" s="250" t="s">
        <v>367</v>
      </c>
      <c r="F575" s="251">
        <v>330000</v>
      </c>
      <c r="G575" s="124" t="str">
        <f t="shared" si="9"/>
        <v>07030530047000612</v>
      </c>
    </row>
    <row r="576" spans="1:7" ht="89.25">
      <c r="A576" s="249" t="s">
        <v>567</v>
      </c>
      <c r="B576" s="250" t="s">
        <v>230</v>
      </c>
      <c r="C576" s="250" t="s">
        <v>1078</v>
      </c>
      <c r="D576" s="250" t="s">
        <v>707</v>
      </c>
      <c r="E576" s="250" t="s">
        <v>1175</v>
      </c>
      <c r="F576" s="251">
        <v>3870000</v>
      </c>
      <c r="G576" s="124" t="str">
        <f t="shared" ref="G576:G616" si="10">CONCATENATE(C576,D576,E576)</f>
        <v>0703053004Г000</v>
      </c>
    </row>
    <row r="577" spans="1:7" ht="25.5">
      <c r="A577" s="249" t="s">
        <v>1329</v>
      </c>
      <c r="B577" s="250" t="s">
        <v>230</v>
      </c>
      <c r="C577" s="250" t="s">
        <v>1078</v>
      </c>
      <c r="D577" s="250" t="s">
        <v>707</v>
      </c>
      <c r="E577" s="250" t="s">
        <v>1330</v>
      </c>
      <c r="F577" s="251">
        <v>3870000</v>
      </c>
      <c r="G577" s="124" t="str">
        <f t="shared" si="10"/>
        <v>0703053004Г000600</v>
      </c>
    </row>
    <row r="578" spans="1:7">
      <c r="A578" s="249" t="s">
        <v>1200</v>
      </c>
      <c r="B578" s="250" t="s">
        <v>230</v>
      </c>
      <c r="C578" s="250" t="s">
        <v>1078</v>
      </c>
      <c r="D578" s="250" t="s">
        <v>707</v>
      </c>
      <c r="E578" s="250" t="s">
        <v>1201</v>
      </c>
      <c r="F578" s="251">
        <v>3870000</v>
      </c>
      <c r="G578" s="124" t="str">
        <f t="shared" si="10"/>
        <v>0703053004Г000610</v>
      </c>
    </row>
    <row r="579" spans="1:7" ht="51">
      <c r="A579" s="249" t="s">
        <v>347</v>
      </c>
      <c r="B579" s="250" t="s">
        <v>230</v>
      </c>
      <c r="C579" s="250" t="s">
        <v>1078</v>
      </c>
      <c r="D579" s="250" t="s">
        <v>707</v>
      </c>
      <c r="E579" s="250" t="s">
        <v>348</v>
      </c>
      <c r="F579" s="251">
        <v>3870000</v>
      </c>
      <c r="G579" s="124" t="str">
        <f t="shared" si="10"/>
        <v>0703053004Г000611</v>
      </c>
    </row>
    <row r="580" spans="1:7" ht="63.75">
      <c r="A580" s="249" t="s">
        <v>1637</v>
      </c>
      <c r="B580" s="250" t="s">
        <v>230</v>
      </c>
      <c r="C580" s="250" t="s">
        <v>1078</v>
      </c>
      <c r="D580" s="250" t="s">
        <v>1638</v>
      </c>
      <c r="E580" s="250" t="s">
        <v>1175</v>
      </c>
      <c r="F580" s="251">
        <v>54000</v>
      </c>
      <c r="G580" s="124" t="str">
        <f t="shared" si="10"/>
        <v>0703053004М000</v>
      </c>
    </row>
    <row r="581" spans="1:7" ht="25.5">
      <c r="A581" s="249" t="s">
        <v>1329</v>
      </c>
      <c r="B581" s="250" t="s">
        <v>230</v>
      </c>
      <c r="C581" s="250" t="s">
        <v>1078</v>
      </c>
      <c r="D581" s="250" t="s">
        <v>1638</v>
      </c>
      <c r="E581" s="250" t="s">
        <v>1330</v>
      </c>
      <c r="F581" s="251">
        <v>54000</v>
      </c>
      <c r="G581" s="124" t="str">
        <f t="shared" si="10"/>
        <v>0703053004М000600</v>
      </c>
    </row>
    <row r="582" spans="1:7">
      <c r="A582" s="249" t="s">
        <v>1200</v>
      </c>
      <c r="B582" s="250" t="s">
        <v>230</v>
      </c>
      <c r="C582" s="250" t="s">
        <v>1078</v>
      </c>
      <c r="D582" s="250" t="s">
        <v>1638</v>
      </c>
      <c r="E582" s="250" t="s">
        <v>1201</v>
      </c>
      <c r="F582" s="251">
        <v>54000</v>
      </c>
      <c r="G582" s="124" t="str">
        <f t="shared" si="10"/>
        <v>0703053004М000610</v>
      </c>
    </row>
    <row r="583" spans="1:7" ht="51">
      <c r="A583" s="249" t="s">
        <v>347</v>
      </c>
      <c r="B583" s="250" t="s">
        <v>230</v>
      </c>
      <c r="C583" s="250" t="s">
        <v>1078</v>
      </c>
      <c r="D583" s="250" t="s">
        <v>1638</v>
      </c>
      <c r="E583" s="250" t="s">
        <v>348</v>
      </c>
      <c r="F583" s="251">
        <v>54000</v>
      </c>
      <c r="G583" s="124" t="str">
        <f t="shared" si="10"/>
        <v>0703053004М000611</v>
      </c>
    </row>
    <row r="584" spans="1:7" ht="89.25">
      <c r="A584" s="249" t="s">
        <v>956</v>
      </c>
      <c r="B584" s="250" t="s">
        <v>230</v>
      </c>
      <c r="C584" s="250" t="s">
        <v>1078</v>
      </c>
      <c r="D584" s="250" t="s">
        <v>957</v>
      </c>
      <c r="E584" s="250" t="s">
        <v>1175</v>
      </c>
      <c r="F584" s="251">
        <v>381000</v>
      </c>
      <c r="G584" s="124" t="str">
        <f t="shared" si="10"/>
        <v>0703053004Э000</v>
      </c>
    </row>
    <row r="585" spans="1:7" ht="25.5">
      <c r="A585" s="249" t="s">
        <v>1329</v>
      </c>
      <c r="B585" s="250" t="s">
        <v>230</v>
      </c>
      <c r="C585" s="250" t="s">
        <v>1078</v>
      </c>
      <c r="D585" s="250" t="s">
        <v>957</v>
      </c>
      <c r="E585" s="250" t="s">
        <v>1330</v>
      </c>
      <c r="F585" s="251">
        <v>381000</v>
      </c>
      <c r="G585" s="124" t="str">
        <f t="shared" si="10"/>
        <v>0703053004Э000600</v>
      </c>
    </row>
    <row r="586" spans="1:7">
      <c r="A586" s="249" t="s">
        <v>1200</v>
      </c>
      <c r="B586" s="250" t="s">
        <v>230</v>
      </c>
      <c r="C586" s="250" t="s">
        <v>1078</v>
      </c>
      <c r="D586" s="250" t="s">
        <v>957</v>
      </c>
      <c r="E586" s="250" t="s">
        <v>1201</v>
      </c>
      <c r="F586" s="251">
        <v>381000</v>
      </c>
      <c r="G586" s="124" t="str">
        <f t="shared" si="10"/>
        <v>0703053004Э000610</v>
      </c>
    </row>
    <row r="587" spans="1:7" ht="51">
      <c r="A587" s="249" t="s">
        <v>347</v>
      </c>
      <c r="B587" s="250" t="s">
        <v>230</v>
      </c>
      <c r="C587" s="250" t="s">
        <v>1078</v>
      </c>
      <c r="D587" s="250" t="s">
        <v>957</v>
      </c>
      <c r="E587" s="250" t="s">
        <v>348</v>
      </c>
      <c r="F587" s="251">
        <v>381000</v>
      </c>
      <c r="G587" s="124" t="str">
        <f t="shared" si="10"/>
        <v>0703053004Э000611</v>
      </c>
    </row>
    <row r="588" spans="1:7">
      <c r="A588" s="249" t="s">
        <v>1075</v>
      </c>
      <c r="B588" s="250" t="s">
        <v>230</v>
      </c>
      <c r="C588" s="250" t="s">
        <v>365</v>
      </c>
      <c r="D588" s="250" t="s">
        <v>1175</v>
      </c>
      <c r="E588" s="250" t="s">
        <v>1175</v>
      </c>
      <c r="F588" s="251">
        <v>12499981</v>
      </c>
      <c r="G588" s="124" t="str">
        <f t="shared" si="10"/>
        <v>0707</v>
      </c>
    </row>
    <row r="589" spans="1:7">
      <c r="A589" s="249" t="s">
        <v>466</v>
      </c>
      <c r="B589" s="250" t="s">
        <v>230</v>
      </c>
      <c r="C589" s="250" t="s">
        <v>365</v>
      </c>
      <c r="D589" s="250" t="s">
        <v>985</v>
      </c>
      <c r="E589" s="250" t="s">
        <v>1175</v>
      </c>
      <c r="F589" s="251">
        <v>12499981</v>
      </c>
      <c r="G589" s="124" t="str">
        <f t="shared" si="10"/>
        <v>07070600000000</v>
      </c>
    </row>
    <row r="590" spans="1:7" ht="25.5">
      <c r="A590" s="249" t="s">
        <v>467</v>
      </c>
      <c r="B590" s="250" t="s">
        <v>230</v>
      </c>
      <c r="C590" s="250" t="s">
        <v>365</v>
      </c>
      <c r="D590" s="250" t="s">
        <v>986</v>
      </c>
      <c r="E590" s="250" t="s">
        <v>1175</v>
      </c>
      <c r="F590" s="251">
        <v>1880150</v>
      </c>
      <c r="G590" s="124" t="str">
        <f t="shared" si="10"/>
        <v>07070610000000</v>
      </c>
    </row>
    <row r="591" spans="1:7" ht="63.75">
      <c r="A591" s="249" t="s">
        <v>1988</v>
      </c>
      <c r="B591" s="250" t="s">
        <v>230</v>
      </c>
      <c r="C591" s="250" t="s">
        <v>365</v>
      </c>
      <c r="D591" s="250" t="s">
        <v>1989</v>
      </c>
      <c r="E591" s="250" t="s">
        <v>1175</v>
      </c>
      <c r="F591" s="251">
        <v>511750</v>
      </c>
      <c r="G591" s="124" t="str">
        <f t="shared" si="10"/>
        <v>07070610080010</v>
      </c>
    </row>
    <row r="592" spans="1:7" ht="25.5">
      <c r="A592" s="249" t="s">
        <v>1329</v>
      </c>
      <c r="B592" s="250" t="s">
        <v>230</v>
      </c>
      <c r="C592" s="250" t="s">
        <v>365</v>
      </c>
      <c r="D592" s="250" t="s">
        <v>1989</v>
      </c>
      <c r="E592" s="250" t="s">
        <v>1330</v>
      </c>
      <c r="F592" s="251">
        <v>511750</v>
      </c>
      <c r="G592" s="124" t="str">
        <f t="shared" si="10"/>
        <v>07070610080010600</v>
      </c>
    </row>
    <row r="593" spans="1:7">
      <c r="A593" s="249" t="s">
        <v>1200</v>
      </c>
      <c r="B593" s="250" t="s">
        <v>230</v>
      </c>
      <c r="C593" s="250" t="s">
        <v>365</v>
      </c>
      <c r="D593" s="250" t="s">
        <v>1989</v>
      </c>
      <c r="E593" s="250" t="s">
        <v>1201</v>
      </c>
      <c r="F593" s="251">
        <v>511750</v>
      </c>
      <c r="G593" s="124" t="str">
        <f t="shared" si="10"/>
        <v>07070610080010610</v>
      </c>
    </row>
    <row r="594" spans="1:7" ht="51">
      <c r="A594" s="249" t="s">
        <v>347</v>
      </c>
      <c r="B594" s="250" t="s">
        <v>230</v>
      </c>
      <c r="C594" s="250" t="s">
        <v>365</v>
      </c>
      <c r="D594" s="250" t="s">
        <v>1989</v>
      </c>
      <c r="E594" s="250" t="s">
        <v>348</v>
      </c>
      <c r="F594" s="251">
        <v>511750</v>
      </c>
      <c r="G594" s="124" t="str">
        <f t="shared" si="10"/>
        <v>07070610080010611</v>
      </c>
    </row>
    <row r="595" spans="1:7" ht="51">
      <c r="A595" s="249" t="s">
        <v>1525</v>
      </c>
      <c r="B595" s="250" t="s">
        <v>230</v>
      </c>
      <c r="C595" s="250" t="s">
        <v>365</v>
      </c>
      <c r="D595" s="250" t="s">
        <v>682</v>
      </c>
      <c r="E595" s="250" t="s">
        <v>1175</v>
      </c>
      <c r="F595" s="251">
        <v>1368400</v>
      </c>
      <c r="G595" s="124" t="str">
        <f t="shared" si="10"/>
        <v>070706100S4560</v>
      </c>
    </row>
    <row r="596" spans="1:7" ht="25.5">
      <c r="A596" s="249" t="s">
        <v>1329</v>
      </c>
      <c r="B596" s="250" t="s">
        <v>230</v>
      </c>
      <c r="C596" s="250" t="s">
        <v>365</v>
      </c>
      <c r="D596" s="250" t="s">
        <v>682</v>
      </c>
      <c r="E596" s="250" t="s">
        <v>1330</v>
      </c>
      <c r="F596" s="251">
        <v>1368400</v>
      </c>
      <c r="G596" s="124" t="str">
        <f t="shared" si="10"/>
        <v>070706100S4560600</v>
      </c>
    </row>
    <row r="597" spans="1:7">
      <c r="A597" s="249" t="s">
        <v>1200</v>
      </c>
      <c r="B597" s="250" t="s">
        <v>230</v>
      </c>
      <c r="C597" s="250" t="s">
        <v>365</v>
      </c>
      <c r="D597" s="250" t="s">
        <v>682</v>
      </c>
      <c r="E597" s="250" t="s">
        <v>1201</v>
      </c>
      <c r="F597" s="251">
        <v>1368400</v>
      </c>
      <c r="G597" s="124" t="str">
        <f t="shared" si="10"/>
        <v>070706100S4560610</v>
      </c>
    </row>
    <row r="598" spans="1:7" ht="51">
      <c r="A598" s="249" t="s">
        <v>347</v>
      </c>
      <c r="B598" s="250" t="s">
        <v>230</v>
      </c>
      <c r="C598" s="250" t="s">
        <v>365</v>
      </c>
      <c r="D598" s="250" t="s">
        <v>682</v>
      </c>
      <c r="E598" s="250" t="s">
        <v>348</v>
      </c>
      <c r="F598" s="251">
        <v>1368400</v>
      </c>
      <c r="G598" s="124" t="str">
        <f t="shared" si="10"/>
        <v>070706100S4560611</v>
      </c>
    </row>
    <row r="599" spans="1:7" ht="25.5">
      <c r="A599" s="249" t="s">
        <v>469</v>
      </c>
      <c r="B599" s="250" t="s">
        <v>230</v>
      </c>
      <c r="C599" s="250" t="s">
        <v>365</v>
      </c>
      <c r="D599" s="250" t="s">
        <v>1990</v>
      </c>
      <c r="E599" s="250" t="s">
        <v>1175</v>
      </c>
      <c r="F599" s="251">
        <v>225100</v>
      </c>
      <c r="G599" s="124" t="str">
        <f t="shared" si="10"/>
        <v>07070620000000</v>
      </c>
    </row>
    <row r="600" spans="1:7" ht="38.25">
      <c r="A600" s="249" t="s">
        <v>369</v>
      </c>
      <c r="B600" s="250" t="s">
        <v>230</v>
      </c>
      <c r="C600" s="250" t="s">
        <v>365</v>
      </c>
      <c r="D600" s="250" t="s">
        <v>683</v>
      </c>
      <c r="E600" s="250" t="s">
        <v>1175</v>
      </c>
      <c r="F600" s="251">
        <v>205100</v>
      </c>
      <c r="G600" s="124" t="str">
        <f t="shared" si="10"/>
        <v>07070620080000</v>
      </c>
    </row>
    <row r="601" spans="1:7" ht="25.5">
      <c r="A601" s="249" t="s">
        <v>1329</v>
      </c>
      <c r="B601" s="250" t="s">
        <v>230</v>
      </c>
      <c r="C601" s="250" t="s">
        <v>365</v>
      </c>
      <c r="D601" s="250" t="s">
        <v>683</v>
      </c>
      <c r="E601" s="250" t="s">
        <v>1330</v>
      </c>
      <c r="F601" s="251">
        <v>205100</v>
      </c>
      <c r="G601" s="124" t="str">
        <f t="shared" si="10"/>
        <v>07070620080000600</v>
      </c>
    </row>
    <row r="602" spans="1:7">
      <c r="A602" s="249" t="s">
        <v>1200</v>
      </c>
      <c r="B602" s="250" t="s">
        <v>230</v>
      </c>
      <c r="C602" s="250" t="s">
        <v>365</v>
      </c>
      <c r="D602" s="250" t="s">
        <v>683</v>
      </c>
      <c r="E602" s="250" t="s">
        <v>1201</v>
      </c>
      <c r="F602" s="251">
        <v>205100</v>
      </c>
      <c r="G602" s="124" t="str">
        <f t="shared" si="10"/>
        <v>07070620080000610</v>
      </c>
    </row>
    <row r="603" spans="1:7" ht="51">
      <c r="A603" s="249" t="s">
        <v>347</v>
      </c>
      <c r="B603" s="250" t="s">
        <v>230</v>
      </c>
      <c r="C603" s="250" t="s">
        <v>365</v>
      </c>
      <c r="D603" s="250" t="s">
        <v>683</v>
      </c>
      <c r="E603" s="250" t="s">
        <v>348</v>
      </c>
      <c r="F603" s="251">
        <v>205100</v>
      </c>
      <c r="G603" s="124" t="str">
        <f t="shared" si="10"/>
        <v>07070620080000611</v>
      </c>
    </row>
    <row r="604" spans="1:7" ht="76.5">
      <c r="A604" s="249" t="s">
        <v>1527</v>
      </c>
      <c r="B604" s="250" t="s">
        <v>230</v>
      </c>
      <c r="C604" s="250" t="s">
        <v>365</v>
      </c>
      <c r="D604" s="250" t="s">
        <v>1512</v>
      </c>
      <c r="E604" s="250" t="s">
        <v>1175</v>
      </c>
      <c r="F604" s="251">
        <v>20000</v>
      </c>
      <c r="G604" s="124" t="str">
        <f t="shared" si="10"/>
        <v>070706200S4540</v>
      </c>
    </row>
    <row r="605" spans="1:7" ht="25.5">
      <c r="A605" s="249" t="s">
        <v>1329</v>
      </c>
      <c r="B605" s="250" t="s">
        <v>230</v>
      </c>
      <c r="C605" s="250" t="s">
        <v>365</v>
      </c>
      <c r="D605" s="250" t="s">
        <v>1512</v>
      </c>
      <c r="E605" s="250" t="s">
        <v>1330</v>
      </c>
      <c r="F605" s="251">
        <v>20000</v>
      </c>
      <c r="G605" s="124" t="str">
        <f t="shared" si="10"/>
        <v>070706200S4540600</v>
      </c>
    </row>
    <row r="606" spans="1:7">
      <c r="A606" s="249" t="s">
        <v>1200</v>
      </c>
      <c r="B606" s="250" t="s">
        <v>230</v>
      </c>
      <c r="C606" s="250" t="s">
        <v>365</v>
      </c>
      <c r="D606" s="250" t="s">
        <v>1512</v>
      </c>
      <c r="E606" s="250" t="s">
        <v>1201</v>
      </c>
      <c r="F606" s="251">
        <v>20000</v>
      </c>
      <c r="G606" s="124" t="str">
        <f t="shared" si="10"/>
        <v>070706200S4540610</v>
      </c>
    </row>
    <row r="607" spans="1:7" ht="51">
      <c r="A607" s="249" t="s">
        <v>347</v>
      </c>
      <c r="B607" s="250" t="s">
        <v>230</v>
      </c>
      <c r="C607" s="250" t="s">
        <v>365</v>
      </c>
      <c r="D607" s="250" t="s">
        <v>1512</v>
      </c>
      <c r="E607" s="250" t="s">
        <v>348</v>
      </c>
      <c r="F607" s="251">
        <v>20000</v>
      </c>
      <c r="G607" s="124" t="str">
        <f t="shared" si="10"/>
        <v>070706200S4540611</v>
      </c>
    </row>
    <row r="608" spans="1:7" ht="25.5">
      <c r="A608" s="249" t="s">
        <v>447</v>
      </c>
      <c r="B608" s="250" t="s">
        <v>230</v>
      </c>
      <c r="C608" s="250" t="s">
        <v>365</v>
      </c>
      <c r="D608" s="250" t="s">
        <v>987</v>
      </c>
      <c r="E608" s="250" t="s">
        <v>1175</v>
      </c>
      <c r="F608" s="251">
        <v>10319231</v>
      </c>
      <c r="G608" s="124" t="str">
        <f t="shared" si="10"/>
        <v>07070640000000</v>
      </c>
    </row>
    <row r="609" spans="1:7" ht="114.75">
      <c r="A609" s="249" t="s">
        <v>2103</v>
      </c>
      <c r="B609" s="250" t="s">
        <v>230</v>
      </c>
      <c r="C609" s="250" t="s">
        <v>365</v>
      </c>
      <c r="D609" s="250" t="s">
        <v>2104</v>
      </c>
      <c r="E609" s="250" t="s">
        <v>1175</v>
      </c>
      <c r="F609" s="251">
        <v>206600</v>
      </c>
      <c r="G609" s="124" t="str">
        <f t="shared" si="10"/>
        <v>07070640027241</v>
      </c>
    </row>
    <row r="610" spans="1:7" ht="25.5">
      <c r="A610" s="249" t="s">
        <v>1329</v>
      </c>
      <c r="B610" s="250" t="s">
        <v>230</v>
      </c>
      <c r="C610" s="250" t="s">
        <v>365</v>
      </c>
      <c r="D610" s="250" t="s">
        <v>2104</v>
      </c>
      <c r="E610" s="250" t="s">
        <v>1330</v>
      </c>
      <c r="F610" s="251">
        <v>206600</v>
      </c>
      <c r="G610" s="124" t="str">
        <f t="shared" si="10"/>
        <v>07070640027241600</v>
      </c>
    </row>
    <row r="611" spans="1:7">
      <c r="A611" s="249" t="s">
        <v>1200</v>
      </c>
      <c r="B611" s="250" t="s">
        <v>230</v>
      </c>
      <c r="C611" s="250" t="s">
        <v>365</v>
      </c>
      <c r="D611" s="250" t="s">
        <v>2104</v>
      </c>
      <c r="E611" s="250" t="s">
        <v>1201</v>
      </c>
      <c r="F611" s="251">
        <v>206600</v>
      </c>
      <c r="G611" s="124" t="str">
        <f t="shared" si="10"/>
        <v>07070640027241610</v>
      </c>
    </row>
    <row r="612" spans="1:7" ht="51">
      <c r="A612" s="249" t="s">
        <v>347</v>
      </c>
      <c r="B612" s="250" t="s">
        <v>230</v>
      </c>
      <c r="C612" s="250" t="s">
        <v>365</v>
      </c>
      <c r="D612" s="250" t="s">
        <v>2104</v>
      </c>
      <c r="E612" s="250" t="s">
        <v>348</v>
      </c>
      <c r="F612" s="251">
        <v>206600</v>
      </c>
      <c r="G612" s="124" t="str">
        <f t="shared" si="10"/>
        <v>07070640027241611</v>
      </c>
    </row>
    <row r="613" spans="1:7" ht="76.5">
      <c r="A613" s="249" t="s">
        <v>2105</v>
      </c>
      <c r="B613" s="250" t="s">
        <v>230</v>
      </c>
      <c r="C613" s="250" t="s">
        <v>365</v>
      </c>
      <c r="D613" s="250" t="s">
        <v>2106</v>
      </c>
      <c r="E613" s="250" t="s">
        <v>1175</v>
      </c>
      <c r="F613" s="251">
        <v>548048</v>
      </c>
      <c r="G613" s="124" t="str">
        <f t="shared" si="10"/>
        <v>07070640027242</v>
      </c>
    </row>
    <row r="614" spans="1:7" ht="25.5">
      <c r="A614" s="249" t="s">
        <v>1329</v>
      </c>
      <c r="B614" s="250" t="s">
        <v>230</v>
      </c>
      <c r="C614" s="250" t="s">
        <v>365</v>
      </c>
      <c r="D614" s="250" t="s">
        <v>2106</v>
      </c>
      <c r="E614" s="250" t="s">
        <v>1330</v>
      </c>
      <c r="F614" s="251">
        <v>548048</v>
      </c>
      <c r="G614" s="124" t="str">
        <f t="shared" si="10"/>
        <v>07070640027242600</v>
      </c>
    </row>
    <row r="615" spans="1:7">
      <c r="A615" s="249" t="s">
        <v>1200</v>
      </c>
      <c r="B615" s="250" t="s">
        <v>230</v>
      </c>
      <c r="C615" s="250" t="s">
        <v>365</v>
      </c>
      <c r="D615" s="250" t="s">
        <v>2106</v>
      </c>
      <c r="E615" s="250" t="s">
        <v>1201</v>
      </c>
      <c r="F615" s="251">
        <v>548048</v>
      </c>
      <c r="G615" s="124" t="str">
        <f t="shared" si="10"/>
        <v>07070640027242610</v>
      </c>
    </row>
    <row r="616" spans="1:7" ht="51">
      <c r="A616" s="249" t="s">
        <v>347</v>
      </c>
      <c r="B616" s="250" t="s">
        <v>230</v>
      </c>
      <c r="C616" s="250" t="s">
        <v>365</v>
      </c>
      <c r="D616" s="250" t="s">
        <v>2106</v>
      </c>
      <c r="E616" s="250" t="s">
        <v>348</v>
      </c>
      <c r="F616" s="251">
        <v>548048</v>
      </c>
      <c r="G616" s="124" t="str">
        <f t="shared" si="10"/>
        <v>07070640027242611</v>
      </c>
    </row>
    <row r="617" spans="1:7" ht="89.25">
      <c r="A617" s="249" t="s">
        <v>371</v>
      </c>
      <c r="B617" s="250" t="s">
        <v>230</v>
      </c>
      <c r="C617" s="250" t="s">
        <v>365</v>
      </c>
      <c r="D617" s="250" t="s">
        <v>685</v>
      </c>
      <c r="E617" s="250" t="s">
        <v>1175</v>
      </c>
      <c r="F617" s="251">
        <v>6673583</v>
      </c>
      <c r="G617" s="124" t="str">
        <f t="shared" ref="G617:G680" si="11">CONCATENATE(C617,D617,E617)</f>
        <v>07070640040000</v>
      </c>
    </row>
    <row r="618" spans="1:7" ht="25.5">
      <c r="A618" s="249" t="s">
        <v>1329</v>
      </c>
      <c r="B618" s="250" t="s">
        <v>230</v>
      </c>
      <c r="C618" s="250" t="s">
        <v>365</v>
      </c>
      <c r="D618" s="250" t="s">
        <v>685</v>
      </c>
      <c r="E618" s="250" t="s">
        <v>1330</v>
      </c>
      <c r="F618" s="251">
        <v>6673583</v>
      </c>
      <c r="G618" s="124" t="str">
        <f t="shared" si="11"/>
        <v>07070640040000600</v>
      </c>
    </row>
    <row r="619" spans="1:7">
      <c r="A619" s="249" t="s">
        <v>1200</v>
      </c>
      <c r="B619" s="250" t="s">
        <v>230</v>
      </c>
      <c r="C619" s="250" t="s">
        <v>365</v>
      </c>
      <c r="D619" s="250" t="s">
        <v>685</v>
      </c>
      <c r="E619" s="250" t="s">
        <v>1201</v>
      </c>
      <c r="F619" s="251">
        <v>6673583</v>
      </c>
      <c r="G619" s="124" t="str">
        <f t="shared" si="11"/>
        <v>07070640040000610</v>
      </c>
    </row>
    <row r="620" spans="1:7" ht="51">
      <c r="A620" s="249" t="s">
        <v>347</v>
      </c>
      <c r="B620" s="250" t="s">
        <v>230</v>
      </c>
      <c r="C620" s="250" t="s">
        <v>365</v>
      </c>
      <c r="D620" s="250" t="s">
        <v>685</v>
      </c>
      <c r="E620" s="250" t="s">
        <v>348</v>
      </c>
      <c r="F620" s="251">
        <v>6673583</v>
      </c>
      <c r="G620" s="124" t="str">
        <f t="shared" si="11"/>
        <v>07070640040000611</v>
      </c>
    </row>
    <row r="621" spans="1:7" ht="114.75">
      <c r="A621" s="249" t="s">
        <v>372</v>
      </c>
      <c r="B621" s="250" t="s">
        <v>230</v>
      </c>
      <c r="C621" s="250" t="s">
        <v>365</v>
      </c>
      <c r="D621" s="250" t="s">
        <v>686</v>
      </c>
      <c r="E621" s="250" t="s">
        <v>1175</v>
      </c>
      <c r="F621" s="251">
        <v>1200000</v>
      </c>
      <c r="G621" s="124" t="str">
        <f t="shared" si="11"/>
        <v>07070640041000</v>
      </c>
    </row>
    <row r="622" spans="1:7" ht="25.5">
      <c r="A622" s="249" t="s">
        <v>1329</v>
      </c>
      <c r="B622" s="250" t="s">
        <v>230</v>
      </c>
      <c r="C622" s="250" t="s">
        <v>365</v>
      </c>
      <c r="D622" s="250" t="s">
        <v>686</v>
      </c>
      <c r="E622" s="250" t="s">
        <v>1330</v>
      </c>
      <c r="F622" s="251">
        <v>1200000</v>
      </c>
      <c r="G622" s="124" t="str">
        <f t="shared" si="11"/>
        <v>07070640041000600</v>
      </c>
    </row>
    <row r="623" spans="1:7">
      <c r="A623" s="249" t="s">
        <v>1200</v>
      </c>
      <c r="B623" s="250" t="s">
        <v>230</v>
      </c>
      <c r="C623" s="250" t="s">
        <v>365</v>
      </c>
      <c r="D623" s="250" t="s">
        <v>686</v>
      </c>
      <c r="E623" s="250" t="s">
        <v>1201</v>
      </c>
      <c r="F623" s="251">
        <v>1200000</v>
      </c>
      <c r="G623" s="124" t="str">
        <f t="shared" si="11"/>
        <v>07070640041000610</v>
      </c>
    </row>
    <row r="624" spans="1:7" ht="51">
      <c r="A624" s="249" t="s">
        <v>347</v>
      </c>
      <c r="B624" s="250" t="s">
        <v>230</v>
      </c>
      <c r="C624" s="250" t="s">
        <v>365</v>
      </c>
      <c r="D624" s="250" t="s">
        <v>686</v>
      </c>
      <c r="E624" s="250" t="s">
        <v>348</v>
      </c>
      <c r="F624" s="251">
        <v>1200000</v>
      </c>
      <c r="G624" s="124" t="str">
        <f t="shared" si="11"/>
        <v>07070640041000611</v>
      </c>
    </row>
    <row r="625" spans="1:7" ht="89.25">
      <c r="A625" s="249" t="s">
        <v>907</v>
      </c>
      <c r="B625" s="250" t="s">
        <v>230</v>
      </c>
      <c r="C625" s="250" t="s">
        <v>365</v>
      </c>
      <c r="D625" s="250" t="s">
        <v>906</v>
      </c>
      <c r="E625" s="250" t="s">
        <v>1175</v>
      </c>
      <c r="F625" s="251">
        <v>30000</v>
      </c>
      <c r="G625" s="124" t="str">
        <f t="shared" si="11"/>
        <v>07070640047000</v>
      </c>
    </row>
    <row r="626" spans="1:7" ht="25.5">
      <c r="A626" s="249" t="s">
        <v>1329</v>
      </c>
      <c r="B626" s="250" t="s">
        <v>230</v>
      </c>
      <c r="C626" s="250" t="s">
        <v>365</v>
      </c>
      <c r="D626" s="250" t="s">
        <v>906</v>
      </c>
      <c r="E626" s="250" t="s">
        <v>1330</v>
      </c>
      <c r="F626" s="251">
        <v>30000</v>
      </c>
      <c r="G626" s="124" t="str">
        <f t="shared" si="11"/>
        <v>07070640047000600</v>
      </c>
    </row>
    <row r="627" spans="1:7">
      <c r="A627" s="249" t="s">
        <v>1200</v>
      </c>
      <c r="B627" s="250" t="s">
        <v>230</v>
      </c>
      <c r="C627" s="250" t="s">
        <v>365</v>
      </c>
      <c r="D627" s="250" t="s">
        <v>906</v>
      </c>
      <c r="E627" s="250" t="s">
        <v>1201</v>
      </c>
      <c r="F627" s="251">
        <v>30000</v>
      </c>
      <c r="G627" s="124" t="str">
        <f t="shared" si="11"/>
        <v>07070640047000610</v>
      </c>
    </row>
    <row r="628" spans="1:7">
      <c r="A628" s="249" t="s">
        <v>366</v>
      </c>
      <c r="B628" s="250" t="s">
        <v>230</v>
      </c>
      <c r="C628" s="250" t="s">
        <v>365</v>
      </c>
      <c r="D628" s="250" t="s">
        <v>906</v>
      </c>
      <c r="E628" s="250" t="s">
        <v>367</v>
      </c>
      <c r="F628" s="251">
        <v>30000</v>
      </c>
      <c r="G628" s="124" t="str">
        <f t="shared" si="11"/>
        <v>07070640047000612</v>
      </c>
    </row>
    <row r="629" spans="1:7" ht="76.5">
      <c r="A629" s="249" t="s">
        <v>1218</v>
      </c>
      <c r="B629" s="250" t="s">
        <v>230</v>
      </c>
      <c r="C629" s="250" t="s">
        <v>365</v>
      </c>
      <c r="D629" s="250" t="s">
        <v>1219</v>
      </c>
      <c r="E629" s="250" t="s">
        <v>1175</v>
      </c>
      <c r="F629" s="251">
        <v>950000</v>
      </c>
      <c r="G629" s="124" t="str">
        <f t="shared" si="11"/>
        <v>0707064004Г000</v>
      </c>
    </row>
    <row r="630" spans="1:7" ht="25.5">
      <c r="A630" s="249" t="s">
        <v>1329</v>
      </c>
      <c r="B630" s="250" t="s">
        <v>230</v>
      </c>
      <c r="C630" s="250" t="s">
        <v>365</v>
      </c>
      <c r="D630" s="250" t="s">
        <v>1219</v>
      </c>
      <c r="E630" s="250" t="s">
        <v>1330</v>
      </c>
      <c r="F630" s="251">
        <v>950000</v>
      </c>
      <c r="G630" s="124" t="str">
        <f t="shared" si="11"/>
        <v>0707064004Г000600</v>
      </c>
    </row>
    <row r="631" spans="1:7">
      <c r="A631" s="249" t="s">
        <v>1200</v>
      </c>
      <c r="B631" s="250" t="s">
        <v>230</v>
      </c>
      <c r="C631" s="250" t="s">
        <v>365</v>
      </c>
      <c r="D631" s="250" t="s">
        <v>1219</v>
      </c>
      <c r="E631" s="250" t="s">
        <v>1201</v>
      </c>
      <c r="F631" s="251">
        <v>950000</v>
      </c>
      <c r="G631" s="124" t="str">
        <f t="shared" si="11"/>
        <v>0707064004Г000610</v>
      </c>
    </row>
    <row r="632" spans="1:7" ht="51">
      <c r="A632" s="249" t="s">
        <v>347</v>
      </c>
      <c r="B632" s="250" t="s">
        <v>230</v>
      </c>
      <c r="C632" s="250" t="s">
        <v>365</v>
      </c>
      <c r="D632" s="250" t="s">
        <v>1219</v>
      </c>
      <c r="E632" s="250" t="s">
        <v>348</v>
      </c>
      <c r="F632" s="251">
        <v>950000</v>
      </c>
      <c r="G632" s="124" t="str">
        <f t="shared" si="11"/>
        <v>0707064004Г000611</v>
      </c>
    </row>
    <row r="633" spans="1:7" ht="76.5">
      <c r="A633" s="249" t="s">
        <v>1639</v>
      </c>
      <c r="B633" s="250" t="s">
        <v>230</v>
      </c>
      <c r="C633" s="250" t="s">
        <v>365</v>
      </c>
      <c r="D633" s="250" t="s">
        <v>1640</v>
      </c>
      <c r="E633" s="250" t="s">
        <v>1175</v>
      </c>
      <c r="F633" s="251">
        <v>24000</v>
      </c>
      <c r="G633" s="124" t="str">
        <f t="shared" si="11"/>
        <v>0707064004М000</v>
      </c>
    </row>
    <row r="634" spans="1:7" ht="25.5">
      <c r="A634" s="249" t="s">
        <v>1329</v>
      </c>
      <c r="B634" s="250" t="s">
        <v>230</v>
      </c>
      <c r="C634" s="250" t="s">
        <v>365</v>
      </c>
      <c r="D634" s="250" t="s">
        <v>1640</v>
      </c>
      <c r="E634" s="250" t="s">
        <v>1330</v>
      </c>
      <c r="F634" s="251">
        <v>24000</v>
      </c>
      <c r="G634" s="124" t="str">
        <f t="shared" si="11"/>
        <v>0707064004М000600</v>
      </c>
    </row>
    <row r="635" spans="1:7">
      <c r="A635" s="249" t="s">
        <v>1200</v>
      </c>
      <c r="B635" s="250" t="s">
        <v>230</v>
      </c>
      <c r="C635" s="250" t="s">
        <v>365</v>
      </c>
      <c r="D635" s="250" t="s">
        <v>1640</v>
      </c>
      <c r="E635" s="250" t="s">
        <v>1201</v>
      </c>
      <c r="F635" s="251">
        <v>24000</v>
      </c>
      <c r="G635" s="124" t="str">
        <f t="shared" si="11"/>
        <v>0707064004М000610</v>
      </c>
    </row>
    <row r="636" spans="1:7" ht="51">
      <c r="A636" s="249" t="s">
        <v>347</v>
      </c>
      <c r="B636" s="250" t="s">
        <v>230</v>
      </c>
      <c r="C636" s="250" t="s">
        <v>365</v>
      </c>
      <c r="D636" s="250" t="s">
        <v>1640</v>
      </c>
      <c r="E636" s="250" t="s">
        <v>348</v>
      </c>
      <c r="F636" s="251">
        <v>24000</v>
      </c>
      <c r="G636" s="124" t="str">
        <f t="shared" si="11"/>
        <v>0707064004М000611</v>
      </c>
    </row>
    <row r="637" spans="1:7" ht="63.75">
      <c r="A637" s="249" t="s">
        <v>1220</v>
      </c>
      <c r="B637" s="250" t="s">
        <v>230</v>
      </c>
      <c r="C637" s="250" t="s">
        <v>365</v>
      </c>
      <c r="D637" s="250" t="s">
        <v>1221</v>
      </c>
      <c r="E637" s="250" t="s">
        <v>1175</v>
      </c>
      <c r="F637" s="251">
        <v>250000</v>
      </c>
      <c r="G637" s="124" t="str">
        <f t="shared" si="11"/>
        <v>0707064004Э000</v>
      </c>
    </row>
    <row r="638" spans="1:7" ht="25.5">
      <c r="A638" s="249" t="s">
        <v>1329</v>
      </c>
      <c r="B638" s="250" t="s">
        <v>230</v>
      </c>
      <c r="C638" s="250" t="s">
        <v>365</v>
      </c>
      <c r="D638" s="250" t="s">
        <v>1221</v>
      </c>
      <c r="E638" s="250" t="s">
        <v>1330</v>
      </c>
      <c r="F638" s="251">
        <v>250000</v>
      </c>
      <c r="G638" s="124" t="str">
        <f t="shared" si="11"/>
        <v>0707064004Э000600</v>
      </c>
    </row>
    <row r="639" spans="1:7">
      <c r="A639" s="249" t="s">
        <v>1200</v>
      </c>
      <c r="B639" s="250" t="s">
        <v>230</v>
      </c>
      <c r="C639" s="250" t="s">
        <v>365</v>
      </c>
      <c r="D639" s="250" t="s">
        <v>1221</v>
      </c>
      <c r="E639" s="250" t="s">
        <v>1201</v>
      </c>
      <c r="F639" s="251">
        <v>250000</v>
      </c>
      <c r="G639" s="124" t="str">
        <f t="shared" si="11"/>
        <v>0707064004Э000610</v>
      </c>
    </row>
    <row r="640" spans="1:7" ht="51">
      <c r="A640" s="249" t="s">
        <v>347</v>
      </c>
      <c r="B640" s="250" t="s">
        <v>230</v>
      </c>
      <c r="C640" s="250" t="s">
        <v>365</v>
      </c>
      <c r="D640" s="250" t="s">
        <v>1221</v>
      </c>
      <c r="E640" s="250" t="s">
        <v>348</v>
      </c>
      <c r="F640" s="251">
        <v>250000</v>
      </c>
      <c r="G640" s="124" t="str">
        <f t="shared" si="11"/>
        <v>0707064004Э000611</v>
      </c>
    </row>
    <row r="641" spans="1:7" ht="63.75">
      <c r="A641" s="249" t="s">
        <v>370</v>
      </c>
      <c r="B641" s="250" t="s">
        <v>230</v>
      </c>
      <c r="C641" s="250" t="s">
        <v>365</v>
      </c>
      <c r="D641" s="250" t="s">
        <v>1354</v>
      </c>
      <c r="E641" s="250" t="s">
        <v>1175</v>
      </c>
      <c r="F641" s="251">
        <v>437000</v>
      </c>
      <c r="G641" s="124" t="str">
        <f t="shared" si="11"/>
        <v>070706400S4560</v>
      </c>
    </row>
    <row r="642" spans="1:7" ht="25.5">
      <c r="A642" s="249" t="s">
        <v>1329</v>
      </c>
      <c r="B642" s="250" t="s">
        <v>230</v>
      </c>
      <c r="C642" s="250" t="s">
        <v>365</v>
      </c>
      <c r="D642" s="250" t="s">
        <v>1354</v>
      </c>
      <c r="E642" s="250" t="s">
        <v>1330</v>
      </c>
      <c r="F642" s="251">
        <v>437000</v>
      </c>
      <c r="G642" s="124" t="str">
        <f t="shared" si="11"/>
        <v>070706400S4560600</v>
      </c>
    </row>
    <row r="643" spans="1:7">
      <c r="A643" s="249" t="s">
        <v>1200</v>
      </c>
      <c r="B643" s="250" t="s">
        <v>230</v>
      </c>
      <c r="C643" s="250" t="s">
        <v>365</v>
      </c>
      <c r="D643" s="250" t="s">
        <v>1354</v>
      </c>
      <c r="E643" s="250" t="s">
        <v>1201</v>
      </c>
      <c r="F643" s="251">
        <v>437000</v>
      </c>
      <c r="G643" s="124" t="str">
        <f t="shared" si="11"/>
        <v>070706400S4560610</v>
      </c>
    </row>
    <row r="644" spans="1:7" ht="51">
      <c r="A644" s="249" t="s">
        <v>347</v>
      </c>
      <c r="B644" s="250" t="s">
        <v>230</v>
      </c>
      <c r="C644" s="250" t="s">
        <v>365</v>
      </c>
      <c r="D644" s="250" t="s">
        <v>1354</v>
      </c>
      <c r="E644" s="250" t="s">
        <v>348</v>
      </c>
      <c r="F644" s="251">
        <v>76000</v>
      </c>
      <c r="G644" s="124" t="str">
        <f t="shared" si="11"/>
        <v>070706400S4560611</v>
      </c>
    </row>
    <row r="645" spans="1:7">
      <c r="A645" s="249" t="s">
        <v>366</v>
      </c>
      <c r="B645" s="250" t="s">
        <v>230</v>
      </c>
      <c r="C645" s="250" t="s">
        <v>365</v>
      </c>
      <c r="D645" s="250" t="s">
        <v>1354</v>
      </c>
      <c r="E645" s="250" t="s">
        <v>367</v>
      </c>
      <c r="F645" s="251">
        <v>361000</v>
      </c>
      <c r="G645" s="124" t="str">
        <f t="shared" si="11"/>
        <v>070706400S4560612</v>
      </c>
    </row>
    <row r="646" spans="1:7" ht="25.5">
      <c r="A646" s="249" t="s">
        <v>1991</v>
      </c>
      <c r="B646" s="250" t="s">
        <v>230</v>
      </c>
      <c r="C646" s="250" t="s">
        <v>365</v>
      </c>
      <c r="D646" s="250" t="s">
        <v>1992</v>
      </c>
      <c r="E646" s="250" t="s">
        <v>1175</v>
      </c>
      <c r="F646" s="251">
        <v>75500</v>
      </c>
      <c r="G646" s="124" t="str">
        <f t="shared" si="11"/>
        <v>07070650000000</v>
      </c>
    </row>
    <row r="647" spans="1:7" ht="76.5">
      <c r="A647" s="249" t="s">
        <v>1993</v>
      </c>
      <c r="B647" s="250" t="s">
        <v>230</v>
      </c>
      <c r="C647" s="250" t="s">
        <v>365</v>
      </c>
      <c r="D647" s="250" t="s">
        <v>1994</v>
      </c>
      <c r="E647" s="250" t="s">
        <v>1175</v>
      </c>
      <c r="F647" s="251">
        <v>45500</v>
      </c>
      <c r="G647" s="124" t="str">
        <f t="shared" si="11"/>
        <v>07070650080010</v>
      </c>
    </row>
    <row r="648" spans="1:7" ht="25.5">
      <c r="A648" s="249" t="s">
        <v>1329</v>
      </c>
      <c r="B648" s="250" t="s">
        <v>230</v>
      </c>
      <c r="C648" s="250" t="s">
        <v>365</v>
      </c>
      <c r="D648" s="250" t="s">
        <v>1994</v>
      </c>
      <c r="E648" s="250" t="s">
        <v>1330</v>
      </c>
      <c r="F648" s="251">
        <v>45500</v>
      </c>
      <c r="G648" s="124" t="str">
        <f t="shared" si="11"/>
        <v>07070650080010600</v>
      </c>
    </row>
    <row r="649" spans="1:7">
      <c r="A649" s="249" t="s">
        <v>1200</v>
      </c>
      <c r="B649" s="250" t="s">
        <v>230</v>
      </c>
      <c r="C649" s="250" t="s">
        <v>365</v>
      </c>
      <c r="D649" s="250" t="s">
        <v>1994</v>
      </c>
      <c r="E649" s="250" t="s">
        <v>1201</v>
      </c>
      <c r="F649" s="251">
        <v>45500</v>
      </c>
      <c r="G649" s="124" t="str">
        <f t="shared" si="11"/>
        <v>07070650080010610</v>
      </c>
    </row>
    <row r="650" spans="1:7" ht="51">
      <c r="A650" s="249" t="s">
        <v>347</v>
      </c>
      <c r="B650" s="250" t="s">
        <v>230</v>
      </c>
      <c r="C650" s="250" t="s">
        <v>365</v>
      </c>
      <c r="D650" s="250" t="s">
        <v>1994</v>
      </c>
      <c r="E650" s="250" t="s">
        <v>348</v>
      </c>
      <c r="F650" s="251">
        <v>45500</v>
      </c>
      <c r="G650" s="124" t="str">
        <f t="shared" si="11"/>
        <v>07070650080010611</v>
      </c>
    </row>
    <row r="651" spans="1:7" ht="63.75">
      <c r="A651" s="249" t="s">
        <v>1995</v>
      </c>
      <c r="B651" s="250" t="s">
        <v>230</v>
      </c>
      <c r="C651" s="250" t="s">
        <v>365</v>
      </c>
      <c r="D651" s="250" t="s">
        <v>1996</v>
      </c>
      <c r="E651" s="250" t="s">
        <v>1175</v>
      </c>
      <c r="F651" s="251">
        <v>30000</v>
      </c>
      <c r="G651" s="124" t="str">
        <f t="shared" si="11"/>
        <v>07070650080020</v>
      </c>
    </row>
    <row r="652" spans="1:7" ht="25.5">
      <c r="A652" s="249" t="s">
        <v>1329</v>
      </c>
      <c r="B652" s="250" t="s">
        <v>230</v>
      </c>
      <c r="C652" s="250" t="s">
        <v>365</v>
      </c>
      <c r="D652" s="250" t="s">
        <v>1996</v>
      </c>
      <c r="E652" s="250" t="s">
        <v>1330</v>
      </c>
      <c r="F652" s="251">
        <v>30000</v>
      </c>
      <c r="G652" s="124" t="str">
        <f t="shared" si="11"/>
        <v>07070650080020600</v>
      </c>
    </row>
    <row r="653" spans="1:7">
      <c r="A653" s="249" t="s">
        <v>1200</v>
      </c>
      <c r="B653" s="250" t="s">
        <v>230</v>
      </c>
      <c r="C653" s="250" t="s">
        <v>365</v>
      </c>
      <c r="D653" s="250" t="s">
        <v>1996</v>
      </c>
      <c r="E653" s="250" t="s">
        <v>1201</v>
      </c>
      <c r="F653" s="251">
        <v>30000</v>
      </c>
      <c r="G653" s="124" t="str">
        <f t="shared" si="11"/>
        <v>07070650080020610</v>
      </c>
    </row>
    <row r="654" spans="1:7" ht="51">
      <c r="A654" s="249" t="s">
        <v>347</v>
      </c>
      <c r="B654" s="250" t="s">
        <v>230</v>
      </c>
      <c r="C654" s="250" t="s">
        <v>365</v>
      </c>
      <c r="D654" s="250" t="s">
        <v>1996</v>
      </c>
      <c r="E654" s="250" t="s">
        <v>348</v>
      </c>
      <c r="F654" s="251">
        <v>30000</v>
      </c>
      <c r="G654" s="124" t="str">
        <f t="shared" si="11"/>
        <v>07070650080020611</v>
      </c>
    </row>
    <row r="655" spans="1:7">
      <c r="A655" s="249" t="s">
        <v>249</v>
      </c>
      <c r="B655" s="250" t="s">
        <v>230</v>
      </c>
      <c r="C655" s="250" t="s">
        <v>1148</v>
      </c>
      <c r="D655" s="250" t="s">
        <v>1175</v>
      </c>
      <c r="E655" s="250" t="s">
        <v>1175</v>
      </c>
      <c r="F655" s="251">
        <v>234978387</v>
      </c>
      <c r="G655" s="124" t="str">
        <f t="shared" si="11"/>
        <v>0800</v>
      </c>
    </row>
    <row r="656" spans="1:7">
      <c r="A656" s="249" t="s">
        <v>209</v>
      </c>
      <c r="B656" s="250" t="s">
        <v>230</v>
      </c>
      <c r="C656" s="250" t="s">
        <v>392</v>
      </c>
      <c r="D656" s="250" t="s">
        <v>1175</v>
      </c>
      <c r="E656" s="250" t="s">
        <v>1175</v>
      </c>
      <c r="F656" s="251">
        <v>144947240</v>
      </c>
      <c r="G656" s="124" t="str">
        <f t="shared" si="11"/>
        <v>0801</v>
      </c>
    </row>
    <row r="657" spans="1:7" ht="25.5">
      <c r="A657" s="249" t="s">
        <v>461</v>
      </c>
      <c r="B657" s="250" t="s">
        <v>230</v>
      </c>
      <c r="C657" s="250" t="s">
        <v>392</v>
      </c>
      <c r="D657" s="250" t="s">
        <v>981</v>
      </c>
      <c r="E657" s="250" t="s">
        <v>1175</v>
      </c>
      <c r="F657" s="251">
        <v>144847240</v>
      </c>
      <c r="G657" s="124" t="str">
        <f t="shared" si="11"/>
        <v>08010500000000</v>
      </c>
    </row>
    <row r="658" spans="1:7">
      <c r="A658" s="249" t="s">
        <v>462</v>
      </c>
      <c r="B658" s="250" t="s">
        <v>230</v>
      </c>
      <c r="C658" s="250" t="s">
        <v>392</v>
      </c>
      <c r="D658" s="250" t="s">
        <v>982</v>
      </c>
      <c r="E658" s="250" t="s">
        <v>1175</v>
      </c>
      <c r="F658" s="251">
        <v>44354178</v>
      </c>
      <c r="G658" s="124" t="str">
        <f t="shared" si="11"/>
        <v>08010510000000</v>
      </c>
    </row>
    <row r="659" spans="1:7" ht="63.75">
      <c r="A659" s="249" t="s">
        <v>2107</v>
      </c>
      <c r="B659" s="250" t="s">
        <v>230</v>
      </c>
      <c r="C659" s="250" t="s">
        <v>392</v>
      </c>
      <c r="D659" s="250" t="s">
        <v>2108</v>
      </c>
      <c r="E659" s="250" t="s">
        <v>1175</v>
      </c>
      <c r="F659" s="251">
        <v>1623382</v>
      </c>
      <c r="G659" s="124" t="str">
        <f t="shared" si="11"/>
        <v>08010510027240</v>
      </c>
    </row>
    <row r="660" spans="1:7" ht="25.5">
      <c r="A660" s="249" t="s">
        <v>1329</v>
      </c>
      <c r="B660" s="250" t="s">
        <v>230</v>
      </c>
      <c r="C660" s="250" t="s">
        <v>392</v>
      </c>
      <c r="D660" s="250" t="s">
        <v>2108</v>
      </c>
      <c r="E660" s="250" t="s">
        <v>1330</v>
      </c>
      <c r="F660" s="251">
        <v>1623382</v>
      </c>
      <c r="G660" s="124" t="str">
        <f t="shared" si="11"/>
        <v>08010510027240600</v>
      </c>
    </row>
    <row r="661" spans="1:7">
      <c r="A661" s="249" t="s">
        <v>1200</v>
      </c>
      <c r="B661" s="250" t="s">
        <v>230</v>
      </c>
      <c r="C661" s="250" t="s">
        <v>392</v>
      </c>
      <c r="D661" s="250" t="s">
        <v>2108</v>
      </c>
      <c r="E661" s="250" t="s">
        <v>1201</v>
      </c>
      <c r="F661" s="251">
        <v>1623382</v>
      </c>
      <c r="G661" s="124" t="str">
        <f t="shared" si="11"/>
        <v>08010510027240610</v>
      </c>
    </row>
    <row r="662" spans="1:7" ht="51">
      <c r="A662" s="249" t="s">
        <v>347</v>
      </c>
      <c r="B662" s="250" t="s">
        <v>230</v>
      </c>
      <c r="C662" s="250" t="s">
        <v>392</v>
      </c>
      <c r="D662" s="250" t="s">
        <v>2108</v>
      </c>
      <c r="E662" s="250" t="s">
        <v>348</v>
      </c>
      <c r="F662" s="251">
        <v>1623382</v>
      </c>
      <c r="G662" s="124" t="str">
        <f t="shared" si="11"/>
        <v>08010510027240611</v>
      </c>
    </row>
    <row r="663" spans="1:7" ht="76.5">
      <c r="A663" s="249" t="s">
        <v>2109</v>
      </c>
      <c r="B663" s="250" t="s">
        <v>230</v>
      </c>
      <c r="C663" s="250" t="s">
        <v>392</v>
      </c>
      <c r="D663" s="250" t="s">
        <v>2110</v>
      </c>
      <c r="E663" s="250" t="s">
        <v>1175</v>
      </c>
      <c r="F663" s="251">
        <v>59925</v>
      </c>
      <c r="G663" s="124" t="str">
        <f t="shared" si="11"/>
        <v>08010510027242</v>
      </c>
    </row>
    <row r="664" spans="1:7" ht="25.5">
      <c r="A664" s="249" t="s">
        <v>1329</v>
      </c>
      <c r="B664" s="250" t="s">
        <v>230</v>
      </c>
      <c r="C664" s="250" t="s">
        <v>392</v>
      </c>
      <c r="D664" s="250" t="s">
        <v>2110</v>
      </c>
      <c r="E664" s="250" t="s">
        <v>1330</v>
      </c>
      <c r="F664" s="251">
        <v>59925</v>
      </c>
      <c r="G664" s="124" t="str">
        <f t="shared" si="11"/>
        <v>08010510027242600</v>
      </c>
    </row>
    <row r="665" spans="1:7">
      <c r="A665" s="249" t="s">
        <v>1200</v>
      </c>
      <c r="B665" s="250" t="s">
        <v>230</v>
      </c>
      <c r="C665" s="250" t="s">
        <v>392</v>
      </c>
      <c r="D665" s="250" t="s">
        <v>2110</v>
      </c>
      <c r="E665" s="250" t="s">
        <v>1201</v>
      </c>
      <c r="F665" s="251">
        <v>59925</v>
      </c>
      <c r="G665" s="124" t="str">
        <f t="shared" si="11"/>
        <v>08010510027242610</v>
      </c>
    </row>
    <row r="666" spans="1:7" ht="51">
      <c r="A666" s="249" t="s">
        <v>347</v>
      </c>
      <c r="B666" s="250" t="s">
        <v>230</v>
      </c>
      <c r="C666" s="250" t="s">
        <v>392</v>
      </c>
      <c r="D666" s="250" t="s">
        <v>2110</v>
      </c>
      <c r="E666" s="250" t="s">
        <v>348</v>
      </c>
      <c r="F666" s="251">
        <v>59925</v>
      </c>
      <c r="G666" s="124" t="str">
        <f t="shared" si="11"/>
        <v>08010510027242611</v>
      </c>
    </row>
    <row r="667" spans="1:7" ht="89.25">
      <c r="A667" s="249" t="s">
        <v>397</v>
      </c>
      <c r="B667" s="250" t="s">
        <v>230</v>
      </c>
      <c r="C667" s="250" t="s">
        <v>392</v>
      </c>
      <c r="D667" s="250" t="s">
        <v>708</v>
      </c>
      <c r="E667" s="250" t="s">
        <v>1175</v>
      </c>
      <c r="F667" s="251">
        <v>36354974</v>
      </c>
      <c r="G667" s="124" t="str">
        <f t="shared" si="11"/>
        <v>08010510040000</v>
      </c>
    </row>
    <row r="668" spans="1:7" ht="25.5">
      <c r="A668" s="249" t="s">
        <v>1329</v>
      </c>
      <c r="B668" s="250" t="s">
        <v>230</v>
      </c>
      <c r="C668" s="250" t="s">
        <v>392</v>
      </c>
      <c r="D668" s="250" t="s">
        <v>708</v>
      </c>
      <c r="E668" s="250" t="s">
        <v>1330</v>
      </c>
      <c r="F668" s="251">
        <v>36354974</v>
      </c>
      <c r="G668" s="124" t="str">
        <f t="shared" si="11"/>
        <v>08010510040000600</v>
      </c>
    </row>
    <row r="669" spans="1:7">
      <c r="A669" s="249" t="s">
        <v>1200</v>
      </c>
      <c r="B669" s="250" t="s">
        <v>230</v>
      </c>
      <c r="C669" s="250" t="s">
        <v>392</v>
      </c>
      <c r="D669" s="250" t="s">
        <v>708</v>
      </c>
      <c r="E669" s="250" t="s">
        <v>1201</v>
      </c>
      <c r="F669" s="251">
        <v>36354974</v>
      </c>
      <c r="G669" s="124" t="str">
        <f t="shared" si="11"/>
        <v>08010510040000610</v>
      </c>
    </row>
    <row r="670" spans="1:7" ht="51">
      <c r="A670" s="249" t="s">
        <v>347</v>
      </c>
      <c r="B670" s="250" t="s">
        <v>230</v>
      </c>
      <c r="C670" s="250" t="s">
        <v>392</v>
      </c>
      <c r="D670" s="250" t="s">
        <v>708</v>
      </c>
      <c r="E670" s="250" t="s">
        <v>348</v>
      </c>
      <c r="F670" s="251">
        <v>36354974</v>
      </c>
      <c r="G670" s="124" t="str">
        <f t="shared" si="11"/>
        <v>08010510040000611</v>
      </c>
    </row>
    <row r="671" spans="1:7" ht="114.75">
      <c r="A671" s="249" t="s">
        <v>398</v>
      </c>
      <c r="B671" s="250" t="s">
        <v>230</v>
      </c>
      <c r="C671" s="250" t="s">
        <v>392</v>
      </c>
      <c r="D671" s="250" t="s">
        <v>709</v>
      </c>
      <c r="E671" s="250" t="s">
        <v>1175</v>
      </c>
      <c r="F671" s="251">
        <v>50000</v>
      </c>
      <c r="G671" s="124" t="str">
        <f t="shared" si="11"/>
        <v>08010510041000</v>
      </c>
    </row>
    <row r="672" spans="1:7" ht="25.5">
      <c r="A672" s="249" t="s">
        <v>1329</v>
      </c>
      <c r="B672" s="250" t="s">
        <v>230</v>
      </c>
      <c r="C672" s="250" t="s">
        <v>392</v>
      </c>
      <c r="D672" s="250" t="s">
        <v>709</v>
      </c>
      <c r="E672" s="250" t="s">
        <v>1330</v>
      </c>
      <c r="F672" s="251">
        <v>50000</v>
      </c>
      <c r="G672" s="124" t="str">
        <f t="shared" si="11"/>
        <v>08010510041000600</v>
      </c>
    </row>
    <row r="673" spans="1:7">
      <c r="A673" s="249" t="s">
        <v>1200</v>
      </c>
      <c r="B673" s="250" t="s">
        <v>230</v>
      </c>
      <c r="C673" s="250" t="s">
        <v>392</v>
      </c>
      <c r="D673" s="250" t="s">
        <v>709</v>
      </c>
      <c r="E673" s="250" t="s">
        <v>1201</v>
      </c>
      <c r="F673" s="251">
        <v>50000</v>
      </c>
      <c r="G673" s="124" t="str">
        <f t="shared" si="11"/>
        <v>08010510041000610</v>
      </c>
    </row>
    <row r="674" spans="1:7" ht="51">
      <c r="A674" s="249" t="s">
        <v>347</v>
      </c>
      <c r="B674" s="250" t="s">
        <v>230</v>
      </c>
      <c r="C674" s="250" t="s">
        <v>392</v>
      </c>
      <c r="D674" s="250" t="s">
        <v>709</v>
      </c>
      <c r="E674" s="250" t="s">
        <v>348</v>
      </c>
      <c r="F674" s="251">
        <v>50000</v>
      </c>
      <c r="G674" s="124" t="str">
        <f t="shared" si="11"/>
        <v>08010510041000611</v>
      </c>
    </row>
    <row r="675" spans="1:7" ht="89.25">
      <c r="A675" s="249" t="s">
        <v>1853</v>
      </c>
      <c r="B675" s="250" t="s">
        <v>230</v>
      </c>
      <c r="C675" s="250" t="s">
        <v>392</v>
      </c>
      <c r="D675" s="250" t="s">
        <v>1854</v>
      </c>
      <c r="E675" s="250" t="s">
        <v>1175</v>
      </c>
      <c r="F675" s="251">
        <v>72747</v>
      </c>
      <c r="G675" s="124" t="str">
        <f t="shared" si="11"/>
        <v>08010510045000</v>
      </c>
    </row>
    <row r="676" spans="1:7" ht="25.5">
      <c r="A676" s="249" t="s">
        <v>1329</v>
      </c>
      <c r="B676" s="250" t="s">
        <v>230</v>
      </c>
      <c r="C676" s="250" t="s">
        <v>392</v>
      </c>
      <c r="D676" s="250" t="s">
        <v>1854</v>
      </c>
      <c r="E676" s="250" t="s">
        <v>1330</v>
      </c>
      <c r="F676" s="251">
        <v>72747</v>
      </c>
      <c r="G676" s="124" t="str">
        <f t="shared" si="11"/>
        <v>08010510045000600</v>
      </c>
    </row>
    <row r="677" spans="1:7">
      <c r="A677" s="249" t="s">
        <v>1200</v>
      </c>
      <c r="B677" s="250" t="s">
        <v>230</v>
      </c>
      <c r="C677" s="250" t="s">
        <v>392</v>
      </c>
      <c r="D677" s="250" t="s">
        <v>1854</v>
      </c>
      <c r="E677" s="250" t="s">
        <v>1201</v>
      </c>
      <c r="F677" s="251">
        <v>72747</v>
      </c>
      <c r="G677" s="124" t="str">
        <f t="shared" si="11"/>
        <v>08010510045000610</v>
      </c>
    </row>
    <row r="678" spans="1:7" ht="51">
      <c r="A678" s="249" t="s">
        <v>347</v>
      </c>
      <c r="B678" s="250" t="s">
        <v>230</v>
      </c>
      <c r="C678" s="250" t="s">
        <v>392</v>
      </c>
      <c r="D678" s="250" t="s">
        <v>1854</v>
      </c>
      <c r="E678" s="250" t="s">
        <v>348</v>
      </c>
      <c r="F678" s="251">
        <v>72747</v>
      </c>
      <c r="G678" s="124" t="str">
        <f t="shared" si="11"/>
        <v>08010510045000611</v>
      </c>
    </row>
    <row r="679" spans="1:7" ht="76.5">
      <c r="A679" s="249" t="s">
        <v>513</v>
      </c>
      <c r="B679" s="250" t="s">
        <v>230</v>
      </c>
      <c r="C679" s="250" t="s">
        <v>392</v>
      </c>
      <c r="D679" s="250" t="s">
        <v>710</v>
      </c>
      <c r="E679" s="250" t="s">
        <v>1175</v>
      </c>
      <c r="F679" s="251">
        <v>226576</v>
      </c>
      <c r="G679" s="124" t="str">
        <f t="shared" si="11"/>
        <v>08010510047000</v>
      </c>
    </row>
    <row r="680" spans="1:7" ht="25.5">
      <c r="A680" s="249" t="s">
        <v>1329</v>
      </c>
      <c r="B680" s="250" t="s">
        <v>230</v>
      </c>
      <c r="C680" s="250" t="s">
        <v>392</v>
      </c>
      <c r="D680" s="250" t="s">
        <v>710</v>
      </c>
      <c r="E680" s="250" t="s">
        <v>1330</v>
      </c>
      <c r="F680" s="251">
        <v>226576</v>
      </c>
      <c r="G680" s="124" t="str">
        <f t="shared" si="11"/>
        <v>08010510047000600</v>
      </c>
    </row>
    <row r="681" spans="1:7">
      <c r="A681" s="249" t="s">
        <v>1200</v>
      </c>
      <c r="B681" s="250" t="s">
        <v>230</v>
      </c>
      <c r="C681" s="250" t="s">
        <v>392</v>
      </c>
      <c r="D681" s="250" t="s">
        <v>710</v>
      </c>
      <c r="E681" s="250" t="s">
        <v>1201</v>
      </c>
      <c r="F681" s="251">
        <v>226576</v>
      </c>
      <c r="G681" s="124" t="str">
        <f t="shared" ref="G681:G744" si="12">CONCATENATE(C681,D681,E681)</f>
        <v>08010510047000610</v>
      </c>
    </row>
    <row r="682" spans="1:7">
      <c r="A682" s="249" t="s">
        <v>366</v>
      </c>
      <c r="B682" s="250" t="s">
        <v>230</v>
      </c>
      <c r="C682" s="250" t="s">
        <v>392</v>
      </c>
      <c r="D682" s="250" t="s">
        <v>710</v>
      </c>
      <c r="E682" s="250" t="s">
        <v>367</v>
      </c>
      <c r="F682" s="251">
        <v>226576</v>
      </c>
      <c r="G682" s="124" t="str">
        <f t="shared" si="12"/>
        <v>08010510047000612</v>
      </c>
    </row>
    <row r="683" spans="1:7" ht="76.5">
      <c r="A683" s="249" t="s">
        <v>568</v>
      </c>
      <c r="B683" s="250" t="s">
        <v>230</v>
      </c>
      <c r="C683" s="250" t="s">
        <v>392</v>
      </c>
      <c r="D683" s="250" t="s">
        <v>711</v>
      </c>
      <c r="E683" s="250" t="s">
        <v>1175</v>
      </c>
      <c r="F683" s="251">
        <v>3700000</v>
      </c>
      <c r="G683" s="124" t="str">
        <f t="shared" si="12"/>
        <v>0801051004Г000</v>
      </c>
    </row>
    <row r="684" spans="1:7" ht="25.5">
      <c r="A684" s="249" t="s">
        <v>1329</v>
      </c>
      <c r="B684" s="250" t="s">
        <v>230</v>
      </c>
      <c r="C684" s="250" t="s">
        <v>392</v>
      </c>
      <c r="D684" s="250" t="s">
        <v>711</v>
      </c>
      <c r="E684" s="250" t="s">
        <v>1330</v>
      </c>
      <c r="F684" s="251">
        <v>3700000</v>
      </c>
      <c r="G684" s="124" t="str">
        <f t="shared" si="12"/>
        <v>0801051004Г000600</v>
      </c>
    </row>
    <row r="685" spans="1:7">
      <c r="A685" s="249" t="s">
        <v>1200</v>
      </c>
      <c r="B685" s="250" t="s">
        <v>230</v>
      </c>
      <c r="C685" s="250" t="s">
        <v>392</v>
      </c>
      <c r="D685" s="250" t="s">
        <v>711</v>
      </c>
      <c r="E685" s="250" t="s">
        <v>1201</v>
      </c>
      <c r="F685" s="251">
        <v>3700000</v>
      </c>
      <c r="G685" s="124" t="str">
        <f t="shared" si="12"/>
        <v>0801051004Г000610</v>
      </c>
    </row>
    <row r="686" spans="1:7" ht="51">
      <c r="A686" s="249" t="s">
        <v>347</v>
      </c>
      <c r="B686" s="250" t="s">
        <v>230</v>
      </c>
      <c r="C686" s="250" t="s">
        <v>392</v>
      </c>
      <c r="D686" s="250" t="s">
        <v>711</v>
      </c>
      <c r="E686" s="250" t="s">
        <v>348</v>
      </c>
      <c r="F686" s="251">
        <v>3700000</v>
      </c>
      <c r="G686" s="124" t="str">
        <f t="shared" si="12"/>
        <v>0801051004Г000611</v>
      </c>
    </row>
    <row r="687" spans="1:7" ht="51">
      <c r="A687" s="249" t="s">
        <v>1641</v>
      </c>
      <c r="B687" s="250" t="s">
        <v>230</v>
      </c>
      <c r="C687" s="250" t="s">
        <v>392</v>
      </c>
      <c r="D687" s="250" t="s">
        <v>1642</v>
      </c>
      <c r="E687" s="250" t="s">
        <v>1175</v>
      </c>
      <c r="F687" s="251">
        <v>35200</v>
      </c>
      <c r="G687" s="124" t="str">
        <f t="shared" si="12"/>
        <v>0801051004М000</v>
      </c>
    </row>
    <row r="688" spans="1:7" ht="25.5">
      <c r="A688" s="249" t="s">
        <v>1329</v>
      </c>
      <c r="B688" s="250" t="s">
        <v>230</v>
      </c>
      <c r="C688" s="250" t="s">
        <v>392</v>
      </c>
      <c r="D688" s="250" t="s">
        <v>1642</v>
      </c>
      <c r="E688" s="250" t="s">
        <v>1330</v>
      </c>
      <c r="F688" s="251">
        <v>35200</v>
      </c>
      <c r="G688" s="124" t="str">
        <f t="shared" si="12"/>
        <v>0801051004М000600</v>
      </c>
    </row>
    <row r="689" spans="1:7">
      <c r="A689" s="249" t="s">
        <v>1200</v>
      </c>
      <c r="B689" s="250" t="s">
        <v>230</v>
      </c>
      <c r="C689" s="250" t="s">
        <v>392</v>
      </c>
      <c r="D689" s="250" t="s">
        <v>1642</v>
      </c>
      <c r="E689" s="250" t="s">
        <v>1201</v>
      </c>
      <c r="F689" s="251">
        <v>35200</v>
      </c>
      <c r="G689" s="124" t="str">
        <f t="shared" si="12"/>
        <v>0801051004М000610</v>
      </c>
    </row>
    <row r="690" spans="1:7" ht="51">
      <c r="A690" s="249" t="s">
        <v>347</v>
      </c>
      <c r="B690" s="250" t="s">
        <v>230</v>
      </c>
      <c r="C690" s="250" t="s">
        <v>392</v>
      </c>
      <c r="D690" s="250" t="s">
        <v>1642</v>
      </c>
      <c r="E690" s="250" t="s">
        <v>348</v>
      </c>
      <c r="F690" s="251">
        <v>35200</v>
      </c>
      <c r="G690" s="124" t="str">
        <f t="shared" si="12"/>
        <v>0801051004М000611</v>
      </c>
    </row>
    <row r="691" spans="1:7" ht="76.5">
      <c r="A691" s="249" t="s">
        <v>958</v>
      </c>
      <c r="B691" s="250" t="s">
        <v>230</v>
      </c>
      <c r="C691" s="250" t="s">
        <v>392</v>
      </c>
      <c r="D691" s="250" t="s">
        <v>959</v>
      </c>
      <c r="E691" s="250" t="s">
        <v>1175</v>
      </c>
      <c r="F691" s="251">
        <v>1300000</v>
      </c>
      <c r="G691" s="124" t="str">
        <f t="shared" si="12"/>
        <v>0801051004Э000</v>
      </c>
    </row>
    <row r="692" spans="1:7" ht="25.5">
      <c r="A692" s="249" t="s">
        <v>1329</v>
      </c>
      <c r="B692" s="250" t="s">
        <v>230</v>
      </c>
      <c r="C692" s="250" t="s">
        <v>392</v>
      </c>
      <c r="D692" s="250" t="s">
        <v>959</v>
      </c>
      <c r="E692" s="250" t="s">
        <v>1330</v>
      </c>
      <c r="F692" s="251">
        <v>1300000</v>
      </c>
      <c r="G692" s="124" t="str">
        <f t="shared" si="12"/>
        <v>0801051004Э000600</v>
      </c>
    </row>
    <row r="693" spans="1:7">
      <c r="A693" s="249" t="s">
        <v>1200</v>
      </c>
      <c r="B693" s="250" t="s">
        <v>230</v>
      </c>
      <c r="C693" s="250" t="s">
        <v>392</v>
      </c>
      <c r="D693" s="250" t="s">
        <v>959</v>
      </c>
      <c r="E693" s="250" t="s">
        <v>1201</v>
      </c>
      <c r="F693" s="251">
        <v>1300000</v>
      </c>
      <c r="G693" s="124" t="str">
        <f t="shared" si="12"/>
        <v>0801051004Э000610</v>
      </c>
    </row>
    <row r="694" spans="1:7" ht="51">
      <c r="A694" s="249" t="s">
        <v>347</v>
      </c>
      <c r="B694" s="250" t="s">
        <v>230</v>
      </c>
      <c r="C694" s="250" t="s">
        <v>392</v>
      </c>
      <c r="D694" s="250" t="s">
        <v>959</v>
      </c>
      <c r="E694" s="250" t="s">
        <v>348</v>
      </c>
      <c r="F694" s="251">
        <v>1300000</v>
      </c>
      <c r="G694" s="124" t="str">
        <f t="shared" si="12"/>
        <v>0801051004Э000611</v>
      </c>
    </row>
    <row r="695" spans="1:7" ht="38.25">
      <c r="A695" s="249" t="s">
        <v>401</v>
      </c>
      <c r="B695" s="250" t="s">
        <v>230</v>
      </c>
      <c r="C695" s="250" t="s">
        <v>392</v>
      </c>
      <c r="D695" s="250" t="s">
        <v>718</v>
      </c>
      <c r="E695" s="250" t="s">
        <v>1175</v>
      </c>
      <c r="F695" s="251">
        <v>150000</v>
      </c>
      <c r="G695" s="124" t="str">
        <f t="shared" si="12"/>
        <v>08010510080530</v>
      </c>
    </row>
    <row r="696" spans="1:7" ht="25.5">
      <c r="A696" s="249" t="s">
        <v>1329</v>
      </c>
      <c r="B696" s="250" t="s">
        <v>230</v>
      </c>
      <c r="C696" s="250" t="s">
        <v>392</v>
      </c>
      <c r="D696" s="250" t="s">
        <v>718</v>
      </c>
      <c r="E696" s="250" t="s">
        <v>1330</v>
      </c>
      <c r="F696" s="251">
        <v>150000</v>
      </c>
      <c r="G696" s="124" t="str">
        <f t="shared" si="12"/>
        <v>08010510080530600</v>
      </c>
    </row>
    <row r="697" spans="1:7">
      <c r="A697" s="249" t="s">
        <v>1200</v>
      </c>
      <c r="B697" s="250" t="s">
        <v>230</v>
      </c>
      <c r="C697" s="250" t="s">
        <v>392</v>
      </c>
      <c r="D697" s="250" t="s">
        <v>718</v>
      </c>
      <c r="E697" s="250" t="s">
        <v>1201</v>
      </c>
      <c r="F697" s="251">
        <v>150000</v>
      </c>
      <c r="G697" s="124" t="str">
        <f t="shared" si="12"/>
        <v>08010510080530610</v>
      </c>
    </row>
    <row r="698" spans="1:7">
      <c r="A698" s="249" t="s">
        <v>366</v>
      </c>
      <c r="B698" s="250" t="s">
        <v>230</v>
      </c>
      <c r="C698" s="250" t="s">
        <v>392</v>
      </c>
      <c r="D698" s="250" t="s">
        <v>718</v>
      </c>
      <c r="E698" s="250" t="s">
        <v>367</v>
      </c>
      <c r="F698" s="251">
        <v>150000</v>
      </c>
      <c r="G698" s="124" t="str">
        <f t="shared" si="12"/>
        <v>08010510080530612</v>
      </c>
    </row>
    <row r="699" spans="1:7" ht="63.75">
      <c r="A699" s="249" t="s">
        <v>2111</v>
      </c>
      <c r="B699" s="250" t="s">
        <v>230</v>
      </c>
      <c r="C699" s="250" t="s">
        <v>392</v>
      </c>
      <c r="D699" s="250" t="s">
        <v>2112</v>
      </c>
      <c r="E699" s="250" t="s">
        <v>1175</v>
      </c>
      <c r="F699" s="251">
        <v>342424</v>
      </c>
      <c r="G699" s="124" t="str">
        <f t="shared" si="12"/>
        <v>080105100L5191</v>
      </c>
    </row>
    <row r="700" spans="1:7" ht="25.5">
      <c r="A700" s="249" t="s">
        <v>1329</v>
      </c>
      <c r="B700" s="250" t="s">
        <v>230</v>
      </c>
      <c r="C700" s="250" t="s">
        <v>392</v>
      </c>
      <c r="D700" s="250" t="s">
        <v>2112</v>
      </c>
      <c r="E700" s="250" t="s">
        <v>1330</v>
      </c>
      <c r="F700" s="251">
        <v>342424</v>
      </c>
      <c r="G700" s="124" t="str">
        <f t="shared" si="12"/>
        <v>080105100L5191600</v>
      </c>
    </row>
    <row r="701" spans="1:7">
      <c r="A701" s="249" t="s">
        <v>1200</v>
      </c>
      <c r="B701" s="250" t="s">
        <v>230</v>
      </c>
      <c r="C701" s="250" t="s">
        <v>392</v>
      </c>
      <c r="D701" s="250" t="s">
        <v>2112</v>
      </c>
      <c r="E701" s="250" t="s">
        <v>1201</v>
      </c>
      <c r="F701" s="251">
        <v>342424</v>
      </c>
      <c r="G701" s="124" t="str">
        <f t="shared" si="12"/>
        <v>080105100L5191610</v>
      </c>
    </row>
    <row r="702" spans="1:7">
      <c r="A702" s="249" t="s">
        <v>366</v>
      </c>
      <c r="B702" s="250" t="s">
        <v>230</v>
      </c>
      <c r="C702" s="250" t="s">
        <v>392</v>
      </c>
      <c r="D702" s="250" t="s">
        <v>2112</v>
      </c>
      <c r="E702" s="250" t="s">
        <v>367</v>
      </c>
      <c r="F702" s="251">
        <v>342424</v>
      </c>
      <c r="G702" s="124" t="str">
        <f t="shared" si="12"/>
        <v>080105100L5191612</v>
      </c>
    </row>
    <row r="703" spans="1:7" ht="38.25">
      <c r="A703" s="249" t="s">
        <v>1509</v>
      </c>
      <c r="B703" s="250" t="s">
        <v>230</v>
      </c>
      <c r="C703" s="250" t="s">
        <v>392</v>
      </c>
      <c r="D703" s="250" t="s">
        <v>712</v>
      </c>
      <c r="E703" s="250" t="s">
        <v>1175</v>
      </c>
      <c r="F703" s="251">
        <v>438950</v>
      </c>
      <c r="G703" s="124" t="str">
        <f t="shared" si="12"/>
        <v>080105100S4880</v>
      </c>
    </row>
    <row r="704" spans="1:7" ht="25.5">
      <c r="A704" s="249" t="s">
        <v>1329</v>
      </c>
      <c r="B704" s="250" t="s">
        <v>230</v>
      </c>
      <c r="C704" s="250" t="s">
        <v>392</v>
      </c>
      <c r="D704" s="250" t="s">
        <v>712</v>
      </c>
      <c r="E704" s="250" t="s">
        <v>1330</v>
      </c>
      <c r="F704" s="251">
        <v>438950</v>
      </c>
      <c r="G704" s="124" t="str">
        <f t="shared" si="12"/>
        <v>080105100S4880600</v>
      </c>
    </row>
    <row r="705" spans="1:7">
      <c r="A705" s="249" t="s">
        <v>1200</v>
      </c>
      <c r="B705" s="250" t="s">
        <v>230</v>
      </c>
      <c r="C705" s="250" t="s">
        <v>392</v>
      </c>
      <c r="D705" s="250" t="s">
        <v>712</v>
      </c>
      <c r="E705" s="250" t="s">
        <v>1201</v>
      </c>
      <c r="F705" s="251">
        <v>438950</v>
      </c>
      <c r="G705" s="124" t="str">
        <f t="shared" si="12"/>
        <v>080105100S4880610</v>
      </c>
    </row>
    <row r="706" spans="1:7">
      <c r="A706" s="249" t="s">
        <v>366</v>
      </c>
      <c r="B706" s="250" t="s">
        <v>230</v>
      </c>
      <c r="C706" s="250" t="s">
        <v>392</v>
      </c>
      <c r="D706" s="250" t="s">
        <v>712</v>
      </c>
      <c r="E706" s="250" t="s">
        <v>367</v>
      </c>
      <c r="F706" s="251">
        <v>438950</v>
      </c>
      <c r="G706" s="124" t="str">
        <f t="shared" si="12"/>
        <v>080105100S4880612</v>
      </c>
    </row>
    <row r="707" spans="1:7">
      <c r="A707" s="249" t="s">
        <v>594</v>
      </c>
      <c r="B707" s="250" t="s">
        <v>230</v>
      </c>
      <c r="C707" s="250" t="s">
        <v>392</v>
      </c>
      <c r="D707" s="250" t="s">
        <v>983</v>
      </c>
      <c r="E707" s="250" t="s">
        <v>1175</v>
      </c>
      <c r="F707" s="251">
        <v>97941745</v>
      </c>
      <c r="G707" s="124" t="str">
        <f t="shared" si="12"/>
        <v>08010520000000</v>
      </c>
    </row>
    <row r="708" spans="1:7" ht="63.75">
      <c r="A708" s="249" t="s">
        <v>2113</v>
      </c>
      <c r="B708" s="250" t="s">
        <v>230</v>
      </c>
      <c r="C708" s="250" t="s">
        <v>392</v>
      </c>
      <c r="D708" s="250" t="s">
        <v>2114</v>
      </c>
      <c r="E708" s="250" t="s">
        <v>1175</v>
      </c>
      <c r="F708" s="251">
        <v>2745918</v>
      </c>
      <c r="G708" s="124" t="str">
        <f t="shared" si="12"/>
        <v>08010520027240</v>
      </c>
    </row>
    <row r="709" spans="1:7" ht="25.5">
      <c r="A709" s="249" t="s">
        <v>1329</v>
      </c>
      <c r="B709" s="250" t="s">
        <v>230</v>
      </c>
      <c r="C709" s="250" t="s">
        <v>392</v>
      </c>
      <c r="D709" s="250" t="s">
        <v>2114</v>
      </c>
      <c r="E709" s="250" t="s">
        <v>1330</v>
      </c>
      <c r="F709" s="251">
        <v>2745918</v>
      </c>
      <c r="G709" s="124" t="str">
        <f t="shared" si="12"/>
        <v>08010520027240600</v>
      </c>
    </row>
    <row r="710" spans="1:7">
      <c r="A710" s="249" t="s">
        <v>1200</v>
      </c>
      <c r="B710" s="250" t="s">
        <v>230</v>
      </c>
      <c r="C710" s="250" t="s">
        <v>392</v>
      </c>
      <c r="D710" s="250" t="s">
        <v>2114</v>
      </c>
      <c r="E710" s="250" t="s">
        <v>1201</v>
      </c>
      <c r="F710" s="251">
        <v>2745918</v>
      </c>
      <c r="G710" s="124" t="str">
        <f t="shared" si="12"/>
        <v>08010520027240610</v>
      </c>
    </row>
    <row r="711" spans="1:7" ht="51">
      <c r="A711" s="249" t="s">
        <v>347</v>
      </c>
      <c r="B711" s="250" t="s">
        <v>230</v>
      </c>
      <c r="C711" s="250" t="s">
        <v>392</v>
      </c>
      <c r="D711" s="250" t="s">
        <v>2114</v>
      </c>
      <c r="E711" s="250" t="s">
        <v>348</v>
      </c>
      <c r="F711" s="251">
        <v>2745918</v>
      </c>
      <c r="G711" s="124" t="str">
        <f t="shared" si="12"/>
        <v>08010520027240611</v>
      </c>
    </row>
    <row r="712" spans="1:7" ht="76.5">
      <c r="A712" s="249" t="s">
        <v>2115</v>
      </c>
      <c r="B712" s="250" t="s">
        <v>230</v>
      </c>
      <c r="C712" s="250" t="s">
        <v>392</v>
      </c>
      <c r="D712" s="250" t="s">
        <v>2116</v>
      </c>
      <c r="E712" s="250" t="s">
        <v>1175</v>
      </c>
      <c r="F712" s="251">
        <v>372023</v>
      </c>
      <c r="G712" s="124" t="str">
        <f t="shared" si="12"/>
        <v>08010520027242</v>
      </c>
    </row>
    <row r="713" spans="1:7" ht="25.5">
      <c r="A713" s="249" t="s">
        <v>1329</v>
      </c>
      <c r="B713" s="250" t="s">
        <v>230</v>
      </c>
      <c r="C713" s="250" t="s">
        <v>392</v>
      </c>
      <c r="D713" s="250" t="s">
        <v>2116</v>
      </c>
      <c r="E713" s="250" t="s">
        <v>1330</v>
      </c>
      <c r="F713" s="251">
        <v>372023</v>
      </c>
      <c r="G713" s="124" t="str">
        <f t="shared" si="12"/>
        <v>08010520027242600</v>
      </c>
    </row>
    <row r="714" spans="1:7">
      <c r="A714" s="249" t="s">
        <v>1200</v>
      </c>
      <c r="B714" s="250" t="s">
        <v>230</v>
      </c>
      <c r="C714" s="250" t="s">
        <v>392</v>
      </c>
      <c r="D714" s="250" t="s">
        <v>2116</v>
      </c>
      <c r="E714" s="250" t="s">
        <v>1201</v>
      </c>
      <c r="F714" s="251">
        <v>372023</v>
      </c>
      <c r="G714" s="124" t="str">
        <f t="shared" si="12"/>
        <v>08010520027242610</v>
      </c>
    </row>
    <row r="715" spans="1:7" ht="51">
      <c r="A715" s="249" t="s">
        <v>347</v>
      </c>
      <c r="B715" s="250" t="s">
        <v>230</v>
      </c>
      <c r="C715" s="250" t="s">
        <v>392</v>
      </c>
      <c r="D715" s="250" t="s">
        <v>2116</v>
      </c>
      <c r="E715" s="250" t="s">
        <v>348</v>
      </c>
      <c r="F715" s="251">
        <v>372023</v>
      </c>
      <c r="G715" s="124" t="str">
        <f t="shared" si="12"/>
        <v>08010520027242611</v>
      </c>
    </row>
    <row r="716" spans="1:7" ht="89.25">
      <c r="A716" s="249" t="s">
        <v>516</v>
      </c>
      <c r="B716" s="250" t="s">
        <v>230</v>
      </c>
      <c r="C716" s="250" t="s">
        <v>392</v>
      </c>
      <c r="D716" s="250" t="s">
        <v>720</v>
      </c>
      <c r="E716" s="250" t="s">
        <v>1175</v>
      </c>
      <c r="F716" s="251">
        <v>69792273</v>
      </c>
      <c r="G716" s="124" t="str">
        <f t="shared" si="12"/>
        <v>08010520040000</v>
      </c>
    </row>
    <row r="717" spans="1:7" ht="25.5">
      <c r="A717" s="249" t="s">
        <v>1329</v>
      </c>
      <c r="B717" s="250" t="s">
        <v>230</v>
      </c>
      <c r="C717" s="250" t="s">
        <v>392</v>
      </c>
      <c r="D717" s="250" t="s">
        <v>720</v>
      </c>
      <c r="E717" s="250" t="s">
        <v>1330</v>
      </c>
      <c r="F717" s="251">
        <v>69792273</v>
      </c>
      <c r="G717" s="124" t="str">
        <f t="shared" si="12"/>
        <v>08010520040000600</v>
      </c>
    </row>
    <row r="718" spans="1:7">
      <c r="A718" s="249" t="s">
        <v>1200</v>
      </c>
      <c r="B718" s="250" t="s">
        <v>230</v>
      </c>
      <c r="C718" s="250" t="s">
        <v>392</v>
      </c>
      <c r="D718" s="250" t="s">
        <v>720</v>
      </c>
      <c r="E718" s="250" t="s">
        <v>1201</v>
      </c>
      <c r="F718" s="251">
        <v>69792273</v>
      </c>
      <c r="G718" s="124" t="str">
        <f t="shared" si="12"/>
        <v>08010520040000610</v>
      </c>
    </row>
    <row r="719" spans="1:7" ht="51">
      <c r="A719" s="249" t="s">
        <v>347</v>
      </c>
      <c r="B719" s="250" t="s">
        <v>230</v>
      </c>
      <c r="C719" s="250" t="s">
        <v>392</v>
      </c>
      <c r="D719" s="250" t="s">
        <v>720</v>
      </c>
      <c r="E719" s="250" t="s">
        <v>348</v>
      </c>
      <c r="F719" s="251">
        <v>69792273</v>
      </c>
      <c r="G719" s="124" t="str">
        <f t="shared" si="12"/>
        <v>08010520040000611</v>
      </c>
    </row>
    <row r="720" spans="1:7" ht="114.75">
      <c r="A720" s="249" t="s">
        <v>517</v>
      </c>
      <c r="B720" s="250" t="s">
        <v>230</v>
      </c>
      <c r="C720" s="250" t="s">
        <v>392</v>
      </c>
      <c r="D720" s="250" t="s">
        <v>721</v>
      </c>
      <c r="E720" s="250" t="s">
        <v>1175</v>
      </c>
      <c r="F720" s="251">
        <v>310000</v>
      </c>
      <c r="G720" s="124" t="str">
        <f t="shared" si="12"/>
        <v>08010520041000</v>
      </c>
    </row>
    <row r="721" spans="1:7" ht="25.5">
      <c r="A721" s="249" t="s">
        <v>1329</v>
      </c>
      <c r="B721" s="250" t="s">
        <v>230</v>
      </c>
      <c r="C721" s="250" t="s">
        <v>392</v>
      </c>
      <c r="D721" s="250" t="s">
        <v>721</v>
      </c>
      <c r="E721" s="250" t="s">
        <v>1330</v>
      </c>
      <c r="F721" s="251">
        <v>310000</v>
      </c>
      <c r="G721" s="124" t="str">
        <f t="shared" si="12"/>
        <v>08010520041000600</v>
      </c>
    </row>
    <row r="722" spans="1:7">
      <c r="A722" s="249" t="s">
        <v>1200</v>
      </c>
      <c r="B722" s="250" t="s">
        <v>230</v>
      </c>
      <c r="C722" s="250" t="s">
        <v>392</v>
      </c>
      <c r="D722" s="250" t="s">
        <v>721</v>
      </c>
      <c r="E722" s="250" t="s">
        <v>1201</v>
      </c>
      <c r="F722" s="251">
        <v>310000</v>
      </c>
      <c r="G722" s="124" t="str">
        <f t="shared" si="12"/>
        <v>08010520041000610</v>
      </c>
    </row>
    <row r="723" spans="1:7" ht="51">
      <c r="A723" s="249" t="s">
        <v>347</v>
      </c>
      <c r="B723" s="250" t="s">
        <v>230</v>
      </c>
      <c r="C723" s="250" t="s">
        <v>392</v>
      </c>
      <c r="D723" s="250" t="s">
        <v>721</v>
      </c>
      <c r="E723" s="250" t="s">
        <v>348</v>
      </c>
      <c r="F723" s="251">
        <v>310000</v>
      </c>
      <c r="G723" s="124" t="str">
        <f t="shared" si="12"/>
        <v>08010520041000611</v>
      </c>
    </row>
    <row r="724" spans="1:7" ht="89.25">
      <c r="A724" s="249" t="s">
        <v>518</v>
      </c>
      <c r="B724" s="250" t="s">
        <v>230</v>
      </c>
      <c r="C724" s="250" t="s">
        <v>392</v>
      </c>
      <c r="D724" s="250" t="s">
        <v>722</v>
      </c>
      <c r="E724" s="250" t="s">
        <v>1175</v>
      </c>
      <c r="F724" s="251">
        <v>309395</v>
      </c>
      <c r="G724" s="124" t="str">
        <f t="shared" si="12"/>
        <v>08010520045000</v>
      </c>
    </row>
    <row r="725" spans="1:7" ht="25.5">
      <c r="A725" s="249" t="s">
        <v>1329</v>
      </c>
      <c r="B725" s="250" t="s">
        <v>230</v>
      </c>
      <c r="C725" s="250" t="s">
        <v>392</v>
      </c>
      <c r="D725" s="250" t="s">
        <v>722</v>
      </c>
      <c r="E725" s="250" t="s">
        <v>1330</v>
      </c>
      <c r="F725" s="251">
        <v>309395</v>
      </c>
      <c r="G725" s="124" t="str">
        <f t="shared" si="12"/>
        <v>08010520045000600</v>
      </c>
    </row>
    <row r="726" spans="1:7">
      <c r="A726" s="249" t="s">
        <v>1200</v>
      </c>
      <c r="B726" s="250" t="s">
        <v>230</v>
      </c>
      <c r="C726" s="250" t="s">
        <v>392</v>
      </c>
      <c r="D726" s="250" t="s">
        <v>722</v>
      </c>
      <c r="E726" s="250" t="s">
        <v>1201</v>
      </c>
      <c r="F726" s="251">
        <v>309395</v>
      </c>
      <c r="G726" s="124" t="str">
        <f t="shared" si="12"/>
        <v>08010520045000610</v>
      </c>
    </row>
    <row r="727" spans="1:7" ht="51">
      <c r="A727" s="249" t="s">
        <v>347</v>
      </c>
      <c r="B727" s="250" t="s">
        <v>230</v>
      </c>
      <c r="C727" s="250" t="s">
        <v>392</v>
      </c>
      <c r="D727" s="250" t="s">
        <v>722</v>
      </c>
      <c r="E727" s="250" t="s">
        <v>348</v>
      </c>
      <c r="F727" s="251">
        <v>309395</v>
      </c>
      <c r="G727" s="124" t="str">
        <f t="shared" si="12"/>
        <v>08010520045000611</v>
      </c>
    </row>
    <row r="728" spans="1:7" ht="76.5">
      <c r="A728" s="249" t="s">
        <v>519</v>
      </c>
      <c r="B728" s="250" t="s">
        <v>230</v>
      </c>
      <c r="C728" s="250" t="s">
        <v>392</v>
      </c>
      <c r="D728" s="250" t="s">
        <v>723</v>
      </c>
      <c r="E728" s="250" t="s">
        <v>1175</v>
      </c>
      <c r="F728" s="251">
        <v>682136</v>
      </c>
      <c r="G728" s="124" t="str">
        <f t="shared" si="12"/>
        <v>08010520047000</v>
      </c>
    </row>
    <row r="729" spans="1:7" ht="25.5">
      <c r="A729" s="249" t="s">
        <v>1329</v>
      </c>
      <c r="B729" s="250" t="s">
        <v>230</v>
      </c>
      <c r="C729" s="250" t="s">
        <v>392</v>
      </c>
      <c r="D729" s="250" t="s">
        <v>723</v>
      </c>
      <c r="E729" s="250" t="s">
        <v>1330</v>
      </c>
      <c r="F729" s="251">
        <v>682136</v>
      </c>
      <c r="G729" s="124" t="str">
        <f t="shared" si="12"/>
        <v>08010520047000600</v>
      </c>
    </row>
    <row r="730" spans="1:7">
      <c r="A730" s="249" t="s">
        <v>1200</v>
      </c>
      <c r="B730" s="250" t="s">
        <v>230</v>
      </c>
      <c r="C730" s="250" t="s">
        <v>392</v>
      </c>
      <c r="D730" s="250" t="s">
        <v>723</v>
      </c>
      <c r="E730" s="250" t="s">
        <v>1201</v>
      </c>
      <c r="F730" s="251">
        <v>682136</v>
      </c>
      <c r="G730" s="124" t="str">
        <f t="shared" si="12"/>
        <v>08010520047000610</v>
      </c>
    </row>
    <row r="731" spans="1:7">
      <c r="A731" s="249" t="s">
        <v>366</v>
      </c>
      <c r="B731" s="250" t="s">
        <v>230</v>
      </c>
      <c r="C731" s="250" t="s">
        <v>392</v>
      </c>
      <c r="D731" s="250" t="s">
        <v>723</v>
      </c>
      <c r="E731" s="250" t="s">
        <v>367</v>
      </c>
      <c r="F731" s="251">
        <v>682136</v>
      </c>
      <c r="G731" s="124" t="str">
        <f t="shared" si="12"/>
        <v>08010520047000612</v>
      </c>
    </row>
    <row r="732" spans="1:7" ht="89.25">
      <c r="A732" s="249" t="s">
        <v>570</v>
      </c>
      <c r="B732" s="250" t="s">
        <v>230</v>
      </c>
      <c r="C732" s="250" t="s">
        <v>392</v>
      </c>
      <c r="D732" s="250" t="s">
        <v>724</v>
      </c>
      <c r="E732" s="250" t="s">
        <v>1175</v>
      </c>
      <c r="F732" s="251">
        <v>20000000</v>
      </c>
      <c r="G732" s="124" t="str">
        <f t="shared" si="12"/>
        <v>0801052004Г000</v>
      </c>
    </row>
    <row r="733" spans="1:7" ht="25.5">
      <c r="A733" s="249" t="s">
        <v>1329</v>
      </c>
      <c r="B733" s="250" t="s">
        <v>230</v>
      </c>
      <c r="C733" s="250" t="s">
        <v>392</v>
      </c>
      <c r="D733" s="250" t="s">
        <v>724</v>
      </c>
      <c r="E733" s="250" t="s">
        <v>1330</v>
      </c>
      <c r="F733" s="251">
        <v>20000000</v>
      </c>
      <c r="G733" s="124" t="str">
        <f t="shared" si="12"/>
        <v>0801052004Г000600</v>
      </c>
    </row>
    <row r="734" spans="1:7">
      <c r="A734" s="249" t="s">
        <v>1200</v>
      </c>
      <c r="B734" s="250" t="s">
        <v>230</v>
      </c>
      <c r="C734" s="250" t="s">
        <v>392</v>
      </c>
      <c r="D734" s="250" t="s">
        <v>724</v>
      </c>
      <c r="E734" s="250" t="s">
        <v>1201</v>
      </c>
      <c r="F734" s="251">
        <v>20000000</v>
      </c>
      <c r="G734" s="124" t="str">
        <f t="shared" si="12"/>
        <v>0801052004Г000610</v>
      </c>
    </row>
    <row r="735" spans="1:7" ht="51">
      <c r="A735" s="249" t="s">
        <v>347</v>
      </c>
      <c r="B735" s="250" t="s">
        <v>230</v>
      </c>
      <c r="C735" s="250" t="s">
        <v>392</v>
      </c>
      <c r="D735" s="250" t="s">
        <v>724</v>
      </c>
      <c r="E735" s="250" t="s">
        <v>348</v>
      </c>
      <c r="F735" s="251">
        <v>20000000</v>
      </c>
      <c r="G735" s="124" t="str">
        <f t="shared" si="12"/>
        <v>0801052004Г000611</v>
      </c>
    </row>
    <row r="736" spans="1:7" ht="63.75">
      <c r="A736" s="249" t="s">
        <v>1643</v>
      </c>
      <c r="B736" s="250" t="s">
        <v>230</v>
      </c>
      <c r="C736" s="250" t="s">
        <v>392</v>
      </c>
      <c r="D736" s="250" t="s">
        <v>1644</v>
      </c>
      <c r="E736" s="250" t="s">
        <v>1175</v>
      </c>
      <c r="F736" s="251">
        <v>380000</v>
      </c>
      <c r="G736" s="124" t="str">
        <f t="shared" si="12"/>
        <v>0801052004М000</v>
      </c>
    </row>
    <row r="737" spans="1:7" ht="25.5">
      <c r="A737" s="249" t="s">
        <v>1329</v>
      </c>
      <c r="B737" s="250" t="s">
        <v>230</v>
      </c>
      <c r="C737" s="250" t="s">
        <v>392</v>
      </c>
      <c r="D737" s="250" t="s">
        <v>1644</v>
      </c>
      <c r="E737" s="250" t="s">
        <v>1330</v>
      </c>
      <c r="F737" s="251">
        <v>380000</v>
      </c>
      <c r="G737" s="124" t="str">
        <f t="shared" si="12"/>
        <v>0801052004М000600</v>
      </c>
    </row>
    <row r="738" spans="1:7">
      <c r="A738" s="249" t="s">
        <v>1200</v>
      </c>
      <c r="B738" s="250" t="s">
        <v>230</v>
      </c>
      <c r="C738" s="250" t="s">
        <v>392</v>
      </c>
      <c r="D738" s="250" t="s">
        <v>1644</v>
      </c>
      <c r="E738" s="250" t="s">
        <v>1201</v>
      </c>
      <c r="F738" s="251">
        <v>380000</v>
      </c>
      <c r="G738" s="124" t="str">
        <f t="shared" si="12"/>
        <v>0801052004М000610</v>
      </c>
    </row>
    <row r="739" spans="1:7" ht="51">
      <c r="A739" s="249" t="s">
        <v>347</v>
      </c>
      <c r="B739" s="250" t="s">
        <v>230</v>
      </c>
      <c r="C739" s="250" t="s">
        <v>392</v>
      </c>
      <c r="D739" s="250" t="s">
        <v>1644</v>
      </c>
      <c r="E739" s="250" t="s">
        <v>348</v>
      </c>
      <c r="F739" s="251">
        <v>380000</v>
      </c>
      <c r="G739" s="124" t="str">
        <f t="shared" si="12"/>
        <v>0801052004М000611</v>
      </c>
    </row>
    <row r="740" spans="1:7" ht="76.5">
      <c r="A740" s="249" t="s">
        <v>960</v>
      </c>
      <c r="B740" s="250" t="s">
        <v>230</v>
      </c>
      <c r="C740" s="250" t="s">
        <v>392</v>
      </c>
      <c r="D740" s="250" t="s">
        <v>961</v>
      </c>
      <c r="E740" s="250" t="s">
        <v>1175</v>
      </c>
      <c r="F740" s="251">
        <v>3350000</v>
      </c>
      <c r="G740" s="124" t="str">
        <f t="shared" si="12"/>
        <v>0801052004Э000</v>
      </c>
    </row>
    <row r="741" spans="1:7" ht="25.5">
      <c r="A741" s="249" t="s">
        <v>1329</v>
      </c>
      <c r="B741" s="250" t="s">
        <v>230</v>
      </c>
      <c r="C741" s="250" t="s">
        <v>392</v>
      </c>
      <c r="D741" s="250" t="s">
        <v>961</v>
      </c>
      <c r="E741" s="250" t="s">
        <v>1330</v>
      </c>
      <c r="F741" s="251">
        <v>3350000</v>
      </c>
      <c r="G741" s="124" t="str">
        <f t="shared" si="12"/>
        <v>0801052004Э000600</v>
      </c>
    </row>
    <row r="742" spans="1:7">
      <c r="A742" s="249" t="s">
        <v>1200</v>
      </c>
      <c r="B742" s="250" t="s">
        <v>230</v>
      </c>
      <c r="C742" s="250" t="s">
        <v>392</v>
      </c>
      <c r="D742" s="250" t="s">
        <v>961</v>
      </c>
      <c r="E742" s="250" t="s">
        <v>1201</v>
      </c>
      <c r="F742" s="251">
        <v>3350000</v>
      </c>
      <c r="G742" s="124" t="str">
        <f t="shared" si="12"/>
        <v>0801052004Э000610</v>
      </c>
    </row>
    <row r="743" spans="1:7" ht="51">
      <c r="A743" s="249" t="s">
        <v>347</v>
      </c>
      <c r="B743" s="250" t="s">
        <v>230</v>
      </c>
      <c r="C743" s="250" t="s">
        <v>392</v>
      </c>
      <c r="D743" s="250" t="s">
        <v>961</v>
      </c>
      <c r="E743" s="250" t="s">
        <v>348</v>
      </c>
      <c r="F743" s="251">
        <v>3350000</v>
      </c>
      <c r="G743" s="124" t="str">
        <f t="shared" si="12"/>
        <v>0801052004Э000611</v>
      </c>
    </row>
    <row r="744" spans="1:7" ht="25.5">
      <c r="A744" s="249" t="s">
        <v>595</v>
      </c>
      <c r="B744" s="250" t="s">
        <v>230</v>
      </c>
      <c r="C744" s="250" t="s">
        <v>392</v>
      </c>
      <c r="D744" s="250" t="s">
        <v>984</v>
      </c>
      <c r="E744" s="250" t="s">
        <v>1175</v>
      </c>
      <c r="F744" s="251">
        <v>2551317</v>
      </c>
      <c r="G744" s="124" t="str">
        <f t="shared" si="12"/>
        <v>08010530000000</v>
      </c>
    </row>
    <row r="745" spans="1:7" ht="63.75">
      <c r="A745" s="249" t="s">
        <v>898</v>
      </c>
      <c r="B745" s="250" t="s">
        <v>230</v>
      </c>
      <c r="C745" s="250" t="s">
        <v>392</v>
      </c>
      <c r="D745" s="250" t="s">
        <v>2117</v>
      </c>
      <c r="E745" s="250" t="s">
        <v>1175</v>
      </c>
      <c r="F745" s="251">
        <v>770000</v>
      </c>
      <c r="G745" s="124" t="str">
        <f t="shared" ref="G745:G808" si="13">CONCATENATE(C745,D745,E745)</f>
        <v>08010530080000</v>
      </c>
    </row>
    <row r="746" spans="1:7" ht="25.5">
      <c r="A746" s="249" t="s">
        <v>1329</v>
      </c>
      <c r="B746" s="250" t="s">
        <v>230</v>
      </c>
      <c r="C746" s="250" t="s">
        <v>392</v>
      </c>
      <c r="D746" s="250" t="s">
        <v>2117</v>
      </c>
      <c r="E746" s="250" t="s">
        <v>1330</v>
      </c>
      <c r="F746" s="251">
        <v>770000</v>
      </c>
      <c r="G746" s="124" t="str">
        <f t="shared" si="13"/>
        <v>08010530080000600</v>
      </c>
    </row>
    <row r="747" spans="1:7">
      <c r="A747" s="249" t="s">
        <v>1200</v>
      </c>
      <c r="B747" s="250" t="s">
        <v>230</v>
      </c>
      <c r="C747" s="250" t="s">
        <v>392</v>
      </c>
      <c r="D747" s="250" t="s">
        <v>2117</v>
      </c>
      <c r="E747" s="250" t="s">
        <v>1201</v>
      </c>
      <c r="F747" s="251">
        <v>770000</v>
      </c>
      <c r="G747" s="124" t="str">
        <f t="shared" si="13"/>
        <v>08010530080000610</v>
      </c>
    </row>
    <row r="748" spans="1:7">
      <c r="A748" s="249" t="s">
        <v>366</v>
      </c>
      <c r="B748" s="250" t="s">
        <v>230</v>
      </c>
      <c r="C748" s="250" t="s">
        <v>392</v>
      </c>
      <c r="D748" s="250" t="s">
        <v>2117</v>
      </c>
      <c r="E748" s="250" t="s">
        <v>367</v>
      </c>
      <c r="F748" s="251">
        <v>770000</v>
      </c>
      <c r="G748" s="124" t="str">
        <f t="shared" si="13"/>
        <v>08010530080000612</v>
      </c>
    </row>
    <row r="749" spans="1:7" ht="76.5">
      <c r="A749" s="249" t="s">
        <v>2118</v>
      </c>
      <c r="B749" s="250" t="s">
        <v>230</v>
      </c>
      <c r="C749" s="250" t="s">
        <v>392</v>
      </c>
      <c r="D749" s="250" t="s">
        <v>1511</v>
      </c>
      <c r="E749" s="250" t="s">
        <v>1175</v>
      </c>
      <c r="F749" s="251">
        <v>1631317</v>
      </c>
      <c r="G749" s="124" t="str">
        <f t="shared" si="13"/>
        <v>080105300L4670</v>
      </c>
    </row>
    <row r="750" spans="1:7" ht="25.5">
      <c r="A750" s="249" t="s">
        <v>1329</v>
      </c>
      <c r="B750" s="250" t="s">
        <v>230</v>
      </c>
      <c r="C750" s="250" t="s">
        <v>392</v>
      </c>
      <c r="D750" s="250" t="s">
        <v>1511</v>
      </c>
      <c r="E750" s="250" t="s">
        <v>1330</v>
      </c>
      <c r="F750" s="251">
        <v>1631317</v>
      </c>
      <c r="G750" s="124" t="str">
        <f t="shared" si="13"/>
        <v>080105300L4670600</v>
      </c>
    </row>
    <row r="751" spans="1:7">
      <c r="A751" s="249" t="s">
        <v>1200</v>
      </c>
      <c r="B751" s="250" t="s">
        <v>230</v>
      </c>
      <c r="C751" s="250" t="s">
        <v>392</v>
      </c>
      <c r="D751" s="250" t="s">
        <v>1511</v>
      </c>
      <c r="E751" s="250" t="s">
        <v>1201</v>
      </c>
      <c r="F751" s="251">
        <v>1631317</v>
      </c>
      <c r="G751" s="124" t="str">
        <f t="shared" si="13"/>
        <v>080105300L4670610</v>
      </c>
    </row>
    <row r="752" spans="1:7">
      <c r="A752" s="249" t="s">
        <v>366</v>
      </c>
      <c r="B752" s="250" t="s">
        <v>230</v>
      </c>
      <c r="C752" s="250" t="s">
        <v>392</v>
      </c>
      <c r="D752" s="250" t="s">
        <v>1511</v>
      </c>
      <c r="E752" s="250" t="s">
        <v>367</v>
      </c>
      <c r="F752" s="251">
        <v>1631317</v>
      </c>
      <c r="G752" s="124" t="str">
        <f t="shared" si="13"/>
        <v>080105300L4670612</v>
      </c>
    </row>
    <row r="753" spans="1:7" ht="63.75">
      <c r="A753" s="249" t="s">
        <v>2119</v>
      </c>
      <c r="B753" s="250" t="s">
        <v>230</v>
      </c>
      <c r="C753" s="250" t="s">
        <v>392</v>
      </c>
      <c r="D753" s="250" t="s">
        <v>2120</v>
      </c>
      <c r="E753" s="250" t="s">
        <v>1175</v>
      </c>
      <c r="F753" s="251">
        <v>50000</v>
      </c>
      <c r="G753" s="124" t="str">
        <f t="shared" si="13"/>
        <v>0801053A255195</v>
      </c>
    </row>
    <row r="754" spans="1:7" ht="25.5">
      <c r="A754" s="249" t="s">
        <v>1329</v>
      </c>
      <c r="B754" s="250" t="s">
        <v>230</v>
      </c>
      <c r="C754" s="250" t="s">
        <v>392</v>
      </c>
      <c r="D754" s="250" t="s">
        <v>2120</v>
      </c>
      <c r="E754" s="250" t="s">
        <v>1330</v>
      </c>
      <c r="F754" s="251">
        <v>50000</v>
      </c>
      <c r="G754" s="124" t="str">
        <f t="shared" si="13"/>
        <v>0801053A255195600</v>
      </c>
    </row>
    <row r="755" spans="1:7">
      <c r="A755" s="249" t="s">
        <v>1200</v>
      </c>
      <c r="B755" s="250" t="s">
        <v>230</v>
      </c>
      <c r="C755" s="250" t="s">
        <v>392</v>
      </c>
      <c r="D755" s="250" t="s">
        <v>2120</v>
      </c>
      <c r="E755" s="250" t="s">
        <v>1201</v>
      </c>
      <c r="F755" s="251">
        <v>50000</v>
      </c>
      <c r="G755" s="124" t="str">
        <f t="shared" si="13"/>
        <v>0801053A255195610</v>
      </c>
    </row>
    <row r="756" spans="1:7">
      <c r="A756" s="249" t="s">
        <v>366</v>
      </c>
      <c r="B756" s="250" t="s">
        <v>230</v>
      </c>
      <c r="C756" s="250" t="s">
        <v>392</v>
      </c>
      <c r="D756" s="250" t="s">
        <v>2120</v>
      </c>
      <c r="E756" s="250" t="s">
        <v>367</v>
      </c>
      <c r="F756" s="251">
        <v>50000</v>
      </c>
      <c r="G756" s="124" t="str">
        <f t="shared" si="13"/>
        <v>0801053A255195612</v>
      </c>
    </row>
    <row r="757" spans="1:7" ht="63.75">
      <c r="A757" s="249" t="s">
        <v>2121</v>
      </c>
      <c r="B757" s="250" t="s">
        <v>230</v>
      </c>
      <c r="C757" s="250" t="s">
        <v>392</v>
      </c>
      <c r="D757" s="250" t="s">
        <v>2122</v>
      </c>
      <c r="E757" s="250" t="s">
        <v>1175</v>
      </c>
      <c r="F757" s="251">
        <v>100000</v>
      </c>
      <c r="G757" s="124" t="str">
        <f t="shared" si="13"/>
        <v>0801053A255196</v>
      </c>
    </row>
    <row r="758" spans="1:7" ht="25.5">
      <c r="A758" s="249" t="s">
        <v>1329</v>
      </c>
      <c r="B758" s="250" t="s">
        <v>230</v>
      </c>
      <c r="C758" s="250" t="s">
        <v>392</v>
      </c>
      <c r="D758" s="250" t="s">
        <v>2122</v>
      </c>
      <c r="E758" s="250" t="s">
        <v>1330</v>
      </c>
      <c r="F758" s="251">
        <v>100000</v>
      </c>
      <c r="G758" s="124" t="str">
        <f t="shared" si="13"/>
        <v>0801053A255196600</v>
      </c>
    </row>
    <row r="759" spans="1:7">
      <c r="A759" s="249" t="s">
        <v>1200</v>
      </c>
      <c r="B759" s="250" t="s">
        <v>230</v>
      </c>
      <c r="C759" s="250" t="s">
        <v>392</v>
      </c>
      <c r="D759" s="250" t="s">
        <v>2122</v>
      </c>
      <c r="E759" s="250" t="s">
        <v>1201</v>
      </c>
      <c r="F759" s="251">
        <v>100000</v>
      </c>
      <c r="G759" s="124" t="str">
        <f t="shared" si="13"/>
        <v>0801053A255196610</v>
      </c>
    </row>
    <row r="760" spans="1:7">
      <c r="A760" s="249" t="s">
        <v>366</v>
      </c>
      <c r="B760" s="250" t="s">
        <v>230</v>
      </c>
      <c r="C760" s="250" t="s">
        <v>392</v>
      </c>
      <c r="D760" s="250" t="s">
        <v>2122</v>
      </c>
      <c r="E760" s="250" t="s">
        <v>367</v>
      </c>
      <c r="F760" s="251">
        <v>100000</v>
      </c>
      <c r="G760" s="124" t="str">
        <f t="shared" si="13"/>
        <v>0801053A255196612</v>
      </c>
    </row>
    <row r="761" spans="1:7" ht="38.25">
      <c r="A761" s="249" t="s">
        <v>1729</v>
      </c>
      <c r="B761" s="250" t="s">
        <v>230</v>
      </c>
      <c r="C761" s="250" t="s">
        <v>392</v>
      </c>
      <c r="D761" s="250" t="s">
        <v>1730</v>
      </c>
      <c r="E761" s="250" t="s">
        <v>1175</v>
      </c>
      <c r="F761" s="251">
        <v>100000</v>
      </c>
      <c r="G761" s="124" t="str">
        <f t="shared" si="13"/>
        <v>08011300000000</v>
      </c>
    </row>
    <row r="762" spans="1:7" ht="38.25">
      <c r="A762" s="249" t="s">
        <v>1740</v>
      </c>
      <c r="B762" s="250" t="s">
        <v>230</v>
      </c>
      <c r="C762" s="250" t="s">
        <v>392</v>
      </c>
      <c r="D762" s="250" t="s">
        <v>1741</v>
      </c>
      <c r="E762" s="250" t="s">
        <v>1175</v>
      </c>
      <c r="F762" s="251">
        <v>100000</v>
      </c>
      <c r="G762" s="124" t="str">
        <f t="shared" si="13"/>
        <v>08011320000000</v>
      </c>
    </row>
    <row r="763" spans="1:7" ht="89.25">
      <c r="A763" s="249" t="s">
        <v>1742</v>
      </c>
      <c r="B763" s="250" t="s">
        <v>230</v>
      </c>
      <c r="C763" s="250" t="s">
        <v>392</v>
      </c>
      <c r="D763" s="250" t="s">
        <v>1743</v>
      </c>
      <c r="E763" s="250" t="s">
        <v>1175</v>
      </c>
      <c r="F763" s="251">
        <v>50000</v>
      </c>
      <c r="G763" s="124" t="str">
        <f t="shared" si="13"/>
        <v>08011320080020</v>
      </c>
    </row>
    <row r="764" spans="1:7" ht="25.5">
      <c r="A764" s="249" t="s">
        <v>1321</v>
      </c>
      <c r="B764" s="250" t="s">
        <v>230</v>
      </c>
      <c r="C764" s="250" t="s">
        <v>392</v>
      </c>
      <c r="D764" s="250" t="s">
        <v>1743</v>
      </c>
      <c r="E764" s="250" t="s">
        <v>1322</v>
      </c>
      <c r="F764" s="251">
        <v>50000</v>
      </c>
      <c r="G764" s="124" t="str">
        <f t="shared" si="13"/>
        <v>08011320080020200</v>
      </c>
    </row>
    <row r="765" spans="1:7" ht="25.5">
      <c r="A765" s="249" t="s">
        <v>1198</v>
      </c>
      <c r="B765" s="250" t="s">
        <v>230</v>
      </c>
      <c r="C765" s="250" t="s">
        <v>392</v>
      </c>
      <c r="D765" s="250" t="s">
        <v>1743</v>
      </c>
      <c r="E765" s="250" t="s">
        <v>1199</v>
      </c>
      <c r="F765" s="251">
        <v>50000</v>
      </c>
      <c r="G765" s="124" t="str">
        <f t="shared" si="13"/>
        <v>08011320080020240</v>
      </c>
    </row>
    <row r="766" spans="1:7">
      <c r="A766" s="249" t="s">
        <v>1225</v>
      </c>
      <c r="B766" s="250" t="s">
        <v>230</v>
      </c>
      <c r="C766" s="250" t="s">
        <v>392</v>
      </c>
      <c r="D766" s="250" t="s">
        <v>1743</v>
      </c>
      <c r="E766" s="250" t="s">
        <v>329</v>
      </c>
      <c r="F766" s="251">
        <v>50000</v>
      </c>
      <c r="G766" s="124" t="str">
        <f t="shared" si="13"/>
        <v>08011320080020244</v>
      </c>
    </row>
    <row r="767" spans="1:7" ht="102">
      <c r="A767" s="249" t="s">
        <v>1997</v>
      </c>
      <c r="B767" s="250" t="s">
        <v>230</v>
      </c>
      <c r="C767" s="250" t="s">
        <v>392</v>
      </c>
      <c r="D767" s="250" t="s">
        <v>1998</v>
      </c>
      <c r="E767" s="250" t="s">
        <v>1175</v>
      </c>
      <c r="F767" s="251">
        <v>50000</v>
      </c>
      <c r="G767" s="124" t="str">
        <f t="shared" si="13"/>
        <v>0801132008Ф010</v>
      </c>
    </row>
    <row r="768" spans="1:7" ht="25.5">
      <c r="A768" s="249" t="s">
        <v>1321</v>
      </c>
      <c r="B768" s="250" t="s">
        <v>230</v>
      </c>
      <c r="C768" s="250" t="s">
        <v>392</v>
      </c>
      <c r="D768" s="250" t="s">
        <v>1998</v>
      </c>
      <c r="E768" s="250" t="s">
        <v>1322</v>
      </c>
      <c r="F768" s="251">
        <v>50000</v>
      </c>
      <c r="G768" s="124" t="str">
        <f t="shared" si="13"/>
        <v>0801132008Ф010200</v>
      </c>
    </row>
    <row r="769" spans="1:7" ht="25.5">
      <c r="A769" s="249" t="s">
        <v>1198</v>
      </c>
      <c r="B769" s="250" t="s">
        <v>230</v>
      </c>
      <c r="C769" s="250" t="s">
        <v>392</v>
      </c>
      <c r="D769" s="250" t="s">
        <v>1998</v>
      </c>
      <c r="E769" s="250" t="s">
        <v>1199</v>
      </c>
      <c r="F769" s="251">
        <v>50000</v>
      </c>
      <c r="G769" s="124" t="str">
        <f t="shared" si="13"/>
        <v>0801132008Ф010240</v>
      </c>
    </row>
    <row r="770" spans="1:7">
      <c r="A770" s="249" t="s">
        <v>1225</v>
      </c>
      <c r="B770" s="250" t="s">
        <v>230</v>
      </c>
      <c r="C770" s="250" t="s">
        <v>392</v>
      </c>
      <c r="D770" s="250" t="s">
        <v>1998</v>
      </c>
      <c r="E770" s="250" t="s">
        <v>329</v>
      </c>
      <c r="F770" s="251">
        <v>50000</v>
      </c>
      <c r="G770" s="124" t="str">
        <f t="shared" si="13"/>
        <v>0801132008Ф010244</v>
      </c>
    </row>
    <row r="771" spans="1:7">
      <c r="A771" s="249" t="s">
        <v>0</v>
      </c>
      <c r="B771" s="250" t="s">
        <v>230</v>
      </c>
      <c r="C771" s="250" t="s">
        <v>402</v>
      </c>
      <c r="D771" s="250" t="s">
        <v>1175</v>
      </c>
      <c r="E771" s="250" t="s">
        <v>1175</v>
      </c>
      <c r="F771" s="251">
        <v>90031147</v>
      </c>
      <c r="G771" s="124" t="str">
        <f t="shared" si="13"/>
        <v>0804</v>
      </c>
    </row>
    <row r="772" spans="1:7" ht="25.5">
      <c r="A772" s="249" t="s">
        <v>461</v>
      </c>
      <c r="B772" s="250" t="s">
        <v>230</v>
      </c>
      <c r="C772" s="250" t="s">
        <v>402</v>
      </c>
      <c r="D772" s="250" t="s">
        <v>981</v>
      </c>
      <c r="E772" s="250" t="s">
        <v>1175</v>
      </c>
      <c r="F772" s="251">
        <v>90031147</v>
      </c>
      <c r="G772" s="124" t="str">
        <f t="shared" si="13"/>
        <v>08040500000000</v>
      </c>
    </row>
    <row r="773" spans="1:7" ht="25.5">
      <c r="A773" s="249" t="s">
        <v>595</v>
      </c>
      <c r="B773" s="250" t="s">
        <v>230</v>
      </c>
      <c r="C773" s="250" t="s">
        <v>402</v>
      </c>
      <c r="D773" s="250" t="s">
        <v>984</v>
      </c>
      <c r="E773" s="250" t="s">
        <v>1175</v>
      </c>
      <c r="F773" s="251">
        <v>90031147</v>
      </c>
      <c r="G773" s="124" t="str">
        <f t="shared" si="13"/>
        <v>08040530000000</v>
      </c>
    </row>
    <row r="774" spans="1:7" ht="114.75">
      <c r="A774" s="249" t="s">
        <v>2099</v>
      </c>
      <c r="B774" s="250" t="s">
        <v>230</v>
      </c>
      <c r="C774" s="250" t="s">
        <v>402</v>
      </c>
      <c r="D774" s="250" t="s">
        <v>2100</v>
      </c>
      <c r="E774" s="250" t="s">
        <v>1175</v>
      </c>
      <c r="F774" s="251">
        <v>3300000</v>
      </c>
      <c r="G774" s="124" t="str">
        <f t="shared" si="13"/>
        <v>08040530027241</v>
      </c>
    </row>
    <row r="775" spans="1:7" ht="51">
      <c r="A775" s="249" t="s">
        <v>1320</v>
      </c>
      <c r="B775" s="250" t="s">
        <v>230</v>
      </c>
      <c r="C775" s="250" t="s">
        <v>402</v>
      </c>
      <c r="D775" s="250" t="s">
        <v>2100</v>
      </c>
      <c r="E775" s="250" t="s">
        <v>273</v>
      </c>
      <c r="F775" s="251">
        <v>3300000</v>
      </c>
      <c r="G775" s="124" t="str">
        <f t="shared" si="13"/>
        <v>08040530027241100</v>
      </c>
    </row>
    <row r="776" spans="1:7">
      <c r="A776" s="249" t="s">
        <v>1192</v>
      </c>
      <c r="B776" s="250" t="s">
        <v>230</v>
      </c>
      <c r="C776" s="250" t="s">
        <v>402</v>
      </c>
      <c r="D776" s="250" t="s">
        <v>2100</v>
      </c>
      <c r="E776" s="250" t="s">
        <v>133</v>
      </c>
      <c r="F776" s="251">
        <v>3300000</v>
      </c>
      <c r="G776" s="124" t="str">
        <f t="shared" si="13"/>
        <v>08040530027241110</v>
      </c>
    </row>
    <row r="777" spans="1:7">
      <c r="A777" s="249" t="s">
        <v>1138</v>
      </c>
      <c r="B777" s="250" t="s">
        <v>230</v>
      </c>
      <c r="C777" s="250" t="s">
        <v>402</v>
      </c>
      <c r="D777" s="250" t="s">
        <v>2100</v>
      </c>
      <c r="E777" s="250" t="s">
        <v>342</v>
      </c>
      <c r="F777" s="251">
        <v>2534562</v>
      </c>
      <c r="G777" s="124" t="str">
        <f t="shared" si="13"/>
        <v>08040530027241111</v>
      </c>
    </row>
    <row r="778" spans="1:7" ht="38.25">
      <c r="A778" s="249" t="s">
        <v>1139</v>
      </c>
      <c r="B778" s="250" t="s">
        <v>230</v>
      </c>
      <c r="C778" s="250" t="s">
        <v>402</v>
      </c>
      <c r="D778" s="250" t="s">
        <v>2100</v>
      </c>
      <c r="E778" s="250" t="s">
        <v>1056</v>
      </c>
      <c r="F778" s="251">
        <v>765438</v>
      </c>
      <c r="G778" s="124" t="str">
        <f t="shared" si="13"/>
        <v>08040530027241119</v>
      </c>
    </row>
    <row r="779" spans="1:7" ht="89.25">
      <c r="A779" s="249" t="s">
        <v>2101</v>
      </c>
      <c r="B779" s="250" t="s">
        <v>230</v>
      </c>
      <c r="C779" s="250" t="s">
        <v>402</v>
      </c>
      <c r="D779" s="250" t="s">
        <v>2102</v>
      </c>
      <c r="E779" s="250" t="s">
        <v>1175</v>
      </c>
      <c r="F779" s="251">
        <v>2041020</v>
      </c>
      <c r="G779" s="124" t="str">
        <f t="shared" si="13"/>
        <v>08040530027242</v>
      </c>
    </row>
    <row r="780" spans="1:7" ht="51">
      <c r="A780" s="249" t="s">
        <v>1320</v>
      </c>
      <c r="B780" s="250" t="s">
        <v>230</v>
      </c>
      <c r="C780" s="250" t="s">
        <v>402</v>
      </c>
      <c r="D780" s="250" t="s">
        <v>2102</v>
      </c>
      <c r="E780" s="250" t="s">
        <v>273</v>
      </c>
      <c r="F780" s="251">
        <v>2041020</v>
      </c>
      <c r="G780" s="124" t="str">
        <f t="shared" si="13"/>
        <v>08040530027242100</v>
      </c>
    </row>
    <row r="781" spans="1:7">
      <c r="A781" s="249" t="s">
        <v>1192</v>
      </c>
      <c r="B781" s="250" t="s">
        <v>230</v>
      </c>
      <c r="C781" s="250" t="s">
        <v>402</v>
      </c>
      <c r="D781" s="250" t="s">
        <v>2102</v>
      </c>
      <c r="E781" s="250" t="s">
        <v>133</v>
      </c>
      <c r="F781" s="251">
        <v>2041020</v>
      </c>
      <c r="G781" s="124" t="str">
        <f t="shared" si="13"/>
        <v>08040530027242110</v>
      </c>
    </row>
    <row r="782" spans="1:7">
      <c r="A782" s="249" t="s">
        <v>1138</v>
      </c>
      <c r="B782" s="250" t="s">
        <v>230</v>
      </c>
      <c r="C782" s="250" t="s">
        <v>402</v>
      </c>
      <c r="D782" s="250" t="s">
        <v>2102</v>
      </c>
      <c r="E782" s="250" t="s">
        <v>342</v>
      </c>
      <c r="F782" s="251">
        <v>1567604</v>
      </c>
      <c r="G782" s="124" t="str">
        <f t="shared" si="13"/>
        <v>08040530027242111</v>
      </c>
    </row>
    <row r="783" spans="1:7" ht="38.25">
      <c r="A783" s="249" t="s">
        <v>1139</v>
      </c>
      <c r="B783" s="250" t="s">
        <v>230</v>
      </c>
      <c r="C783" s="250" t="s">
        <v>402</v>
      </c>
      <c r="D783" s="250" t="s">
        <v>2102</v>
      </c>
      <c r="E783" s="250" t="s">
        <v>1056</v>
      </c>
      <c r="F783" s="251">
        <v>473416</v>
      </c>
      <c r="G783" s="124" t="str">
        <f t="shared" si="13"/>
        <v>08040530027242119</v>
      </c>
    </row>
    <row r="784" spans="1:7" ht="102">
      <c r="A784" s="249" t="s">
        <v>509</v>
      </c>
      <c r="B784" s="250" t="s">
        <v>230</v>
      </c>
      <c r="C784" s="250" t="s">
        <v>402</v>
      </c>
      <c r="D784" s="250" t="s">
        <v>703</v>
      </c>
      <c r="E784" s="250" t="s">
        <v>1175</v>
      </c>
      <c r="F784" s="251">
        <v>45442027</v>
      </c>
      <c r="G784" s="124" t="str">
        <f t="shared" si="13"/>
        <v>08040530040000</v>
      </c>
    </row>
    <row r="785" spans="1:7" ht="51">
      <c r="A785" s="249" t="s">
        <v>1320</v>
      </c>
      <c r="B785" s="250" t="s">
        <v>230</v>
      </c>
      <c r="C785" s="250" t="s">
        <v>402</v>
      </c>
      <c r="D785" s="250" t="s">
        <v>703</v>
      </c>
      <c r="E785" s="250" t="s">
        <v>273</v>
      </c>
      <c r="F785" s="251">
        <v>42305963.090000004</v>
      </c>
      <c r="G785" s="124" t="str">
        <f t="shared" si="13"/>
        <v>08040530040000100</v>
      </c>
    </row>
    <row r="786" spans="1:7">
      <c r="A786" s="249" t="s">
        <v>1192</v>
      </c>
      <c r="B786" s="250" t="s">
        <v>230</v>
      </c>
      <c r="C786" s="250" t="s">
        <v>402</v>
      </c>
      <c r="D786" s="250" t="s">
        <v>703</v>
      </c>
      <c r="E786" s="250" t="s">
        <v>133</v>
      </c>
      <c r="F786" s="251">
        <v>42305963.090000004</v>
      </c>
      <c r="G786" s="124" t="str">
        <f t="shared" si="13"/>
        <v>08040530040000110</v>
      </c>
    </row>
    <row r="787" spans="1:7">
      <c r="A787" s="249" t="s">
        <v>1138</v>
      </c>
      <c r="B787" s="250" t="s">
        <v>230</v>
      </c>
      <c r="C787" s="250" t="s">
        <v>402</v>
      </c>
      <c r="D787" s="250" t="s">
        <v>703</v>
      </c>
      <c r="E787" s="250" t="s">
        <v>342</v>
      </c>
      <c r="F787" s="251">
        <v>32418855</v>
      </c>
      <c r="G787" s="124" t="str">
        <f t="shared" si="13"/>
        <v>08040530040000111</v>
      </c>
    </row>
    <row r="788" spans="1:7" ht="25.5">
      <c r="A788" s="249" t="s">
        <v>1147</v>
      </c>
      <c r="B788" s="250" t="s">
        <v>230</v>
      </c>
      <c r="C788" s="250" t="s">
        <v>402</v>
      </c>
      <c r="D788" s="250" t="s">
        <v>703</v>
      </c>
      <c r="E788" s="250" t="s">
        <v>391</v>
      </c>
      <c r="F788" s="251">
        <v>130955.09</v>
      </c>
      <c r="G788" s="124" t="str">
        <f t="shared" si="13"/>
        <v>08040530040000112</v>
      </c>
    </row>
    <row r="789" spans="1:7" ht="38.25">
      <c r="A789" s="249" t="s">
        <v>1139</v>
      </c>
      <c r="B789" s="250" t="s">
        <v>230</v>
      </c>
      <c r="C789" s="250" t="s">
        <v>402</v>
      </c>
      <c r="D789" s="250" t="s">
        <v>703</v>
      </c>
      <c r="E789" s="250" t="s">
        <v>1056</v>
      </c>
      <c r="F789" s="251">
        <v>9756153</v>
      </c>
      <c r="G789" s="124" t="str">
        <f t="shared" si="13"/>
        <v>08040530040000119</v>
      </c>
    </row>
    <row r="790" spans="1:7" ht="25.5">
      <c r="A790" s="249" t="s">
        <v>1321</v>
      </c>
      <c r="B790" s="250" t="s">
        <v>230</v>
      </c>
      <c r="C790" s="250" t="s">
        <v>402</v>
      </c>
      <c r="D790" s="250" t="s">
        <v>703</v>
      </c>
      <c r="E790" s="250" t="s">
        <v>1322</v>
      </c>
      <c r="F790" s="251">
        <v>3075703</v>
      </c>
      <c r="G790" s="124" t="str">
        <f t="shared" si="13"/>
        <v>08040530040000200</v>
      </c>
    </row>
    <row r="791" spans="1:7" ht="25.5">
      <c r="A791" s="249" t="s">
        <v>1198</v>
      </c>
      <c r="B791" s="250" t="s">
        <v>230</v>
      </c>
      <c r="C791" s="250" t="s">
        <v>402</v>
      </c>
      <c r="D791" s="250" t="s">
        <v>703</v>
      </c>
      <c r="E791" s="250" t="s">
        <v>1199</v>
      </c>
      <c r="F791" s="251">
        <v>3075703</v>
      </c>
      <c r="G791" s="124" t="str">
        <f t="shared" si="13"/>
        <v>08040530040000240</v>
      </c>
    </row>
    <row r="792" spans="1:7">
      <c r="A792" s="249" t="s">
        <v>1225</v>
      </c>
      <c r="B792" s="250" t="s">
        <v>230</v>
      </c>
      <c r="C792" s="250" t="s">
        <v>402</v>
      </c>
      <c r="D792" s="250" t="s">
        <v>703</v>
      </c>
      <c r="E792" s="250" t="s">
        <v>329</v>
      </c>
      <c r="F792" s="251">
        <v>3075703</v>
      </c>
      <c r="G792" s="124" t="str">
        <f t="shared" si="13"/>
        <v>08040530040000244</v>
      </c>
    </row>
    <row r="793" spans="1:7">
      <c r="A793" s="249" t="s">
        <v>1325</v>
      </c>
      <c r="B793" s="250" t="s">
        <v>230</v>
      </c>
      <c r="C793" s="250" t="s">
        <v>402</v>
      </c>
      <c r="D793" s="250" t="s">
        <v>703</v>
      </c>
      <c r="E793" s="250" t="s">
        <v>1326</v>
      </c>
      <c r="F793" s="251">
        <v>46816</v>
      </c>
      <c r="G793" s="124" t="str">
        <f t="shared" si="13"/>
        <v>08040530040000300</v>
      </c>
    </row>
    <row r="794" spans="1:7" ht="25.5">
      <c r="A794" s="249" t="s">
        <v>1202</v>
      </c>
      <c r="B794" s="250" t="s">
        <v>230</v>
      </c>
      <c r="C794" s="250" t="s">
        <v>402</v>
      </c>
      <c r="D794" s="250" t="s">
        <v>703</v>
      </c>
      <c r="E794" s="250" t="s">
        <v>557</v>
      </c>
      <c r="F794" s="251">
        <v>46816</v>
      </c>
      <c r="G794" s="124" t="str">
        <f t="shared" si="13"/>
        <v>08040530040000320</v>
      </c>
    </row>
    <row r="795" spans="1:7" ht="25.5">
      <c r="A795" s="249" t="s">
        <v>379</v>
      </c>
      <c r="B795" s="250" t="s">
        <v>230</v>
      </c>
      <c r="C795" s="250" t="s">
        <v>402</v>
      </c>
      <c r="D795" s="250" t="s">
        <v>703</v>
      </c>
      <c r="E795" s="250" t="s">
        <v>380</v>
      </c>
      <c r="F795" s="251">
        <v>46816</v>
      </c>
      <c r="G795" s="124" t="str">
        <f t="shared" si="13"/>
        <v>08040530040000321</v>
      </c>
    </row>
    <row r="796" spans="1:7">
      <c r="A796" s="249" t="s">
        <v>1323</v>
      </c>
      <c r="B796" s="250" t="s">
        <v>230</v>
      </c>
      <c r="C796" s="250" t="s">
        <v>402</v>
      </c>
      <c r="D796" s="250" t="s">
        <v>703</v>
      </c>
      <c r="E796" s="250" t="s">
        <v>1324</v>
      </c>
      <c r="F796" s="251">
        <v>13544.91</v>
      </c>
      <c r="G796" s="124" t="str">
        <f t="shared" si="13"/>
        <v>08040530040000800</v>
      </c>
    </row>
    <row r="797" spans="1:7">
      <c r="A797" s="249" t="s">
        <v>1203</v>
      </c>
      <c r="B797" s="250" t="s">
        <v>230</v>
      </c>
      <c r="C797" s="250" t="s">
        <v>402</v>
      </c>
      <c r="D797" s="250" t="s">
        <v>703</v>
      </c>
      <c r="E797" s="250" t="s">
        <v>1204</v>
      </c>
      <c r="F797" s="251">
        <v>13544.91</v>
      </c>
      <c r="G797" s="124" t="str">
        <f t="shared" si="13"/>
        <v>08040530040000850</v>
      </c>
    </row>
    <row r="798" spans="1:7">
      <c r="A798" s="249" t="s">
        <v>1057</v>
      </c>
      <c r="B798" s="250" t="s">
        <v>230</v>
      </c>
      <c r="C798" s="250" t="s">
        <v>402</v>
      </c>
      <c r="D798" s="250" t="s">
        <v>703</v>
      </c>
      <c r="E798" s="250" t="s">
        <v>1058</v>
      </c>
      <c r="F798" s="251">
        <v>13544.91</v>
      </c>
      <c r="G798" s="124" t="str">
        <f t="shared" si="13"/>
        <v>08040530040000853</v>
      </c>
    </row>
    <row r="799" spans="1:7" ht="127.5">
      <c r="A799" s="249" t="s">
        <v>510</v>
      </c>
      <c r="B799" s="250" t="s">
        <v>230</v>
      </c>
      <c r="C799" s="250" t="s">
        <v>402</v>
      </c>
      <c r="D799" s="250" t="s">
        <v>704</v>
      </c>
      <c r="E799" s="250" t="s">
        <v>1175</v>
      </c>
      <c r="F799" s="251">
        <v>37462600</v>
      </c>
      <c r="G799" s="124" t="str">
        <f t="shared" si="13"/>
        <v>08040530041000</v>
      </c>
    </row>
    <row r="800" spans="1:7" ht="51">
      <c r="A800" s="249" t="s">
        <v>1320</v>
      </c>
      <c r="B800" s="250" t="s">
        <v>230</v>
      </c>
      <c r="C800" s="250" t="s">
        <v>402</v>
      </c>
      <c r="D800" s="250" t="s">
        <v>704</v>
      </c>
      <c r="E800" s="250" t="s">
        <v>273</v>
      </c>
      <c r="F800" s="251">
        <v>37462600</v>
      </c>
      <c r="G800" s="124" t="str">
        <f t="shared" si="13"/>
        <v>08040530041000100</v>
      </c>
    </row>
    <row r="801" spans="1:7">
      <c r="A801" s="249" t="s">
        <v>1192</v>
      </c>
      <c r="B801" s="250" t="s">
        <v>230</v>
      </c>
      <c r="C801" s="250" t="s">
        <v>402</v>
      </c>
      <c r="D801" s="250" t="s">
        <v>704</v>
      </c>
      <c r="E801" s="250" t="s">
        <v>133</v>
      </c>
      <c r="F801" s="251">
        <v>37462600</v>
      </c>
      <c r="G801" s="124" t="str">
        <f t="shared" si="13"/>
        <v>08040530041000110</v>
      </c>
    </row>
    <row r="802" spans="1:7">
      <c r="A802" s="249" t="s">
        <v>1138</v>
      </c>
      <c r="B802" s="250" t="s">
        <v>230</v>
      </c>
      <c r="C802" s="250" t="s">
        <v>402</v>
      </c>
      <c r="D802" s="250" t="s">
        <v>704</v>
      </c>
      <c r="E802" s="250" t="s">
        <v>342</v>
      </c>
      <c r="F802" s="251">
        <v>28773118</v>
      </c>
      <c r="G802" s="124" t="str">
        <f t="shared" si="13"/>
        <v>08040530041000111</v>
      </c>
    </row>
    <row r="803" spans="1:7" ht="38.25">
      <c r="A803" s="249" t="s">
        <v>1139</v>
      </c>
      <c r="B803" s="250" t="s">
        <v>230</v>
      </c>
      <c r="C803" s="250" t="s">
        <v>402</v>
      </c>
      <c r="D803" s="250" t="s">
        <v>704</v>
      </c>
      <c r="E803" s="250" t="s">
        <v>1056</v>
      </c>
      <c r="F803" s="251">
        <v>8689482</v>
      </c>
      <c r="G803" s="124" t="str">
        <f t="shared" si="13"/>
        <v>08040530041000119</v>
      </c>
    </row>
    <row r="804" spans="1:7" ht="89.25">
      <c r="A804" s="249" t="s">
        <v>511</v>
      </c>
      <c r="B804" s="250" t="s">
        <v>230</v>
      </c>
      <c r="C804" s="250" t="s">
        <v>402</v>
      </c>
      <c r="D804" s="250" t="s">
        <v>706</v>
      </c>
      <c r="E804" s="250" t="s">
        <v>1175</v>
      </c>
      <c r="F804" s="251">
        <v>750000</v>
      </c>
      <c r="G804" s="124" t="str">
        <f t="shared" si="13"/>
        <v>08040530047000</v>
      </c>
    </row>
    <row r="805" spans="1:7" ht="51">
      <c r="A805" s="249" t="s">
        <v>1320</v>
      </c>
      <c r="B805" s="250" t="s">
        <v>230</v>
      </c>
      <c r="C805" s="250" t="s">
        <v>402</v>
      </c>
      <c r="D805" s="250" t="s">
        <v>706</v>
      </c>
      <c r="E805" s="250" t="s">
        <v>273</v>
      </c>
      <c r="F805" s="251">
        <v>750000</v>
      </c>
      <c r="G805" s="124" t="str">
        <f t="shared" si="13"/>
        <v>08040530047000100</v>
      </c>
    </row>
    <row r="806" spans="1:7">
      <c r="A806" s="249" t="s">
        <v>1192</v>
      </c>
      <c r="B806" s="250" t="s">
        <v>230</v>
      </c>
      <c r="C806" s="250" t="s">
        <v>402</v>
      </c>
      <c r="D806" s="250" t="s">
        <v>706</v>
      </c>
      <c r="E806" s="250" t="s">
        <v>133</v>
      </c>
      <c r="F806" s="251">
        <v>750000</v>
      </c>
      <c r="G806" s="124" t="str">
        <f t="shared" si="13"/>
        <v>08040530047000110</v>
      </c>
    </row>
    <row r="807" spans="1:7" ht="25.5">
      <c r="A807" s="249" t="s">
        <v>1147</v>
      </c>
      <c r="B807" s="250" t="s">
        <v>230</v>
      </c>
      <c r="C807" s="250" t="s">
        <v>402</v>
      </c>
      <c r="D807" s="250" t="s">
        <v>706</v>
      </c>
      <c r="E807" s="250" t="s">
        <v>391</v>
      </c>
      <c r="F807" s="251">
        <v>750000</v>
      </c>
      <c r="G807" s="124" t="str">
        <f t="shared" si="13"/>
        <v>08040530047000112</v>
      </c>
    </row>
    <row r="808" spans="1:7" ht="89.25">
      <c r="A808" s="249" t="s">
        <v>567</v>
      </c>
      <c r="B808" s="250" t="s">
        <v>230</v>
      </c>
      <c r="C808" s="250" t="s">
        <v>402</v>
      </c>
      <c r="D808" s="250" t="s">
        <v>707</v>
      </c>
      <c r="E808" s="250" t="s">
        <v>1175</v>
      </c>
      <c r="F808" s="251">
        <v>612000</v>
      </c>
      <c r="G808" s="124" t="str">
        <f t="shared" si="13"/>
        <v>0804053004Г000</v>
      </c>
    </row>
    <row r="809" spans="1:7" ht="25.5">
      <c r="A809" s="249" t="s">
        <v>1321</v>
      </c>
      <c r="B809" s="250" t="s">
        <v>230</v>
      </c>
      <c r="C809" s="250" t="s">
        <v>402</v>
      </c>
      <c r="D809" s="250" t="s">
        <v>707</v>
      </c>
      <c r="E809" s="250" t="s">
        <v>1322</v>
      </c>
      <c r="F809" s="251">
        <v>612000</v>
      </c>
      <c r="G809" s="124" t="str">
        <f t="shared" ref="G809:G872" si="14">CONCATENATE(C809,D809,E809)</f>
        <v>0804053004Г000200</v>
      </c>
    </row>
    <row r="810" spans="1:7" ht="25.5">
      <c r="A810" s="249" t="s">
        <v>1198</v>
      </c>
      <c r="B810" s="250" t="s">
        <v>230</v>
      </c>
      <c r="C810" s="250" t="s">
        <v>402</v>
      </c>
      <c r="D810" s="250" t="s">
        <v>707</v>
      </c>
      <c r="E810" s="250" t="s">
        <v>1199</v>
      </c>
      <c r="F810" s="251">
        <v>612000</v>
      </c>
      <c r="G810" s="124" t="str">
        <f t="shared" si="14"/>
        <v>0804053004Г000240</v>
      </c>
    </row>
    <row r="811" spans="1:7">
      <c r="A811" s="249" t="s">
        <v>1225</v>
      </c>
      <c r="B811" s="250" t="s">
        <v>230</v>
      </c>
      <c r="C811" s="250" t="s">
        <v>402</v>
      </c>
      <c r="D811" s="250" t="s">
        <v>707</v>
      </c>
      <c r="E811" s="250" t="s">
        <v>329</v>
      </c>
      <c r="F811" s="251">
        <v>12000</v>
      </c>
      <c r="G811" s="124" t="str">
        <f t="shared" si="14"/>
        <v>0804053004Г000244</v>
      </c>
    </row>
    <row r="812" spans="1:7">
      <c r="A812" s="249" t="s">
        <v>1709</v>
      </c>
      <c r="B812" s="250" t="s">
        <v>230</v>
      </c>
      <c r="C812" s="250" t="s">
        <v>402</v>
      </c>
      <c r="D812" s="250" t="s">
        <v>707</v>
      </c>
      <c r="E812" s="250" t="s">
        <v>1710</v>
      </c>
      <c r="F812" s="251">
        <v>600000</v>
      </c>
      <c r="G812" s="124" t="str">
        <f t="shared" si="14"/>
        <v>0804053004Г000247</v>
      </c>
    </row>
    <row r="813" spans="1:7" ht="63.75">
      <c r="A813" s="249" t="s">
        <v>1637</v>
      </c>
      <c r="B813" s="250" t="s">
        <v>230</v>
      </c>
      <c r="C813" s="250" t="s">
        <v>402</v>
      </c>
      <c r="D813" s="250" t="s">
        <v>1638</v>
      </c>
      <c r="E813" s="250" t="s">
        <v>1175</v>
      </c>
      <c r="F813" s="251">
        <v>23500</v>
      </c>
      <c r="G813" s="124" t="str">
        <f t="shared" si="14"/>
        <v>0804053004М000</v>
      </c>
    </row>
    <row r="814" spans="1:7" ht="25.5">
      <c r="A814" s="249" t="s">
        <v>1321</v>
      </c>
      <c r="B814" s="250" t="s">
        <v>230</v>
      </c>
      <c r="C814" s="250" t="s">
        <v>402</v>
      </c>
      <c r="D814" s="250" t="s">
        <v>1638</v>
      </c>
      <c r="E814" s="250" t="s">
        <v>1322</v>
      </c>
      <c r="F814" s="251">
        <v>23500</v>
      </c>
      <c r="G814" s="124" t="str">
        <f t="shared" si="14"/>
        <v>0804053004М000200</v>
      </c>
    </row>
    <row r="815" spans="1:7" ht="25.5">
      <c r="A815" s="249" t="s">
        <v>1198</v>
      </c>
      <c r="B815" s="250" t="s">
        <v>230</v>
      </c>
      <c r="C815" s="250" t="s">
        <v>402</v>
      </c>
      <c r="D815" s="250" t="s">
        <v>1638</v>
      </c>
      <c r="E815" s="250" t="s">
        <v>1199</v>
      </c>
      <c r="F815" s="251">
        <v>23500</v>
      </c>
      <c r="G815" s="124" t="str">
        <f t="shared" si="14"/>
        <v>0804053004М000240</v>
      </c>
    </row>
    <row r="816" spans="1:7">
      <c r="A816" s="249" t="s">
        <v>1225</v>
      </c>
      <c r="B816" s="250" t="s">
        <v>230</v>
      </c>
      <c r="C816" s="250" t="s">
        <v>402</v>
      </c>
      <c r="D816" s="250" t="s">
        <v>1638</v>
      </c>
      <c r="E816" s="250" t="s">
        <v>329</v>
      </c>
      <c r="F816" s="251">
        <v>23500</v>
      </c>
      <c r="G816" s="124" t="str">
        <f t="shared" si="14"/>
        <v>0804053004М000244</v>
      </c>
    </row>
    <row r="817" spans="1:7" ht="63.75">
      <c r="A817" s="249" t="s">
        <v>1798</v>
      </c>
      <c r="B817" s="250" t="s">
        <v>230</v>
      </c>
      <c r="C817" s="250" t="s">
        <v>402</v>
      </c>
      <c r="D817" s="250" t="s">
        <v>1799</v>
      </c>
      <c r="E817" s="250" t="s">
        <v>1175</v>
      </c>
      <c r="F817" s="251">
        <v>200000</v>
      </c>
      <c r="G817" s="124" t="str">
        <f t="shared" si="14"/>
        <v>0804053004Ф000</v>
      </c>
    </row>
    <row r="818" spans="1:7" ht="25.5">
      <c r="A818" s="249" t="s">
        <v>1321</v>
      </c>
      <c r="B818" s="250" t="s">
        <v>230</v>
      </c>
      <c r="C818" s="250" t="s">
        <v>402</v>
      </c>
      <c r="D818" s="250" t="s">
        <v>1799</v>
      </c>
      <c r="E818" s="250" t="s">
        <v>1322</v>
      </c>
      <c r="F818" s="251">
        <v>200000</v>
      </c>
      <c r="G818" s="124" t="str">
        <f t="shared" si="14"/>
        <v>0804053004Ф000200</v>
      </c>
    </row>
    <row r="819" spans="1:7" ht="25.5">
      <c r="A819" s="249" t="s">
        <v>1198</v>
      </c>
      <c r="B819" s="250" t="s">
        <v>230</v>
      </c>
      <c r="C819" s="250" t="s">
        <v>402</v>
      </c>
      <c r="D819" s="250" t="s">
        <v>1799</v>
      </c>
      <c r="E819" s="250" t="s">
        <v>1199</v>
      </c>
      <c r="F819" s="251">
        <v>200000</v>
      </c>
      <c r="G819" s="124" t="str">
        <f t="shared" si="14"/>
        <v>0804053004Ф000240</v>
      </c>
    </row>
    <row r="820" spans="1:7">
      <c r="A820" s="249" t="s">
        <v>1225</v>
      </c>
      <c r="B820" s="250" t="s">
        <v>230</v>
      </c>
      <c r="C820" s="250" t="s">
        <v>402</v>
      </c>
      <c r="D820" s="250" t="s">
        <v>1799</v>
      </c>
      <c r="E820" s="250" t="s">
        <v>329</v>
      </c>
      <c r="F820" s="251">
        <v>200000</v>
      </c>
      <c r="G820" s="124" t="str">
        <f t="shared" si="14"/>
        <v>0804053004Ф000244</v>
      </c>
    </row>
    <row r="821" spans="1:7" ht="89.25">
      <c r="A821" s="249" t="s">
        <v>956</v>
      </c>
      <c r="B821" s="250" t="s">
        <v>230</v>
      </c>
      <c r="C821" s="250" t="s">
        <v>402</v>
      </c>
      <c r="D821" s="250" t="s">
        <v>957</v>
      </c>
      <c r="E821" s="250" t="s">
        <v>1175</v>
      </c>
      <c r="F821" s="251">
        <v>200000</v>
      </c>
      <c r="G821" s="124" t="str">
        <f t="shared" si="14"/>
        <v>0804053004Э000</v>
      </c>
    </row>
    <row r="822" spans="1:7" ht="25.5">
      <c r="A822" s="249" t="s">
        <v>1321</v>
      </c>
      <c r="B822" s="250" t="s">
        <v>230</v>
      </c>
      <c r="C822" s="250" t="s">
        <v>402</v>
      </c>
      <c r="D822" s="250" t="s">
        <v>957</v>
      </c>
      <c r="E822" s="250" t="s">
        <v>1322</v>
      </c>
      <c r="F822" s="251">
        <v>200000</v>
      </c>
      <c r="G822" s="124" t="str">
        <f t="shared" si="14"/>
        <v>0804053004Э000200</v>
      </c>
    </row>
    <row r="823" spans="1:7" ht="25.5">
      <c r="A823" s="249" t="s">
        <v>1198</v>
      </c>
      <c r="B823" s="250" t="s">
        <v>230</v>
      </c>
      <c r="C823" s="250" t="s">
        <v>402</v>
      </c>
      <c r="D823" s="250" t="s">
        <v>957</v>
      </c>
      <c r="E823" s="250" t="s">
        <v>1199</v>
      </c>
      <c r="F823" s="251">
        <v>200000</v>
      </c>
      <c r="G823" s="124" t="str">
        <f t="shared" si="14"/>
        <v>0804053004Э000240</v>
      </c>
    </row>
    <row r="824" spans="1:7">
      <c r="A824" s="249" t="s">
        <v>1709</v>
      </c>
      <c r="B824" s="250" t="s">
        <v>230</v>
      </c>
      <c r="C824" s="250" t="s">
        <v>402</v>
      </c>
      <c r="D824" s="250" t="s">
        <v>957</v>
      </c>
      <c r="E824" s="250" t="s">
        <v>1710</v>
      </c>
      <c r="F824" s="251">
        <v>200000</v>
      </c>
      <c r="G824" s="124" t="str">
        <f t="shared" si="14"/>
        <v>0804053004Э000247</v>
      </c>
    </row>
    <row r="825" spans="1:7">
      <c r="A825" s="249" t="s">
        <v>248</v>
      </c>
      <c r="B825" s="250" t="s">
        <v>230</v>
      </c>
      <c r="C825" s="250" t="s">
        <v>1144</v>
      </c>
      <c r="D825" s="250" t="s">
        <v>1175</v>
      </c>
      <c r="E825" s="250" t="s">
        <v>1175</v>
      </c>
      <c r="F825" s="251">
        <v>21735452</v>
      </c>
      <c r="G825" s="124" t="str">
        <f t="shared" si="14"/>
        <v>1100</v>
      </c>
    </row>
    <row r="826" spans="1:7">
      <c r="A826" s="249" t="s">
        <v>1230</v>
      </c>
      <c r="B826" s="250" t="s">
        <v>230</v>
      </c>
      <c r="C826" s="250" t="s">
        <v>1231</v>
      </c>
      <c r="D826" s="250" t="s">
        <v>1175</v>
      </c>
      <c r="E826" s="250" t="s">
        <v>1175</v>
      </c>
      <c r="F826" s="251">
        <v>21047802</v>
      </c>
      <c r="G826" s="124" t="str">
        <f t="shared" si="14"/>
        <v>1101</v>
      </c>
    </row>
    <row r="827" spans="1:7" ht="25.5">
      <c r="A827" s="249" t="s">
        <v>1356</v>
      </c>
      <c r="B827" s="250" t="s">
        <v>230</v>
      </c>
      <c r="C827" s="250" t="s">
        <v>1231</v>
      </c>
      <c r="D827" s="250" t="s">
        <v>988</v>
      </c>
      <c r="E827" s="250" t="s">
        <v>1175</v>
      </c>
      <c r="F827" s="251">
        <v>21047802</v>
      </c>
      <c r="G827" s="124" t="str">
        <f t="shared" si="14"/>
        <v>11010700000000</v>
      </c>
    </row>
    <row r="828" spans="1:7" ht="25.5">
      <c r="A828" s="249" t="s">
        <v>475</v>
      </c>
      <c r="B828" s="250" t="s">
        <v>230</v>
      </c>
      <c r="C828" s="250" t="s">
        <v>1231</v>
      </c>
      <c r="D828" s="250" t="s">
        <v>989</v>
      </c>
      <c r="E828" s="250" t="s">
        <v>1175</v>
      </c>
      <c r="F828" s="251">
        <v>21047802</v>
      </c>
      <c r="G828" s="124" t="str">
        <f t="shared" si="14"/>
        <v>11010710000000</v>
      </c>
    </row>
    <row r="829" spans="1:7" ht="114.75">
      <c r="A829" s="249" t="s">
        <v>2123</v>
      </c>
      <c r="B829" s="250" t="s">
        <v>230</v>
      </c>
      <c r="C829" s="250" t="s">
        <v>1231</v>
      </c>
      <c r="D829" s="250" t="s">
        <v>2124</v>
      </c>
      <c r="E829" s="250" t="s">
        <v>1175</v>
      </c>
      <c r="F829" s="251">
        <v>800000</v>
      </c>
      <c r="G829" s="124" t="str">
        <f t="shared" si="14"/>
        <v>11010710027241</v>
      </c>
    </row>
    <row r="830" spans="1:7" ht="25.5">
      <c r="A830" s="249" t="s">
        <v>1329</v>
      </c>
      <c r="B830" s="250" t="s">
        <v>230</v>
      </c>
      <c r="C830" s="250" t="s">
        <v>1231</v>
      </c>
      <c r="D830" s="250" t="s">
        <v>2124</v>
      </c>
      <c r="E830" s="250" t="s">
        <v>1330</v>
      </c>
      <c r="F830" s="251">
        <v>800000</v>
      </c>
      <c r="G830" s="124" t="str">
        <f t="shared" si="14"/>
        <v>11010710027241600</v>
      </c>
    </row>
    <row r="831" spans="1:7">
      <c r="A831" s="249" t="s">
        <v>1200</v>
      </c>
      <c r="B831" s="250" t="s">
        <v>230</v>
      </c>
      <c r="C831" s="250" t="s">
        <v>1231</v>
      </c>
      <c r="D831" s="250" t="s">
        <v>2124</v>
      </c>
      <c r="E831" s="250" t="s">
        <v>1201</v>
      </c>
      <c r="F831" s="251">
        <v>800000</v>
      </c>
      <c r="G831" s="124" t="str">
        <f t="shared" si="14"/>
        <v>11010710027241610</v>
      </c>
    </row>
    <row r="832" spans="1:7" ht="51">
      <c r="A832" s="249" t="s">
        <v>347</v>
      </c>
      <c r="B832" s="250" t="s">
        <v>230</v>
      </c>
      <c r="C832" s="250" t="s">
        <v>1231</v>
      </c>
      <c r="D832" s="250" t="s">
        <v>2124</v>
      </c>
      <c r="E832" s="250" t="s">
        <v>348</v>
      </c>
      <c r="F832" s="251">
        <v>800000</v>
      </c>
      <c r="G832" s="124" t="str">
        <f t="shared" si="14"/>
        <v>11010710027241611</v>
      </c>
    </row>
    <row r="833" spans="1:7" ht="89.25">
      <c r="A833" s="249" t="s">
        <v>2125</v>
      </c>
      <c r="B833" s="250" t="s">
        <v>230</v>
      </c>
      <c r="C833" s="250" t="s">
        <v>1231</v>
      </c>
      <c r="D833" s="250" t="s">
        <v>2126</v>
      </c>
      <c r="E833" s="250" t="s">
        <v>1175</v>
      </c>
      <c r="F833" s="251">
        <v>677506</v>
      </c>
      <c r="G833" s="124" t="str">
        <f t="shared" si="14"/>
        <v>11010710027242</v>
      </c>
    </row>
    <row r="834" spans="1:7" ht="25.5">
      <c r="A834" s="249" t="s">
        <v>1329</v>
      </c>
      <c r="B834" s="250" t="s">
        <v>230</v>
      </c>
      <c r="C834" s="250" t="s">
        <v>1231</v>
      </c>
      <c r="D834" s="250" t="s">
        <v>2126</v>
      </c>
      <c r="E834" s="250" t="s">
        <v>1330</v>
      </c>
      <c r="F834" s="251">
        <v>677506</v>
      </c>
      <c r="G834" s="124" t="str">
        <f t="shared" si="14"/>
        <v>11010710027242600</v>
      </c>
    </row>
    <row r="835" spans="1:7">
      <c r="A835" s="249" t="s">
        <v>1200</v>
      </c>
      <c r="B835" s="250" t="s">
        <v>230</v>
      </c>
      <c r="C835" s="250" t="s">
        <v>1231</v>
      </c>
      <c r="D835" s="250" t="s">
        <v>2126</v>
      </c>
      <c r="E835" s="250" t="s">
        <v>1201</v>
      </c>
      <c r="F835" s="251">
        <v>677506</v>
      </c>
      <c r="G835" s="124" t="str">
        <f t="shared" si="14"/>
        <v>11010710027242610</v>
      </c>
    </row>
    <row r="836" spans="1:7" ht="51">
      <c r="A836" s="249" t="s">
        <v>347</v>
      </c>
      <c r="B836" s="250" t="s">
        <v>230</v>
      </c>
      <c r="C836" s="250" t="s">
        <v>1231</v>
      </c>
      <c r="D836" s="250" t="s">
        <v>2126</v>
      </c>
      <c r="E836" s="250" t="s">
        <v>348</v>
      </c>
      <c r="F836" s="251">
        <v>677506</v>
      </c>
      <c r="G836" s="124" t="str">
        <f t="shared" si="14"/>
        <v>11010710027242611</v>
      </c>
    </row>
    <row r="837" spans="1:7" ht="102">
      <c r="A837" s="249" t="s">
        <v>1178</v>
      </c>
      <c r="B837" s="250" t="s">
        <v>230</v>
      </c>
      <c r="C837" s="250" t="s">
        <v>1231</v>
      </c>
      <c r="D837" s="250" t="s">
        <v>1179</v>
      </c>
      <c r="E837" s="250" t="s">
        <v>1175</v>
      </c>
      <c r="F837" s="251">
        <v>10904296</v>
      </c>
      <c r="G837" s="124" t="str">
        <f t="shared" si="14"/>
        <v>11010710040000</v>
      </c>
    </row>
    <row r="838" spans="1:7" ht="25.5">
      <c r="A838" s="249" t="s">
        <v>1329</v>
      </c>
      <c r="B838" s="250" t="s">
        <v>230</v>
      </c>
      <c r="C838" s="250" t="s">
        <v>1231</v>
      </c>
      <c r="D838" s="250" t="s">
        <v>1179</v>
      </c>
      <c r="E838" s="250" t="s">
        <v>1330</v>
      </c>
      <c r="F838" s="251">
        <v>10904296</v>
      </c>
      <c r="G838" s="124" t="str">
        <f t="shared" si="14"/>
        <v>11010710040000600</v>
      </c>
    </row>
    <row r="839" spans="1:7">
      <c r="A839" s="249" t="s">
        <v>1200</v>
      </c>
      <c r="B839" s="250" t="s">
        <v>230</v>
      </c>
      <c r="C839" s="250" t="s">
        <v>1231</v>
      </c>
      <c r="D839" s="250" t="s">
        <v>1179</v>
      </c>
      <c r="E839" s="250" t="s">
        <v>1201</v>
      </c>
      <c r="F839" s="251">
        <v>10904296</v>
      </c>
      <c r="G839" s="124" t="str">
        <f t="shared" si="14"/>
        <v>11010710040000610</v>
      </c>
    </row>
    <row r="840" spans="1:7" ht="51">
      <c r="A840" s="249" t="s">
        <v>347</v>
      </c>
      <c r="B840" s="250" t="s">
        <v>230</v>
      </c>
      <c r="C840" s="250" t="s">
        <v>1231</v>
      </c>
      <c r="D840" s="250" t="s">
        <v>1179</v>
      </c>
      <c r="E840" s="250" t="s">
        <v>348</v>
      </c>
      <c r="F840" s="251">
        <v>10904296</v>
      </c>
      <c r="G840" s="124" t="str">
        <f t="shared" si="14"/>
        <v>11010710040000611</v>
      </c>
    </row>
    <row r="841" spans="1:7" ht="127.5">
      <c r="A841" s="249" t="s">
        <v>1180</v>
      </c>
      <c r="B841" s="250" t="s">
        <v>230</v>
      </c>
      <c r="C841" s="250" t="s">
        <v>1231</v>
      </c>
      <c r="D841" s="250" t="s">
        <v>1181</v>
      </c>
      <c r="E841" s="250" t="s">
        <v>1175</v>
      </c>
      <c r="F841" s="251">
        <v>2475000</v>
      </c>
      <c r="G841" s="124" t="str">
        <f t="shared" si="14"/>
        <v>11010710041000</v>
      </c>
    </row>
    <row r="842" spans="1:7" ht="25.5">
      <c r="A842" s="249" t="s">
        <v>1329</v>
      </c>
      <c r="B842" s="250" t="s">
        <v>230</v>
      </c>
      <c r="C842" s="250" t="s">
        <v>1231</v>
      </c>
      <c r="D842" s="250" t="s">
        <v>1181</v>
      </c>
      <c r="E842" s="250" t="s">
        <v>1330</v>
      </c>
      <c r="F842" s="251">
        <v>2475000</v>
      </c>
      <c r="G842" s="124" t="str">
        <f t="shared" si="14"/>
        <v>11010710041000600</v>
      </c>
    </row>
    <row r="843" spans="1:7">
      <c r="A843" s="249" t="s">
        <v>1200</v>
      </c>
      <c r="B843" s="250" t="s">
        <v>230</v>
      </c>
      <c r="C843" s="250" t="s">
        <v>1231</v>
      </c>
      <c r="D843" s="250" t="s">
        <v>1181</v>
      </c>
      <c r="E843" s="250" t="s">
        <v>1201</v>
      </c>
      <c r="F843" s="251">
        <v>2475000</v>
      </c>
      <c r="G843" s="124" t="str">
        <f t="shared" si="14"/>
        <v>11010710041000610</v>
      </c>
    </row>
    <row r="844" spans="1:7" ht="51">
      <c r="A844" s="249" t="s">
        <v>347</v>
      </c>
      <c r="B844" s="250" t="s">
        <v>230</v>
      </c>
      <c r="C844" s="250" t="s">
        <v>1231</v>
      </c>
      <c r="D844" s="250" t="s">
        <v>1181</v>
      </c>
      <c r="E844" s="250" t="s">
        <v>348</v>
      </c>
      <c r="F844" s="251">
        <v>2475000</v>
      </c>
      <c r="G844" s="124" t="str">
        <f t="shared" si="14"/>
        <v>11010710041000611</v>
      </c>
    </row>
    <row r="845" spans="1:7" ht="89.25">
      <c r="A845" s="249" t="s">
        <v>1182</v>
      </c>
      <c r="B845" s="250" t="s">
        <v>230</v>
      </c>
      <c r="C845" s="250" t="s">
        <v>1231</v>
      </c>
      <c r="D845" s="250" t="s">
        <v>1183</v>
      </c>
      <c r="E845" s="250" t="s">
        <v>1175</v>
      </c>
      <c r="F845" s="251">
        <v>50000</v>
      </c>
      <c r="G845" s="124" t="str">
        <f t="shared" si="14"/>
        <v>11010710047000</v>
      </c>
    </row>
    <row r="846" spans="1:7" ht="25.5">
      <c r="A846" s="249" t="s">
        <v>1329</v>
      </c>
      <c r="B846" s="250" t="s">
        <v>230</v>
      </c>
      <c r="C846" s="250" t="s">
        <v>1231</v>
      </c>
      <c r="D846" s="250" t="s">
        <v>1183</v>
      </c>
      <c r="E846" s="250" t="s">
        <v>1330</v>
      </c>
      <c r="F846" s="251">
        <v>50000</v>
      </c>
      <c r="G846" s="124" t="str">
        <f t="shared" si="14"/>
        <v>11010710047000600</v>
      </c>
    </row>
    <row r="847" spans="1:7">
      <c r="A847" s="249" t="s">
        <v>1200</v>
      </c>
      <c r="B847" s="250" t="s">
        <v>230</v>
      </c>
      <c r="C847" s="250" t="s">
        <v>1231</v>
      </c>
      <c r="D847" s="250" t="s">
        <v>1183</v>
      </c>
      <c r="E847" s="250" t="s">
        <v>1201</v>
      </c>
      <c r="F847" s="251">
        <v>50000</v>
      </c>
      <c r="G847" s="124" t="str">
        <f t="shared" si="14"/>
        <v>11010710047000610</v>
      </c>
    </row>
    <row r="848" spans="1:7">
      <c r="A848" s="249" t="s">
        <v>366</v>
      </c>
      <c r="B848" s="250" t="s">
        <v>230</v>
      </c>
      <c r="C848" s="250" t="s">
        <v>1231</v>
      </c>
      <c r="D848" s="250" t="s">
        <v>1183</v>
      </c>
      <c r="E848" s="250" t="s">
        <v>367</v>
      </c>
      <c r="F848" s="251">
        <v>50000</v>
      </c>
      <c r="G848" s="124" t="str">
        <f t="shared" si="14"/>
        <v>11010710047000612</v>
      </c>
    </row>
    <row r="849" spans="1:7" ht="89.25">
      <c r="A849" s="249" t="s">
        <v>1184</v>
      </c>
      <c r="B849" s="250" t="s">
        <v>230</v>
      </c>
      <c r="C849" s="250" t="s">
        <v>1231</v>
      </c>
      <c r="D849" s="250" t="s">
        <v>1185</v>
      </c>
      <c r="E849" s="250" t="s">
        <v>1175</v>
      </c>
      <c r="F849" s="251">
        <v>2920000</v>
      </c>
      <c r="G849" s="124" t="str">
        <f t="shared" si="14"/>
        <v>1101071004Г000</v>
      </c>
    </row>
    <row r="850" spans="1:7" ht="25.5">
      <c r="A850" s="249" t="s">
        <v>1329</v>
      </c>
      <c r="B850" s="250" t="s">
        <v>230</v>
      </c>
      <c r="C850" s="250" t="s">
        <v>1231</v>
      </c>
      <c r="D850" s="250" t="s">
        <v>1185</v>
      </c>
      <c r="E850" s="250" t="s">
        <v>1330</v>
      </c>
      <c r="F850" s="251">
        <v>2920000</v>
      </c>
      <c r="G850" s="124" t="str">
        <f t="shared" si="14"/>
        <v>1101071004Г000600</v>
      </c>
    </row>
    <row r="851" spans="1:7">
      <c r="A851" s="249" t="s">
        <v>1200</v>
      </c>
      <c r="B851" s="250" t="s">
        <v>230</v>
      </c>
      <c r="C851" s="250" t="s">
        <v>1231</v>
      </c>
      <c r="D851" s="250" t="s">
        <v>1185</v>
      </c>
      <c r="E851" s="250" t="s">
        <v>1201</v>
      </c>
      <c r="F851" s="251">
        <v>2920000</v>
      </c>
      <c r="G851" s="124" t="str">
        <f t="shared" si="14"/>
        <v>1101071004Г000610</v>
      </c>
    </row>
    <row r="852" spans="1:7" ht="51">
      <c r="A852" s="249" t="s">
        <v>347</v>
      </c>
      <c r="B852" s="250" t="s">
        <v>230</v>
      </c>
      <c r="C852" s="250" t="s">
        <v>1231</v>
      </c>
      <c r="D852" s="250" t="s">
        <v>1185</v>
      </c>
      <c r="E852" s="250" t="s">
        <v>348</v>
      </c>
      <c r="F852" s="251">
        <v>2920000</v>
      </c>
      <c r="G852" s="124" t="str">
        <f t="shared" si="14"/>
        <v>1101071004Г000611</v>
      </c>
    </row>
    <row r="853" spans="1:7" ht="102">
      <c r="A853" s="249" t="s">
        <v>1647</v>
      </c>
      <c r="B853" s="250" t="s">
        <v>230</v>
      </c>
      <c r="C853" s="250" t="s">
        <v>1231</v>
      </c>
      <c r="D853" s="250" t="s">
        <v>1648</v>
      </c>
      <c r="E853" s="250" t="s">
        <v>1175</v>
      </c>
      <c r="F853" s="251">
        <v>21000</v>
      </c>
      <c r="G853" s="124" t="str">
        <f t="shared" si="14"/>
        <v>1101071004М000</v>
      </c>
    </row>
    <row r="854" spans="1:7" ht="25.5">
      <c r="A854" s="249" t="s">
        <v>1329</v>
      </c>
      <c r="B854" s="250" t="s">
        <v>230</v>
      </c>
      <c r="C854" s="250" t="s">
        <v>1231</v>
      </c>
      <c r="D854" s="250" t="s">
        <v>1648</v>
      </c>
      <c r="E854" s="250" t="s">
        <v>1330</v>
      </c>
      <c r="F854" s="251">
        <v>21000</v>
      </c>
      <c r="G854" s="124" t="str">
        <f t="shared" si="14"/>
        <v>1101071004М000600</v>
      </c>
    </row>
    <row r="855" spans="1:7">
      <c r="A855" s="249" t="s">
        <v>1200</v>
      </c>
      <c r="B855" s="250" t="s">
        <v>230</v>
      </c>
      <c r="C855" s="250" t="s">
        <v>1231</v>
      </c>
      <c r="D855" s="250" t="s">
        <v>1648</v>
      </c>
      <c r="E855" s="250" t="s">
        <v>1201</v>
      </c>
      <c r="F855" s="251">
        <v>21000</v>
      </c>
      <c r="G855" s="124" t="str">
        <f t="shared" si="14"/>
        <v>1101071004М000610</v>
      </c>
    </row>
    <row r="856" spans="1:7" ht="51">
      <c r="A856" s="249" t="s">
        <v>347</v>
      </c>
      <c r="B856" s="250" t="s">
        <v>230</v>
      </c>
      <c r="C856" s="250" t="s">
        <v>1231</v>
      </c>
      <c r="D856" s="250" t="s">
        <v>1648</v>
      </c>
      <c r="E856" s="250" t="s">
        <v>348</v>
      </c>
      <c r="F856" s="251">
        <v>21000</v>
      </c>
      <c r="G856" s="124" t="str">
        <f t="shared" si="14"/>
        <v>1101071004М000611</v>
      </c>
    </row>
    <row r="857" spans="1:7" ht="89.25">
      <c r="A857" s="249" t="s">
        <v>1186</v>
      </c>
      <c r="B857" s="250" t="s">
        <v>230</v>
      </c>
      <c r="C857" s="250" t="s">
        <v>1231</v>
      </c>
      <c r="D857" s="250" t="s">
        <v>1187</v>
      </c>
      <c r="E857" s="250" t="s">
        <v>1175</v>
      </c>
      <c r="F857" s="251">
        <v>500000</v>
      </c>
      <c r="G857" s="124" t="str">
        <f t="shared" si="14"/>
        <v>1101071004Э000</v>
      </c>
    </row>
    <row r="858" spans="1:7" ht="25.5">
      <c r="A858" s="249" t="s">
        <v>1329</v>
      </c>
      <c r="B858" s="250" t="s">
        <v>230</v>
      </c>
      <c r="C858" s="250" t="s">
        <v>1231</v>
      </c>
      <c r="D858" s="250" t="s">
        <v>1187</v>
      </c>
      <c r="E858" s="250" t="s">
        <v>1330</v>
      </c>
      <c r="F858" s="251">
        <v>500000</v>
      </c>
      <c r="G858" s="124" t="str">
        <f t="shared" si="14"/>
        <v>1101071004Э000600</v>
      </c>
    </row>
    <row r="859" spans="1:7">
      <c r="A859" s="249" t="s">
        <v>1200</v>
      </c>
      <c r="B859" s="250" t="s">
        <v>230</v>
      </c>
      <c r="C859" s="250" t="s">
        <v>1231</v>
      </c>
      <c r="D859" s="250" t="s">
        <v>1187</v>
      </c>
      <c r="E859" s="250" t="s">
        <v>1201</v>
      </c>
      <c r="F859" s="251">
        <v>500000</v>
      </c>
      <c r="G859" s="124" t="str">
        <f t="shared" si="14"/>
        <v>1101071004Э000610</v>
      </c>
    </row>
    <row r="860" spans="1:7" ht="51">
      <c r="A860" s="249" t="s">
        <v>347</v>
      </c>
      <c r="B860" s="250" t="s">
        <v>230</v>
      </c>
      <c r="C860" s="250" t="s">
        <v>1231</v>
      </c>
      <c r="D860" s="250" t="s">
        <v>1187</v>
      </c>
      <c r="E860" s="250" t="s">
        <v>348</v>
      </c>
      <c r="F860" s="251">
        <v>500000</v>
      </c>
      <c r="G860" s="124" t="str">
        <f t="shared" si="14"/>
        <v>1101071004Э000611</v>
      </c>
    </row>
    <row r="861" spans="1:7" ht="51">
      <c r="A861" s="249" t="s">
        <v>1877</v>
      </c>
      <c r="B861" s="250" t="s">
        <v>230</v>
      </c>
      <c r="C861" s="250" t="s">
        <v>1231</v>
      </c>
      <c r="D861" s="250" t="s">
        <v>1878</v>
      </c>
      <c r="E861" s="250" t="s">
        <v>1175</v>
      </c>
      <c r="F861" s="251">
        <v>1800000</v>
      </c>
      <c r="G861" s="124" t="str">
        <f t="shared" si="14"/>
        <v>1101071008Д000</v>
      </c>
    </row>
    <row r="862" spans="1:7" ht="25.5">
      <c r="A862" s="249" t="s">
        <v>1329</v>
      </c>
      <c r="B862" s="250" t="s">
        <v>230</v>
      </c>
      <c r="C862" s="250" t="s">
        <v>1231</v>
      </c>
      <c r="D862" s="250" t="s">
        <v>1878</v>
      </c>
      <c r="E862" s="250" t="s">
        <v>1330</v>
      </c>
      <c r="F862" s="251">
        <v>1800000</v>
      </c>
      <c r="G862" s="124" t="str">
        <f t="shared" si="14"/>
        <v>1101071008Д000600</v>
      </c>
    </row>
    <row r="863" spans="1:7">
      <c r="A863" s="249" t="s">
        <v>1200</v>
      </c>
      <c r="B863" s="250" t="s">
        <v>230</v>
      </c>
      <c r="C863" s="250" t="s">
        <v>1231</v>
      </c>
      <c r="D863" s="250" t="s">
        <v>1878</v>
      </c>
      <c r="E863" s="250" t="s">
        <v>1201</v>
      </c>
      <c r="F863" s="251">
        <v>1800000</v>
      </c>
      <c r="G863" s="124" t="str">
        <f t="shared" si="14"/>
        <v>1101071008Д000610</v>
      </c>
    </row>
    <row r="864" spans="1:7">
      <c r="A864" s="249" t="s">
        <v>366</v>
      </c>
      <c r="B864" s="250" t="s">
        <v>230</v>
      </c>
      <c r="C864" s="250" t="s">
        <v>1231</v>
      </c>
      <c r="D864" s="250" t="s">
        <v>1878</v>
      </c>
      <c r="E864" s="250" t="s">
        <v>367</v>
      </c>
      <c r="F864" s="251">
        <v>1800000</v>
      </c>
      <c r="G864" s="124" t="str">
        <f t="shared" si="14"/>
        <v>1101071008Д000612</v>
      </c>
    </row>
    <row r="865" spans="1:7" ht="63.75">
      <c r="A865" s="249" t="s">
        <v>1188</v>
      </c>
      <c r="B865" s="250" t="s">
        <v>230</v>
      </c>
      <c r="C865" s="250" t="s">
        <v>1231</v>
      </c>
      <c r="D865" s="250" t="s">
        <v>1189</v>
      </c>
      <c r="E865" s="250" t="s">
        <v>1175</v>
      </c>
      <c r="F865" s="251">
        <v>900000</v>
      </c>
      <c r="G865" s="124" t="str">
        <f t="shared" si="14"/>
        <v>110107100Ч0020</v>
      </c>
    </row>
    <row r="866" spans="1:7" ht="25.5">
      <c r="A866" s="249" t="s">
        <v>1329</v>
      </c>
      <c r="B866" s="250" t="s">
        <v>230</v>
      </c>
      <c r="C866" s="250" t="s">
        <v>1231</v>
      </c>
      <c r="D866" s="250" t="s">
        <v>1189</v>
      </c>
      <c r="E866" s="250" t="s">
        <v>1330</v>
      </c>
      <c r="F866" s="251">
        <v>900000</v>
      </c>
      <c r="G866" s="124" t="str">
        <f t="shared" si="14"/>
        <v>110107100Ч0020600</v>
      </c>
    </row>
    <row r="867" spans="1:7">
      <c r="A867" s="249" t="s">
        <v>1200</v>
      </c>
      <c r="B867" s="250" t="s">
        <v>230</v>
      </c>
      <c r="C867" s="250" t="s">
        <v>1231</v>
      </c>
      <c r="D867" s="250" t="s">
        <v>1189</v>
      </c>
      <c r="E867" s="250" t="s">
        <v>1201</v>
      </c>
      <c r="F867" s="251">
        <v>900000</v>
      </c>
      <c r="G867" s="124" t="str">
        <f t="shared" si="14"/>
        <v>110107100Ч0020610</v>
      </c>
    </row>
    <row r="868" spans="1:7" ht="51">
      <c r="A868" s="249" t="s">
        <v>347</v>
      </c>
      <c r="B868" s="250" t="s">
        <v>230</v>
      </c>
      <c r="C868" s="250" t="s">
        <v>1231</v>
      </c>
      <c r="D868" s="250" t="s">
        <v>1189</v>
      </c>
      <c r="E868" s="250" t="s">
        <v>348</v>
      </c>
      <c r="F868" s="251">
        <v>900000</v>
      </c>
      <c r="G868" s="124" t="str">
        <f t="shared" si="14"/>
        <v>110107100Ч0020611</v>
      </c>
    </row>
    <row r="869" spans="1:7">
      <c r="A869" s="249" t="s">
        <v>210</v>
      </c>
      <c r="B869" s="250" t="s">
        <v>230</v>
      </c>
      <c r="C869" s="250" t="s">
        <v>381</v>
      </c>
      <c r="D869" s="250" t="s">
        <v>1175</v>
      </c>
      <c r="E869" s="250" t="s">
        <v>1175</v>
      </c>
      <c r="F869" s="251">
        <v>687650</v>
      </c>
      <c r="G869" s="124" t="str">
        <f t="shared" si="14"/>
        <v>1102</v>
      </c>
    </row>
    <row r="870" spans="1:7" ht="25.5">
      <c r="A870" s="249" t="s">
        <v>1356</v>
      </c>
      <c r="B870" s="250" t="s">
        <v>230</v>
      </c>
      <c r="C870" s="250" t="s">
        <v>381</v>
      </c>
      <c r="D870" s="250" t="s">
        <v>988</v>
      </c>
      <c r="E870" s="250" t="s">
        <v>1175</v>
      </c>
      <c r="F870" s="251">
        <v>687650</v>
      </c>
      <c r="G870" s="124" t="str">
        <f t="shared" si="14"/>
        <v>11020700000000</v>
      </c>
    </row>
    <row r="871" spans="1:7" ht="25.5">
      <c r="A871" s="249" t="s">
        <v>475</v>
      </c>
      <c r="B871" s="250" t="s">
        <v>230</v>
      </c>
      <c r="C871" s="250" t="s">
        <v>381</v>
      </c>
      <c r="D871" s="250" t="s">
        <v>989</v>
      </c>
      <c r="E871" s="250" t="s">
        <v>1175</v>
      </c>
      <c r="F871" s="251">
        <v>500000</v>
      </c>
      <c r="G871" s="124" t="str">
        <f t="shared" si="14"/>
        <v>11020710000000</v>
      </c>
    </row>
    <row r="872" spans="1:7" ht="63.75">
      <c r="A872" s="249" t="s">
        <v>1800</v>
      </c>
      <c r="B872" s="250" t="s">
        <v>230</v>
      </c>
      <c r="C872" s="250" t="s">
        <v>381</v>
      </c>
      <c r="D872" s="250" t="s">
        <v>1801</v>
      </c>
      <c r="E872" s="250" t="s">
        <v>1175</v>
      </c>
      <c r="F872" s="251">
        <v>500000</v>
      </c>
      <c r="G872" s="124" t="str">
        <f t="shared" si="14"/>
        <v>110207100Ф0000</v>
      </c>
    </row>
    <row r="873" spans="1:7" ht="25.5">
      <c r="A873" s="249" t="s">
        <v>1329</v>
      </c>
      <c r="B873" s="250" t="s">
        <v>230</v>
      </c>
      <c r="C873" s="250" t="s">
        <v>381</v>
      </c>
      <c r="D873" s="250" t="s">
        <v>1801</v>
      </c>
      <c r="E873" s="250" t="s">
        <v>1330</v>
      </c>
      <c r="F873" s="251">
        <v>500000</v>
      </c>
      <c r="G873" s="124" t="str">
        <f t="shared" ref="G873:G936" si="15">CONCATENATE(C873,D873,E873)</f>
        <v>110207100Ф0000600</v>
      </c>
    </row>
    <row r="874" spans="1:7">
      <c r="A874" s="249" t="s">
        <v>1200</v>
      </c>
      <c r="B874" s="250" t="s">
        <v>230</v>
      </c>
      <c r="C874" s="250" t="s">
        <v>381</v>
      </c>
      <c r="D874" s="250" t="s">
        <v>1801</v>
      </c>
      <c r="E874" s="250" t="s">
        <v>1201</v>
      </c>
      <c r="F874" s="251">
        <v>500000</v>
      </c>
      <c r="G874" s="124" t="str">
        <f t="shared" si="15"/>
        <v>110207100Ф0000610</v>
      </c>
    </row>
    <row r="875" spans="1:7">
      <c r="A875" s="249" t="s">
        <v>366</v>
      </c>
      <c r="B875" s="250" t="s">
        <v>230</v>
      </c>
      <c r="C875" s="250" t="s">
        <v>381</v>
      </c>
      <c r="D875" s="250" t="s">
        <v>1801</v>
      </c>
      <c r="E875" s="250" t="s">
        <v>367</v>
      </c>
      <c r="F875" s="251">
        <v>500000</v>
      </c>
      <c r="G875" s="124" t="str">
        <f t="shared" si="15"/>
        <v>110207100Ф0000612</v>
      </c>
    </row>
    <row r="876" spans="1:7" ht="25.5">
      <c r="A876" s="249" t="s">
        <v>477</v>
      </c>
      <c r="B876" s="250" t="s">
        <v>230</v>
      </c>
      <c r="C876" s="250" t="s">
        <v>381</v>
      </c>
      <c r="D876" s="250" t="s">
        <v>990</v>
      </c>
      <c r="E876" s="250" t="s">
        <v>1175</v>
      </c>
      <c r="F876" s="251">
        <v>187650</v>
      </c>
      <c r="G876" s="124" t="str">
        <f t="shared" si="15"/>
        <v>11020720000000</v>
      </c>
    </row>
    <row r="877" spans="1:7" ht="76.5">
      <c r="A877" s="249" t="s">
        <v>504</v>
      </c>
      <c r="B877" s="250" t="s">
        <v>230</v>
      </c>
      <c r="C877" s="250" t="s">
        <v>381</v>
      </c>
      <c r="D877" s="250" t="s">
        <v>690</v>
      </c>
      <c r="E877" s="250" t="s">
        <v>1175</v>
      </c>
      <c r="F877" s="251">
        <v>187650</v>
      </c>
      <c r="G877" s="124" t="str">
        <f t="shared" si="15"/>
        <v>11020720080010</v>
      </c>
    </row>
    <row r="878" spans="1:7" ht="25.5">
      <c r="A878" s="249" t="s">
        <v>1329</v>
      </c>
      <c r="B878" s="250" t="s">
        <v>230</v>
      </c>
      <c r="C878" s="250" t="s">
        <v>381</v>
      </c>
      <c r="D878" s="250" t="s">
        <v>690</v>
      </c>
      <c r="E878" s="250" t="s">
        <v>1330</v>
      </c>
      <c r="F878" s="251">
        <v>187650</v>
      </c>
      <c r="G878" s="124" t="str">
        <f t="shared" si="15"/>
        <v>11020720080010600</v>
      </c>
    </row>
    <row r="879" spans="1:7">
      <c r="A879" s="249" t="s">
        <v>1200</v>
      </c>
      <c r="B879" s="250" t="s">
        <v>230</v>
      </c>
      <c r="C879" s="250" t="s">
        <v>381</v>
      </c>
      <c r="D879" s="250" t="s">
        <v>690</v>
      </c>
      <c r="E879" s="250" t="s">
        <v>1201</v>
      </c>
      <c r="F879" s="251">
        <v>187650</v>
      </c>
      <c r="G879" s="124" t="str">
        <f t="shared" si="15"/>
        <v>11020720080010610</v>
      </c>
    </row>
    <row r="880" spans="1:7" ht="51">
      <c r="A880" s="249" t="s">
        <v>347</v>
      </c>
      <c r="B880" s="250" t="s">
        <v>230</v>
      </c>
      <c r="C880" s="250" t="s">
        <v>381</v>
      </c>
      <c r="D880" s="250" t="s">
        <v>690</v>
      </c>
      <c r="E880" s="250" t="s">
        <v>348</v>
      </c>
      <c r="F880" s="251">
        <v>187650</v>
      </c>
      <c r="G880" s="124" t="str">
        <f t="shared" si="15"/>
        <v>11020720080010611</v>
      </c>
    </row>
    <row r="881" spans="1:7" ht="25.5">
      <c r="A881" s="249" t="s">
        <v>186</v>
      </c>
      <c r="B881" s="250" t="s">
        <v>66</v>
      </c>
      <c r="C881" s="250" t="s">
        <v>1175</v>
      </c>
      <c r="D881" s="250" t="s">
        <v>1175</v>
      </c>
      <c r="E881" s="250" t="s">
        <v>1175</v>
      </c>
      <c r="F881" s="251">
        <v>17094258</v>
      </c>
      <c r="G881" s="124" t="str">
        <f t="shared" si="15"/>
        <v/>
      </c>
    </row>
    <row r="882" spans="1:7">
      <c r="A882" s="249" t="s">
        <v>234</v>
      </c>
      <c r="B882" s="250" t="s">
        <v>66</v>
      </c>
      <c r="C882" s="250" t="s">
        <v>1135</v>
      </c>
      <c r="D882" s="250" t="s">
        <v>1175</v>
      </c>
      <c r="E882" s="250" t="s">
        <v>1175</v>
      </c>
      <c r="F882" s="251">
        <v>1274473.21</v>
      </c>
      <c r="G882" s="124" t="str">
        <f t="shared" si="15"/>
        <v>0100</v>
      </c>
    </row>
    <row r="883" spans="1:7">
      <c r="A883" s="249" t="s">
        <v>217</v>
      </c>
      <c r="B883" s="250" t="s">
        <v>66</v>
      </c>
      <c r="C883" s="250" t="s">
        <v>337</v>
      </c>
      <c r="D883" s="250" t="s">
        <v>1175</v>
      </c>
      <c r="E883" s="250" t="s">
        <v>1175</v>
      </c>
      <c r="F883" s="251">
        <v>1274473.21</v>
      </c>
      <c r="G883" s="124" t="str">
        <f t="shared" si="15"/>
        <v>0113</v>
      </c>
    </row>
    <row r="884" spans="1:7" ht="25.5">
      <c r="A884" s="249" t="s">
        <v>601</v>
      </c>
      <c r="B884" s="250" t="s">
        <v>66</v>
      </c>
      <c r="C884" s="250" t="s">
        <v>337</v>
      </c>
      <c r="D884" s="250" t="s">
        <v>1011</v>
      </c>
      <c r="E884" s="250" t="s">
        <v>1175</v>
      </c>
      <c r="F884" s="251">
        <v>1274473.21</v>
      </c>
      <c r="G884" s="124" t="str">
        <f t="shared" si="15"/>
        <v>01139000000000</v>
      </c>
    </row>
    <row r="885" spans="1:7" ht="25.5">
      <c r="A885" s="249" t="s">
        <v>431</v>
      </c>
      <c r="B885" s="250" t="s">
        <v>66</v>
      </c>
      <c r="C885" s="250" t="s">
        <v>337</v>
      </c>
      <c r="D885" s="250" t="s">
        <v>1015</v>
      </c>
      <c r="E885" s="250" t="s">
        <v>1175</v>
      </c>
      <c r="F885" s="251">
        <v>1274473.21</v>
      </c>
      <c r="G885" s="124" t="str">
        <f t="shared" si="15"/>
        <v>01139090000000</v>
      </c>
    </row>
    <row r="886" spans="1:7" ht="25.5">
      <c r="A886" s="249" t="s">
        <v>431</v>
      </c>
      <c r="B886" s="250" t="s">
        <v>66</v>
      </c>
      <c r="C886" s="250" t="s">
        <v>337</v>
      </c>
      <c r="D886" s="250" t="s">
        <v>795</v>
      </c>
      <c r="E886" s="250" t="s">
        <v>1175</v>
      </c>
      <c r="F886" s="251">
        <v>500</v>
      </c>
      <c r="G886" s="124" t="str">
        <f t="shared" si="15"/>
        <v>01139090080000</v>
      </c>
    </row>
    <row r="887" spans="1:7">
      <c r="A887" s="249" t="s">
        <v>1323</v>
      </c>
      <c r="B887" s="250" t="s">
        <v>66</v>
      </c>
      <c r="C887" s="250" t="s">
        <v>337</v>
      </c>
      <c r="D887" s="250" t="s">
        <v>795</v>
      </c>
      <c r="E887" s="250" t="s">
        <v>1324</v>
      </c>
      <c r="F887" s="251">
        <v>500</v>
      </c>
      <c r="G887" s="124" t="str">
        <f t="shared" si="15"/>
        <v>01139090080000800</v>
      </c>
    </row>
    <row r="888" spans="1:7">
      <c r="A888" s="249" t="s">
        <v>1203</v>
      </c>
      <c r="B888" s="250" t="s">
        <v>66</v>
      </c>
      <c r="C888" s="250" t="s">
        <v>337</v>
      </c>
      <c r="D888" s="250" t="s">
        <v>795</v>
      </c>
      <c r="E888" s="250" t="s">
        <v>1204</v>
      </c>
      <c r="F888" s="251">
        <v>500</v>
      </c>
      <c r="G888" s="124" t="str">
        <f t="shared" si="15"/>
        <v>01139090080000850</v>
      </c>
    </row>
    <row r="889" spans="1:7">
      <c r="A889" s="249" t="s">
        <v>1057</v>
      </c>
      <c r="B889" s="250" t="s">
        <v>66</v>
      </c>
      <c r="C889" s="250" t="s">
        <v>337</v>
      </c>
      <c r="D889" s="250" t="s">
        <v>795</v>
      </c>
      <c r="E889" s="250" t="s">
        <v>1058</v>
      </c>
      <c r="F889" s="251">
        <v>500</v>
      </c>
      <c r="G889" s="124" t="str">
        <f t="shared" si="15"/>
        <v>01139090080000853</v>
      </c>
    </row>
    <row r="890" spans="1:7" ht="51">
      <c r="A890" s="249" t="s">
        <v>527</v>
      </c>
      <c r="B890" s="250" t="s">
        <v>66</v>
      </c>
      <c r="C890" s="250" t="s">
        <v>337</v>
      </c>
      <c r="D890" s="250" t="s">
        <v>734</v>
      </c>
      <c r="E890" s="250" t="s">
        <v>1175</v>
      </c>
      <c r="F890" s="251">
        <v>1273973.21</v>
      </c>
      <c r="G890" s="124" t="str">
        <f t="shared" si="15"/>
        <v>011390900Д0000</v>
      </c>
    </row>
    <row r="891" spans="1:7" ht="25.5">
      <c r="A891" s="249" t="s">
        <v>1321</v>
      </c>
      <c r="B891" s="250" t="s">
        <v>66</v>
      </c>
      <c r="C891" s="250" t="s">
        <v>337</v>
      </c>
      <c r="D891" s="250" t="s">
        <v>734</v>
      </c>
      <c r="E891" s="250" t="s">
        <v>1322</v>
      </c>
      <c r="F891" s="251">
        <v>1273973.21</v>
      </c>
      <c r="G891" s="124" t="str">
        <f t="shared" si="15"/>
        <v>011390900Д0000200</v>
      </c>
    </row>
    <row r="892" spans="1:7" ht="25.5">
      <c r="A892" s="249" t="s">
        <v>1198</v>
      </c>
      <c r="B892" s="250" t="s">
        <v>66</v>
      </c>
      <c r="C892" s="250" t="s">
        <v>337</v>
      </c>
      <c r="D892" s="250" t="s">
        <v>734</v>
      </c>
      <c r="E892" s="250" t="s">
        <v>1199</v>
      </c>
      <c r="F892" s="251">
        <v>1273973.21</v>
      </c>
      <c r="G892" s="124" t="str">
        <f t="shared" si="15"/>
        <v>011390900Д0000240</v>
      </c>
    </row>
    <row r="893" spans="1:7">
      <c r="A893" s="249" t="s">
        <v>1225</v>
      </c>
      <c r="B893" s="250" t="s">
        <v>66</v>
      </c>
      <c r="C893" s="250" t="s">
        <v>337</v>
      </c>
      <c r="D893" s="250" t="s">
        <v>734</v>
      </c>
      <c r="E893" s="250" t="s">
        <v>329</v>
      </c>
      <c r="F893" s="251">
        <v>1273973.21</v>
      </c>
      <c r="G893" s="124" t="str">
        <f t="shared" si="15"/>
        <v>011390900Д0000244</v>
      </c>
    </row>
    <row r="894" spans="1:7">
      <c r="A894" s="249" t="s">
        <v>183</v>
      </c>
      <c r="B894" s="250" t="s">
        <v>66</v>
      </c>
      <c r="C894" s="250" t="s">
        <v>1140</v>
      </c>
      <c r="D894" s="250" t="s">
        <v>1175</v>
      </c>
      <c r="E894" s="250" t="s">
        <v>1175</v>
      </c>
      <c r="F894" s="251">
        <v>600000</v>
      </c>
      <c r="G894" s="124" t="str">
        <f t="shared" si="15"/>
        <v>0400</v>
      </c>
    </row>
    <row r="895" spans="1:7">
      <c r="A895" s="249" t="s">
        <v>145</v>
      </c>
      <c r="B895" s="250" t="s">
        <v>66</v>
      </c>
      <c r="C895" s="250" t="s">
        <v>360</v>
      </c>
      <c r="D895" s="250" t="s">
        <v>1175</v>
      </c>
      <c r="E895" s="250" t="s">
        <v>1175</v>
      </c>
      <c r="F895" s="251">
        <v>600000</v>
      </c>
      <c r="G895" s="124" t="str">
        <f t="shared" si="15"/>
        <v>0412</v>
      </c>
    </row>
    <row r="896" spans="1:7" ht="25.5">
      <c r="A896" s="249" t="s">
        <v>601</v>
      </c>
      <c r="B896" s="250" t="s">
        <v>66</v>
      </c>
      <c r="C896" s="250" t="s">
        <v>360</v>
      </c>
      <c r="D896" s="250" t="s">
        <v>1011</v>
      </c>
      <c r="E896" s="250" t="s">
        <v>1175</v>
      </c>
      <c r="F896" s="251">
        <v>600000</v>
      </c>
      <c r="G896" s="124" t="str">
        <f t="shared" si="15"/>
        <v>04129000000000</v>
      </c>
    </row>
    <row r="897" spans="1:7" ht="25.5">
      <c r="A897" s="249" t="s">
        <v>431</v>
      </c>
      <c r="B897" s="250" t="s">
        <v>66</v>
      </c>
      <c r="C897" s="250" t="s">
        <v>360</v>
      </c>
      <c r="D897" s="250" t="s">
        <v>1015</v>
      </c>
      <c r="E897" s="250" t="s">
        <v>1175</v>
      </c>
      <c r="F897" s="251">
        <v>600000</v>
      </c>
      <c r="G897" s="124" t="str">
        <f t="shared" si="15"/>
        <v>04129090000000</v>
      </c>
    </row>
    <row r="898" spans="1:7" ht="38.25">
      <c r="A898" s="249" t="s">
        <v>403</v>
      </c>
      <c r="B898" s="250" t="s">
        <v>66</v>
      </c>
      <c r="C898" s="250" t="s">
        <v>360</v>
      </c>
      <c r="D898" s="250" t="s">
        <v>735</v>
      </c>
      <c r="E898" s="250" t="s">
        <v>1175</v>
      </c>
      <c r="F898" s="251">
        <v>600000</v>
      </c>
      <c r="G898" s="124" t="str">
        <f t="shared" si="15"/>
        <v>041290900Ж0000</v>
      </c>
    </row>
    <row r="899" spans="1:7" ht="25.5">
      <c r="A899" s="249" t="s">
        <v>1321</v>
      </c>
      <c r="B899" s="250" t="s">
        <v>66</v>
      </c>
      <c r="C899" s="250" t="s">
        <v>360</v>
      </c>
      <c r="D899" s="250" t="s">
        <v>735</v>
      </c>
      <c r="E899" s="250" t="s">
        <v>1322</v>
      </c>
      <c r="F899" s="251">
        <v>600000</v>
      </c>
      <c r="G899" s="124" t="str">
        <f t="shared" si="15"/>
        <v>041290900Ж0000200</v>
      </c>
    </row>
    <row r="900" spans="1:7" ht="25.5">
      <c r="A900" s="249" t="s">
        <v>1198</v>
      </c>
      <c r="B900" s="250" t="s">
        <v>66</v>
      </c>
      <c r="C900" s="250" t="s">
        <v>360</v>
      </c>
      <c r="D900" s="250" t="s">
        <v>735</v>
      </c>
      <c r="E900" s="250" t="s">
        <v>1199</v>
      </c>
      <c r="F900" s="251">
        <v>600000</v>
      </c>
      <c r="G900" s="124" t="str">
        <f t="shared" si="15"/>
        <v>041290900Ж0000240</v>
      </c>
    </row>
    <row r="901" spans="1:7">
      <c r="A901" s="249" t="s">
        <v>1225</v>
      </c>
      <c r="B901" s="250" t="s">
        <v>66</v>
      </c>
      <c r="C901" s="250" t="s">
        <v>360</v>
      </c>
      <c r="D901" s="250" t="s">
        <v>735</v>
      </c>
      <c r="E901" s="250" t="s">
        <v>329</v>
      </c>
      <c r="F901" s="251">
        <v>600000</v>
      </c>
      <c r="G901" s="124" t="str">
        <f t="shared" si="15"/>
        <v>041290900Ж0000244</v>
      </c>
    </row>
    <row r="902" spans="1:7">
      <c r="A902" s="249" t="s">
        <v>239</v>
      </c>
      <c r="B902" s="250" t="s">
        <v>66</v>
      </c>
      <c r="C902" s="250" t="s">
        <v>1141</v>
      </c>
      <c r="D902" s="250" t="s">
        <v>1175</v>
      </c>
      <c r="E902" s="250" t="s">
        <v>1175</v>
      </c>
      <c r="F902" s="251">
        <v>5395980.79</v>
      </c>
      <c r="G902" s="124" t="str">
        <f t="shared" si="15"/>
        <v>0500</v>
      </c>
    </row>
    <row r="903" spans="1:7">
      <c r="A903" s="249" t="s">
        <v>3</v>
      </c>
      <c r="B903" s="250" t="s">
        <v>66</v>
      </c>
      <c r="C903" s="250" t="s">
        <v>386</v>
      </c>
      <c r="D903" s="250" t="s">
        <v>1175</v>
      </c>
      <c r="E903" s="250" t="s">
        <v>1175</v>
      </c>
      <c r="F903" s="251">
        <v>3045980.79</v>
      </c>
      <c r="G903" s="124" t="str">
        <f t="shared" si="15"/>
        <v>0501</v>
      </c>
    </row>
    <row r="904" spans="1:7" ht="38.25">
      <c r="A904" s="249" t="s">
        <v>452</v>
      </c>
      <c r="B904" s="250" t="s">
        <v>66</v>
      </c>
      <c r="C904" s="250" t="s">
        <v>386</v>
      </c>
      <c r="D904" s="250" t="s">
        <v>974</v>
      </c>
      <c r="E904" s="250" t="s">
        <v>1175</v>
      </c>
      <c r="F904" s="251">
        <v>628030.87</v>
      </c>
      <c r="G904" s="124" t="str">
        <f t="shared" si="15"/>
        <v>05010300000000</v>
      </c>
    </row>
    <row r="905" spans="1:7" ht="38.25">
      <c r="A905" s="249" t="s">
        <v>592</v>
      </c>
      <c r="B905" s="250" t="s">
        <v>66</v>
      </c>
      <c r="C905" s="250" t="s">
        <v>386</v>
      </c>
      <c r="D905" s="250" t="s">
        <v>976</v>
      </c>
      <c r="E905" s="250" t="s">
        <v>1175</v>
      </c>
      <c r="F905" s="251">
        <v>628030.87</v>
      </c>
      <c r="G905" s="124" t="str">
        <f t="shared" si="15"/>
        <v>05010330000000</v>
      </c>
    </row>
    <row r="906" spans="1:7" ht="89.25">
      <c r="A906" s="249" t="s">
        <v>529</v>
      </c>
      <c r="B906" s="250" t="s">
        <v>66</v>
      </c>
      <c r="C906" s="250" t="s">
        <v>386</v>
      </c>
      <c r="D906" s="250" t="s">
        <v>737</v>
      </c>
      <c r="E906" s="250" t="s">
        <v>1175</v>
      </c>
      <c r="F906" s="251">
        <v>628030.87</v>
      </c>
      <c r="G906" s="124" t="str">
        <f t="shared" si="15"/>
        <v>05010330080000</v>
      </c>
    </row>
    <row r="907" spans="1:7" ht="25.5">
      <c r="A907" s="249" t="s">
        <v>1321</v>
      </c>
      <c r="B907" s="250" t="s">
        <v>66</v>
      </c>
      <c r="C907" s="250" t="s">
        <v>386</v>
      </c>
      <c r="D907" s="250" t="s">
        <v>737</v>
      </c>
      <c r="E907" s="250" t="s">
        <v>1322</v>
      </c>
      <c r="F907" s="251">
        <v>628030.87</v>
      </c>
      <c r="G907" s="124" t="str">
        <f t="shared" si="15"/>
        <v>05010330080000200</v>
      </c>
    </row>
    <row r="908" spans="1:7" ht="25.5">
      <c r="A908" s="249" t="s">
        <v>1198</v>
      </c>
      <c r="B908" s="250" t="s">
        <v>66</v>
      </c>
      <c r="C908" s="250" t="s">
        <v>386</v>
      </c>
      <c r="D908" s="250" t="s">
        <v>737</v>
      </c>
      <c r="E908" s="250" t="s">
        <v>1199</v>
      </c>
      <c r="F908" s="251">
        <v>628030.87</v>
      </c>
      <c r="G908" s="124" t="str">
        <f t="shared" si="15"/>
        <v>05010330080000240</v>
      </c>
    </row>
    <row r="909" spans="1:7">
      <c r="A909" s="249" t="s">
        <v>1225</v>
      </c>
      <c r="B909" s="250" t="s">
        <v>66</v>
      </c>
      <c r="C909" s="250" t="s">
        <v>386</v>
      </c>
      <c r="D909" s="250" t="s">
        <v>737</v>
      </c>
      <c r="E909" s="250" t="s">
        <v>329</v>
      </c>
      <c r="F909" s="251">
        <v>628030.87</v>
      </c>
      <c r="G909" s="124" t="str">
        <f t="shared" si="15"/>
        <v>05010330080000244</v>
      </c>
    </row>
    <row r="910" spans="1:7" ht="25.5">
      <c r="A910" s="249" t="s">
        <v>596</v>
      </c>
      <c r="B910" s="250" t="s">
        <v>66</v>
      </c>
      <c r="C910" s="250" t="s">
        <v>386</v>
      </c>
      <c r="D910" s="250" t="s">
        <v>997</v>
      </c>
      <c r="E910" s="250" t="s">
        <v>1175</v>
      </c>
      <c r="F910" s="251">
        <v>2410000</v>
      </c>
      <c r="G910" s="124" t="str">
        <f t="shared" si="15"/>
        <v>05011000000000</v>
      </c>
    </row>
    <row r="911" spans="1:7" ht="25.5">
      <c r="A911" s="249" t="s">
        <v>597</v>
      </c>
      <c r="B911" s="250" t="s">
        <v>66</v>
      </c>
      <c r="C911" s="250" t="s">
        <v>386</v>
      </c>
      <c r="D911" s="250" t="s">
        <v>998</v>
      </c>
      <c r="E911" s="250" t="s">
        <v>1175</v>
      </c>
      <c r="F911" s="251">
        <v>2410000</v>
      </c>
      <c r="G911" s="124" t="str">
        <f t="shared" si="15"/>
        <v>05011050000000</v>
      </c>
    </row>
    <row r="912" spans="1:7" ht="63.75">
      <c r="A912" s="249" t="s">
        <v>528</v>
      </c>
      <c r="B912" s="250" t="s">
        <v>66</v>
      </c>
      <c r="C912" s="250" t="s">
        <v>386</v>
      </c>
      <c r="D912" s="250" t="s">
        <v>736</v>
      </c>
      <c r="E912" s="250" t="s">
        <v>1175</v>
      </c>
      <c r="F912" s="251">
        <v>2410000</v>
      </c>
      <c r="G912" s="124" t="str">
        <f t="shared" si="15"/>
        <v>05011050080000</v>
      </c>
    </row>
    <row r="913" spans="1:7">
      <c r="A913" s="249" t="s">
        <v>1325</v>
      </c>
      <c r="B913" s="250" t="s">
        <v>66</v>
      </c>
      <c r="C913" s="250" t="s">
        <v>386</v>
      </c>
      <c r="D913" s="250" t="s">
        <v>736</v>
      </c>
      <c r="E913" s="250" t="s">
        <v>1326</v>
      </c>
      <c r="F913" s="251">
        <v>960000</v>
      </c>
      <c r="G913" s="124" t="str">
        <f t="shared" si="15"/>
        <v>05011050080000300</v>
      </c>
    </row>
    <row r="914" spans="1:7">
      <c r="A914" s="249" t="s">
        <v>531</v>
      </c>
      <c r="B914" s="250" t="s">
        <v>66</v>
      </c>
      <c r="C914" s="250" t="s">
        <v>386</v>
      </c>
      <c r="D914" s="250" t="s">
        <v>736</v>
      </c>
      <c r="E914" s="250" t="s">
        <v>532</v>
      </c>
      <c r="F914" s="251">
        <v>960000</v>
      </c>
      <c r="G914" s="124" t="str">
        <f t="shared" si="15"/>
        <v>05011050080000360</v>
      </c>
    </row>
    <row r="915" spans="1:7" ht="25.5">
      <c r="A915" s="249" t="s">
        <v>1327</v>
      </c>
      <c r="B915" s="250" t="s">
        <v>66</v>
      </c>
      <c r="C915" s="250" t="s">
        <v>386</v>
      </c>
      <c r="D915" s="250" t="s">
        <v>736</v>
      </c>
      <c r="E915" s="250" t="s">
        <v>1328</v>
      </c>
      <c r="F915" s="251">
        <v>1450000</v>
      </c>
      <c r="G915" s="124" t="str">
        <f t="shared" si="15"/>
        <v>05011050080000400</v>
      </c>
    </row>
    <row r="916" spans="1:7">
      <c r="A916" s="249" t="s">
        <v>1209</v>
      </c>
      <c r="B916" s="250" t="s">
        <v>66</v>
      </c>
      <c r="C916" s="250" t="s">
        <v>386</v>
      </c>
      <c r="D916" s="250" t="s">
        <v>736</v>
      </c>
      <c r="E916" s="250" t="s">
        <v>75</v>
      </c>
      <c r="F916" s="251">
        <v>1450000</v>
      </c>
      <c r="G916" s="124" t="str">
        <f t="shared" si="15"/>
        <v>05011050080000410</v>
      </c>
    </row>
    <row r="917" spans="1:7" ht="38.25">
      <c r="A917" s="249" t="s">
        <v>404</v>
      </c>
      <c r="B917" s="250" t="s">
        <v>66</v>
      </c>
      <c r="C917" s="250" t="s">
        <v>386</v>
      </c>
      <c r="D917" s="250" t="s">
        <v>736</v>
      </c>
      <c r="E917" s="250" t="s">
        <v>405</v>
      </c>
      <c r="F917" s="251">
        <v>1450000</v>
      </c>
      <c r="G917" s="124" t="str">
        <f t="shared" si="15"/>
        <v>05011050080000412</v>
      </c>
    </row>
    <row r="918" spans="1:7" ht="25.5">
      <c r="A918" s="249" t="s">
        <v>601</v>
      </c>
      <c r="B918" s="250" t="s">
        <v>66</v>
      </c>
      <c r="C918" s="250" t="s">
        <v>386</v>
      </c>
      <c r="D918" s="250" t="s">
        <v>1011</v>
      </c>
      <c r="E918" s="250" t="s">
        <v>1175</v>
      </c>
      <c r="F918" s="251">
        <v>7949.92</v>
      </c>
      <c r="G918" s="124" t="str">
        <f t="shared" si="15"/>
        <v>05019000000000</v>
      </c>
    </row>
    <row r="919" spans="1:7" ht="25.5">
      <c r="A919" s="249" t="s">
        <v>431</v>
      </c>
      <c r="B919" s="250" t="s">
        <v>66</v>
      </c>
      <c r="C919" s="250" t="s">
        <v>386</v>
      </c>
      <c r="D919" s="250" t="s">
        <v>1015</v>
      </c>
      <c r="E919" s="250" t="s">
        <v>1175</v>
      </c>
      <c r="F919" s="251">
        <v>7949.92</v>
      </c>
      <c r="G919" s="124" t="str">
        <f t="shared" si="15"/>
        <v>05019090000000</v>
      </c>
    </row>
    <row r="920" spans="1:7" ht="25.5">
      <c r="A920" s="249" t="s">
        <v>431</v>
      </c>
      <c r="B920" s="250" t="s">
        <v>66</v>
      </c>
      <c r="C920" s="250" t="s">
        <v>386</v>
      </c>
      <c r="D920" s="250" t="s">
        <v>795</v>
      </c>
      <c r="E920" s="250" t="s">
        <v>1175</v>
      </c>
      <c r="F920" s="251">
        <v>7949.92</v>
      </c>
      <c r="G920" s="124" t="str">
        <f t="shared" si="15"/>
        <v>05019090080000</v>
      </c>
    </row>
    <row r="921" spans="1:7">
      <c r="A921" s="249" t="s">
        <v>1323</v>
      </c>
      <c r="B921" s="250" t="s">
        <v>66</v>
      </c>
      <c r="C921" s="250" t="s">
        <v>386</v>
      </c>
      <c r="D921" s="250" t="s">
        <v>795</v>
      </c>
      <c r="E921" s="250" t="s">
        <v>1324</v>
      </c>
      <c r="F921" s="251">
        <v>7949.92</v>
      </c>
      <c r="G921" s="124" t="str">
        <f t="shared" si="15"/>
        <v>05019090080000800</v>
      </c>
    </row>
    <row r="922" spans="1:7">
      <c r="A922" s="249" t="s">
        <v>1203</v>
      </c>
      <c r="B922" s="250" t="s">
        <v>66</v>
      </c>
      <c r="C922" s="250" t="s">
        <v>386</v>
      </c>
      <c r="D922" s="250" t="s">
        <v>795</v>
      </c>
      <c r="E922" s="250" t="s">
        <v>1204</v>
      </c>
      <c r="F922" s="251">
        <v>7949.92</v>
      </c>
      <c r="G922" s="124" t="str">
        <f t="shared" si="15"/>
        <v>05019090080000850</v>
      </c>
    </row>
    <row r="923" spans="1:7">
      <c r="A923" s="249" t="s">
        <v>1057</v>
      </c>
      <c r="B923" s="250" t="s">
        <v>66</v>
      </c>
      <c r="C923" s="250" t="s">
        <v>386</v>
      </c>
      <c r="D923" s="250" t="s">
        <v>795</v>
      </c>
      <c r="E923" s="250" t="s">
        <v>1058</v>
      </c>
      <c r="F923" s="251">
        <v>7949.92</v>
      </c>
      <c r="G923" s="124" t="str">
        <f t="shared" si="15"/>
        <v>05019090080000853</v>
      </c>
    </row>
    <row r="924" spans="1:7">
      <c r="A924" s="249" t="s">
        <v>146</v>
      </c>
      <c r="B924" s="250" t="s">
        <v>66</v>
      </c>
      <c r="C924" s="250" t="s">
        <v>364</v>
      </c>
      <c r="D924" s="250" t="s">
        <v>1175</v>
      </c>
      <c r="E924" s="250" t="s">
        <v>1175</v>
      </c>
      <c r="F924" s="251">
        <v>2350000</v>
      </c>
      <c r="G924" s="124" t="str">
        <f t="shared" si="15"/>
        <v>0502</v>
      </c>
    </row>
    <row r="925" spans="1:7" ht="38.25">
      <c r="A925" s="249" t="s">
        <v>452</v>
      </c>
      <c r="B925" s="250" t="s">
        <v>66</v>
      </c>
      <c r="C925" s="250" t="s">
        <v>364</v>
      </c>
      <c r="D925" s="250" t="s">
        <v>974</v>
      </c>
      <c r="E925" s="250" t="s">
        <v>1175</v>
      </c>
      <c r="F925" s="251">
        <v>800000</v>
      </c>
      <c r="G925" s="124" t="str">
        <f t="shared" si="15"/>
        <v>05020300000000</v>
      </c>
    </row>
    <row r="926" spans="1:7" ht="38.25">
      <c r="A926" s="249" t="s">
        <v>593</v>
      </c>
      <c r="B926" s="250" t="s">
        <v>66</v>
      </c>
      <c r="C926" s="250" t="s">
        <v>364</v>
      </c>
      <c r="D926" s="250" t="s">
        <v>977</v>
      </c>
      <c r="E926" s="250" t="s">
        <v>1175</v>
      </c>
      <c r="F926" s="251">
        <v>800000</v>
      </c>
      <c r="G926" s="124" t="str">
        <f t="shared" si="15"/>
        <v>05020350000000</v>
      </c>
    </row>
    <row r="927" spans="1:7" ht="89.25">
      <c r="A927" s="249" t="s">
        <v>1789</v>
      </c>
      <c r="B927" s="250" t="s">
        <v>66</v>
      </c>
      <c r="C927" s="250" t="s">
        <v>364</v>
      </c>
      <c r="D927" s="250" t="s">
        <v>1507</v>
      </c>
      <c r="E927" s="250" t="s">
        <v>1175</v>
      </c>
      <c r="F927" s="251">
        <v>800000</v>
      </c>
      <c r="G927" s="124" t="str">
        <f t="shared" si="15"/>
        <v>0502035008Ф000</v>
      </c>
    </row>
    <row r="928" spans="1:7" ht="25.5">
      <c r="A928" s="249" t="s">
        <v>1321</v>
      </c>
      <c r="B928" s="250" t="s">
        <v>66</v>
      </c>
      <c r="C928" s="250" t="s">
        <v>364</v>
      </c>
      <c r="D928" s="250" t="s">
        <v>1507</v>
      </c>
      <c r="E928" s="250" t="s">
        <v>1322</v>
      </c>
      <c r="F928" s="251">
        <v>800000</v>
      </c>
      <c r="G928" s="124" t="str">
        <f t="shared" si="15"/>
        <v>0502035008Ф000200</v>
      </c>
    </row>
    <row r="929" spans="1:7" ht="25.5">
      <c r="A929" s="249" t="s">
        <v>1198</v>
      </c>
      <c r="B929" s="250" t="s">
        <v>66</v>
      </c>
      <c r="C929" s="250" t="s">
        <v>364</v>
      </c>
      <c r="D929" s="250" t="s">
        <v>1507</v>
      </c>
      <c r="E929" s="250" t="s">
        <v>1199</v>
      </c>
      <c r="F929" s="251">
        <v>800000</v>
      </c>
      <c r="G929" s="124" t="str">
        <f t="shared" si="15"/>
        <v>0502035008Ф000240</v>
      </c>
    </row>
    <row r="930" spans="1:7">
      <c r="A930" s="249" t="s">
        <v>1225</v>
      </c>
      <c r="B930" s="250" t="s">
        <v>66</v>
      </c>
      <c r="C930" s="250" t="s">
        <v>364</v>
      </c>
      <c r="D930" s="250" t="s">
        <v>1507</v>
      </c>
      <c r="E930" s="250" t="s">
        <v>329</v>
      </c>
      <c r="F930" s="251">
        <v>800000</v>
      </c>
      <c r="G930" s="124" t="str">
        <f t="shared" si="15"/>
        <v>0502035008Ф000244</v>
      </c>
    </row>
    <row r="931" spans="1:7" ht="25.5">
      <c r="A931" s="249" t="s">
        <v>601</v>
      </c>
      <c r="B931" s="250" t="s">
        <v>66</v>
      </c>
      <c r="C931" s="250" t="s">
        <v>364</v>
      </c>
      <c r="D931" s="250" t="s">
        <v>1011</v>
      </c>
      <c r="E931" s="250" t="s">
        <v>1175</v>
      </c>
      <c r="F931" s="251">
        <v>1550000</v>
      </c>
      <c r="G931" s="124" t="str">
        <f t="shared" si="15"/>
        <v>05029000000000</v>
      </c>
    </row>
    <row r="932" spans="1:7" ht="38.25">
      <c r="A932" s="249" t="s">
        <v>427</v>
      </c>
      <c r="B932" s="250" t="s">
        <v>66</v>
      </c>
      <c r="C932" s="250" t="s">
        <v>364</v>
      </c>
      <c r="D932" s="250" t="s">
        <v>1012</v>
      </c>
      <c r="E932" s="250" t="s">
        <v>1175</v>
      </c>
      <c r="F932" s="251">
        <v>1550000</v>
      </c>
      <c r="G932" s="124" t="str">
        <f t="shared" si="15"/>
        <v>05029010000000</v>
      </c>
    </row>
    <row r="933" spans="1:7" ht="38.25">
      <c r="A933" s="249" t="s">
        <v>427</v>
      </c>
      <c r="B933" s="250" t="s">
        <v>66</v>
      </c>
      <c r="C933" s="250" t="s">
        <v>364</v>
      </c>
      <c r="D933" s="250" t="s">
        <v>793</v>
      </c>
      <c r="E933" s="250" t="s">
        <v>1175</v>
      </c>
      <c r="F933" s="251">
        <v>1550000</v>
      </c>
      <c r="G933" s="124" t="str">
        <f t="shared" si="15"/>
        <v>05029010080000</v>
      </c>
    </row>
    <row r="934" spans="1:7" ht="25.5">
      <c r="A934" s="249" t="s">
        <v>1321</v>
      </c>
      <c r="B934" s="250" t="s">
        <v>66</v>
      </c>
      <c r="C934" s="250" t="s">
        <v>364</v>
      </c>
      <c r="D934" s="250" t="s">
        <v>793</v>
      </c>
      <c r="E934" s="250" t="s">
        <v>1322</v>
      </c>
      <c r="F934" s="251">
        <v>1550000</v>
      </c>
      <c r="G934" s="124" t="str">
        <f t="shared" si="15"/>
        <v>05029010080000200</v>
      </c>
    </row>
    <row r="935" spans="1:7" ht="25.5">
      <c r="A935" s="249" t="s">
        <v>1198</v>
      </c>
      <c r="B935" s="250" t="s">
        <v>66</v>
      </c>
      <c r="C935" s="250" t="s">
        <v>364</v>
      </c>
      <c r="D935" s="250" t="s">
        <v>793</v>
      </c>
      <c r="E935" s="250" t="s">
        <v>1199</v>
      </c>
      <c r="F935" s="251">
        <v>1550000</v>
      </c>
      <c r="G935" s="124" t="str">
        <f t="shared" si="15"/>
        <v>05029010080000240</v>
      </c>
    </row>
    <row r="936" spans="1:7">
      <c r="A936" s="249" t="s">
        <v>1225</v>
      </c>
      <c r="B936" s="250" t="s">
        <v>66</v>
      </c>
      <c r="C936" s="250" t="s">
        <v>364</v>
      </c>
      <c r="D936" s="250" t="s">
        <v>793</v>
      </c>
      <c r="E936" s="250" t="s">
        <v>329</v>
      </c>
      <c r="F936" s="251">
        <v>1550000</v>
      </c>
      <c r="G936" s="124" t="str">
        <f t="shared" si="15"/>
        <v>05029010080000244</v>
      </c>
    </row>
    <row r="937" spans="1:7">
      <c r="A937" s="249" t="s">
        <v>1656</v>
      </c>
      <c r="B937" s="250" t="s">
        <v>66</v>
      </c>
      <c r="C937" s="250" t="s">
        <v>1657</v>
      </c>
      <c r="D937" s="250" t="s">
        <v>1175</v>
      </c>
      <c r="E937" s="250" t="s">
        <v>1175</v>
      </c>
      <c r="F937" s="251">
        <v>50000</v>
      </c>
      <c r="G937" s="124" t="str">
        <f t="shared" ref="G937:G1000" si="16">CONCATENATE(C937,D937,E937)</f>
        <v>0600</v>
      </c>
    </row>
    <row r="938" spans="1:7">
      <c r="A938" s="249" t="s">
        <v>1658</v>
      </c>
      <c r="B938" s="250" t="s">
        <v>66</v>
      </c>
      <c r="C938" s="250" t="s">
        <v>1659</v>
      </c>
      <c r="D938" s="250" t="s">
        <v>1175</v>
      </c>
      <c r="E938" s="250" t="s">
        <v>1175</v>
      </c>
      <c r="F938" s="251">
        <v>50000</v>
      </c>
      <c r="G938" s="124" t="str">
        <f t="shared" si="16"/>
        <v>0605</v>
      </c>
    </row>
    <row r="939" spans="1:7" ht="25.5">
      <c r="A939" s="249" t="s">
        <v>1718</v>
      </c>
      <c r="B939" s="250" t="s">
        <v>66</v>
      </c>
      <c r="C939" s="250" t="s">
        <v>1659</v>
      </c>
      <c r="D939" s="250" t="s">
        <v>1719</v>
      </c>
      <c r="E939" s="250" t="s">
        <v>1175</v>
      </c>
      <c r="F939" s="251">
        <v>50000</v>
      </c>
      <c r="G939" s="124" t="str">
        <f t="shared" si="16"/>
        <v>06050200000000</v>
      </c>
    </row>
    <row r="940" spans="1:7" ht="25.5">
      <c r="A940" s="249" t="s">
        <v>822</v>
      </c>
      <c r="B940" s="250" t="s">
        <v>66</v>
      </c>
      <c r="C940" s="250" t="s">
        <v>1659</v>
      </c>
      <c r="D940" s="250" t="s">
        <v>1720</v>
      </c>
      <c r="E940" s="250" t="s">
        <v>1175</v>
      </c>
      <c r="F940" s="251">
        <v>50000</v>
      </c>
      <c r="G940" s="124" t="str">
        <f t="shared" si="16"/>
        <v>06050210000000</v>
      </c>
    </row>
    <row r="941" spans="1:7" ht="76.5">
      <c r="A941" s="249" t="s">
        <v>1827</v>
      </c>
      <c r="B941" s="250" t="s">
        <v>66</v>
      </c>
      <c r="C941" s="250" t="s">
        <v>1659</v>
      </c>
      <c r="D941" s="250" t="s">
        <v>1826</v>
      </c>
      <c r="E941" s="250" t="s">
        <v>1175</v>
      </c>
      <c r="F941" s="251">
        <v>50000</v>
      </c>
      <c r="G941" s="124" t="str">
        <f t="shared" si="16"/>
        <v>060502100S4630</v>
      </c>
    </row>
    <row r="942" spans="1:7" ht="25.5">
      <c r="A942" s="249" t="s">
        <v>1321</v>
      </c>
      <c r="B942" s="250" t="s">
        <v>66</v>
      </c>
      <c r="C942" s="250" t="s">
        <v>1659</v>
      </c>
      <c r="D942" s="250" t="s">
        <v>1826</v>
      </c>
      <c r="E942" s="250" t="s">
        <v>1322</v>
      </c>
      <c r="F942" s="251">
        <v>50000</v>
      </c>
      <c r="G942" s="124" t="str">
        <f t="shared" si="16"/>
        <v>060502100S4630200</v>
      </c>
    </row>
    <row r="943" spans="1:7" ht="25.5">
      <c r="A943" s="249" t="s">
        <v>1198</v>
      </c>
      <c r="B943" s="250" t="s">
        <v>66</v>
      </c>
      <c r="C943" s="250" t="s">
        <v>1659</v>
      </c>
      <c r="D943" s="250" t="s">
        <v>1826</v>
      </c>
      <c r="E943" s="250" t="s">
        <v>1199</v>
      </c>
      <c r="F943" s="251">
        <v>50000</v>
      </c>
      <c r="G943" s="124" t="str">
        <f t="shared" si="16"/>
        <v>060502100S4630240</v>
      </c>
    </row>
    <row r="944" spans="1:7">
      <c r="A944" s="249" t="s">
        <v>1225</v>
      </c>
      <c r="B944" s="250" t="s">
        <v>66</v>
      </c>
      <c r="C944" s="250" t="s">
        <v>1659</v>
      </c>
      <c r="D944" s="250" t="s">
        <v>1826</v>
      </c>
      <c r="E944" s="250" t="s">
        <v>329</v>
      </c>
      <c r="F944" s="251">
        <v>50000</v>
      </c>
      <c r="G944" s="124" t="str">
        <f t="shared" si="16"/>
        <v>060502100S4630244</v>
      </c>
    </row>
    <row r="945" spans="1:7">
      <c r="A945" s="249" t="s">
        <v>140</v>
      </c>
      <c r="B945" s="250" t="s">
        <v>66</v>
      </c>
      <c r="C945" s="250" t="s">
        <v>1142</v>
      </c>
      <c r="D945" s="250" t="s">
        <v>1175</v>
      </c>
      <c r="E945" s="250" t="s">
        <v>1175</v>
      </c>
      <c r="F945" s="251">
        <v>2000000</v>
      </c>
      <c r="G945" s="124" t="str">
        <f t="shared" si="16"/>
        <v>0700</v>
      </c>
    </row>
    <row r="946" spans="1:7">
      <c r="A946" s="249" t="s">
        <v>153</v>
      </c>
      <c r="B946" s="250" t="s">
        <v>66</v>
      </c>
      <c r="C946" s="250" t="s">
        <v>395</v>
      </c>
      <c r="D946" s="250" t="s">
        <v>1175</v>
      </c>
      <c r="E946" s="250" t="s">
        <v>1175</v>
      </c>
      <c r="F946" s="251">
        <v>2000000</v>
      </c>
      <c r="G946" s="124" t="str">
        <f t="shared" si="16"/>
        <v>0702</v>
      </c>
    </row>
    <row r="947" spans="1:7" ht="25.5">
      <c r="A947" s="249" t="s">
        <v>442</v>
      </c>
      <c r="B947" s="250" t="s">
        <v>66</v>
      </c>
      <c r="C947" s="250" t="s">
        <v>395</v>
      </c>
      <c r="D947" s="250" t="s">
        <v>971</v>
      </c>
      <c r="E947" s="250" t="s">
        <v>1175</v>
      </c>
      <c r="F947" s="251">
        <v>2000000</v>
      </c>
      <c r="G947" s="124" t="str">
        <f t="shared" si="16"/>
        <v>07020100000000</v>
      </c>
    </row>
    <row r="948" spans="1:7" ht="25.5">
      <c r="A948" s="249" t="s">
        <v>443</v>
      </c>
      <c r="B948" s="250" t="s">
        <v>66</v>
      </c>
      <c r="C948" s="250" t="s">
        <v>395</v>
      </c>
      <c r="D948" s="250" t="s">
        <v>972</v>
      </c>
      <c r="E948" s="250" t="s">
        <v>1175</v>
      </c>
      <c r="F948" s="251">
        <v>2000000</v>
      </c>
      <c r="G948" s="124" t="str">
        <f t="shared" si="16"/>
        <v>07020110000000</v>
      </c>
    </row>
    <row r="949" spans="1:7" ht="127.5">
      <c r="A949" s="249" t="s">
        <v>530</v>
      </c>
      <c r="B949" s="250" t="s">
        <v>66</v>
      </c>
      <c r="C949" s="250" t="s">
        <v>395</v>
      </c>
      <c r="D949" s="250" t="s">
        <v>757</v>
      </c>
      <c r="E949" s="250" t="s">
        <v>1175</v>
      </c>
      <c r="F949" s="251">
        <v>1000000</v>
      </c>
      <c r="G949" s="124" t="str">
        <f t="shared" si="16"/>
        <v>07020110043020</v>
      </c>
    </row>
    <row r="950" spans="1:7" ht="25.5">
      <c r="A950" s="249" t="s">
        <v>1321</v>
      </c>
      <c r="B950" s="250" t="s">
        <v>66</v>
      </c>
      <c r="C950" s="250" t="s">
        <v>395</v>
      </c>
      <c r="D950" s="250" t="s">
        <v>757</v>
      </c>
      <c r="E950" s="250" t="s">
        <v>1322</v>
      </c>
      <c r="F950" s="251">
        <v>1000000</v>
      </c>
      <c r="G950" s="124" t="str">
        <f t="shared" si="16"/>
        <v>07020110043020200</v>
      </c>
    </row>
    <row r="951" spans="1:7" ht="25.5">
      <c r="A951" s="249" t="s">
        <v>1198</v>
      </c>
      <c r="B951" s="250" t="s">
        <v>66</v>
      </c>
      <c r="C951" s="250" t="s">
        <v>395</v>
      </c>
      <c r="D951" s="250" t="s">
        <v>757</v>
      </c>
      <c r="E951" s="250" t="s">
        <v>1199</v>
      </c>
      <c r="F951" s="251">
        <v>1000000</v>
      </c>
      <c r="G951" s="124" t="str">
        <f t="shared" si="16"/>
        <v>07020110043020240</v>
      </c>
    </row>
    <row r="952" spans="1:7">
      <c r="A952" s="249" t="s">
        <v>1225</v>
      </c>
      <c r="B952" s="250" t="s">
        <v>66</v>
      </c>
      <c r="C952" s="250" t="s">
        <v>395</v>
      </c>
      <c r="D952" s="250" t="s">
        <v>757</v>
      </c>
      <c r="E952" s="250" t="s">
        <v>329</v>
      </c>
      <c r="F952" s="251">
        <v>1000000</v>
      </c>
      <c r="G952" s="124" t="str">
        <f t="shared" si="16"/>
        <v>07020110043020244</v>
      </c>
    </row>
    <row r="953" spans="1:7" ht="102">
      <c r="A953" s="249" t="s">
        <v>2127</v>
      </c>
      <c r="B953" s="250" t="s">
        <v>66</v>
      </c>
      <c r="C953" s="250" t="s">
        <v>395</v>
      </c>
      <c r="D953" s="250" t="s">
        <v>2128</v>
      </c>
      <c r="E953" s="250" t="s">
        <v>1175</v>
      </c>
      <c r="F953" s="251">
        <v>1000000</v>
      </c>
      <c r="G953" s="124" t="str">
        <f t="shared" si="16"/>
        <v>0702011004Д020</v>
      </c>
    </row>
    <row r="954" spans="1:7" ht="25.5">
      <c r="A954" s="249" t="s">
        <v>1321</v>
      </c>
      <c r="B954" s="250" t="s">
        <v>66</v>
      </c>
      <c r="C954" s="250" t="s">
        <v>395</v>
      </c>
      <c r="D954" s="250" t="s">
        <v>2128</v>
      </c>
      <c r="E954" s="250" t="s">
        <v>1322</v>
      </c>
      <c r="F954" s="251">
        <v>1000000</v>
      </c>
      <c r="G954" s="124" t="str">
        <f t="shared" si="16"/>
        <v>0702011004Д020200</v>
      </c>
    </row>
    <row r="955" spans="1:7" ht="25.5">
      <c r="A955" s="249" t="s">
        <v>1198</v>
      </c>
      <c r="B955" s="250" t="s">
        <v>66</v>
      </c>
      <c r="C955" s="250" t="s">
        <v>395</v>
      </c>
      <c r="D955" s="250" t="s">
        <v>2128</v>
      </c>
      <c r="E955" s="250" t="s">
        <v>1199</v>
      </c>
      <c r="F955" s="251">
        <v>1000000</v>
      </c>
      <c r="G955" s="124" t="str">
        <f t="shared" si="16"/>
        <v>0702011004Д020240</v>
      </c>
    </row>
    <row r="956" spans="1:7">
      <c r="A956" s="249" t="s">
        <v>1225</v>
      </c>
      <c r="B956" s="250" t="s">
        <v>66</v>
      </c>
      <c r="C956" s="250" t="s">
        <v>395</v>
      </c>
      <c r="D956" s="250" t="s">
        <v>2128</v>
      </c>
      <c r="E956" s="250" t="s">
        <v>329</v>
      </c>
      <c r="F956" s="251">
        <v>1000000</v>
      </c>
      <c r="G956" s="124" t="str">
        <f t="shared" si="16"/>
        <v>0702011004Д020244</v>
      </c>
    </row>
    <row r="957" spans="1:7">
      <c r="A957" s="249" t="s">
        <v>141</v>
      </c>
      <c r="B957" s="250" t="s">
        <v>66</v>
      </c>
      <c r="C957" s="250" t="s">
        <v>1143</v>
      </c>
      <c r="D957" s="250" t="s">
        <v>1175</v>
      </c>
      <c r="E957" s="250" t="s">
        <v>1175</v>
      </c>
      <c r="F957" s="251">
        <v>7773804</v>
      </c>
      <c r="G957" s="124" t="str">
        <f t="shared" si="16"/>
        <v>1000</v>
      </c>
    </row>
    <row r="958" spans="1:7">
      <c r="A958" s="249" t="s">
        <v>98</v>
      </c>
      <c r="B958" s="250" t="s">
        <v>66</v>
      </c>
      <c r="C958" s="250" t="s">
        <v>378</v>
      </c>
      <c r="D958" s="250" t="s">
        <v>1175</v>
      </c>
      <c r="E958" s="250" t="s">
        <v>1175</v>
      </c>
      <c r="F958" s="251">
        <v>3498120</v>
      </c>
      <c r="G958" s="124" t="str">
        <f t="shared" si="16"/>
        <v>1003</v>
      </c>
    </row>
    <row r="959" spans="1:7">
      <c r="A959" s="249" t="s">
        <v>466</v>
      </c>
      <c r="B959" s="250" t="s">
        <v>66</v>
      </c>
      <c r="C959" s="250" t="s">
        <v>378</v>
      </c>
      <c r="D959" s="250" t="s">
        <v>985</v>
      </c>
      <c r="E959" s="250" t="s">
        <v>1175</v>
      </c>
      <c r="F959" s="251">
        <v>3498120</v>
      </c>
      <c r="G959" s="124" t="str">
        <f t="shared" si="16"/>
        <v>10030600000000</v>
      </c>
    </row>
    <row r="960" spans="1:7" ht="25.5">
      <c r="A960" s="249" t="s">
        <v>471</v>
      </c>
      <c r="B960" s="250" t="s">
        <v>66</v>
      </c>
      <c r="C960" s="250" t="s">
        <v>378</v>
      </c>
      <c r="D960" s="250" t="s">
        <v>2129</v>
      </c>
      <c r="E960" s="250" t="s">
        <v>1175</v>
      </c>
      <c r="F960" s="251">
        <v>3498120</v>
      </c>
      <c r="G960" s="124" t="str">
        <f t="shared" si="16"/>
        <v>10030630000000</v>
      </c>
    </row>
    <row r="961" spans="1:7" ht="63.75">
      <c r="A961" s="249" t="s">
        <v>1526</v>
      </c>
      <c r="B961" s="250" t="s">
        <v>66</v>
      </c>
      <c r="C961" s="250" t="s">
        <v>378</v>
      </c>
      <c r="D961" s="250" t="s">
        <v>1233</v>
      </c>
      <c r="E961" s="250" t="s">
        <v>1175</v>
      </c>
      <c r="F961" s="251">
        <v>3498120</v>
      </c>
      <c r="G961" s="124" t="str">
        <f t="shared" si="16"/>
        <v>100306300L4970</v>
      </c>
    </row>
    <row r="962" spans="1:7">
      <c r="A962" s="249" t="s">
        <v>1325</v>
      </c>
      <c r="B962" s="250" t="s">
        <v>66</v>
      </c>
      <c r="C962" s="250" t="s">
        <v>378</v>
      </c>
      <c r="D962" s="250" t="s">
        <v>1233</v>
      </c>
      <c r="E962" s="250" t="s">
        <v>1326</v>
      </c>
      <c r="F962" s="251">
        <v>3498120</v>
      </c>
      <c r="G962" s="124" t="str">
        <f t="shared" si="16"/>
        <v>100306300L4970300</v>
      </c>
    </row>
    <row r="963" spans="1:7" ht="25.5">
      <c r="A963" s="249" t="s">
        <v>1202</v>
      </c>
      <c r="B963" s="250" t="s">
        <v>66</v>
      </c>
      <c r="C963" s="250" t="s">
        <v>378</v>
      </c>
      <c r="D963" s="250" t="s">
        <v>1233</v>
      </c>
      <c r="E963" s="250" t="s">
        <v>557</v>
      </c>
      <c r="F963" s="251">
        <v>3498120</v>
      </c>
      <c r="G963" s="124" t="str">
        <f t="shared" si="16"/>
        <v>100306300L4970320</v>
      </c>
    </row>
    <row r="964" spans="1:7">
      <c r="A964" s="249" t="s">
        <v>2130</v>
      </c>
      <c r="B964" s="250" t="s">
        <v>66</v>
      </c>
      <c r="C964" s="250" t="s">
        <v>378</v>
      </c>
      <c r="D964" s="250" t="s">
        <v>1233</v>
      </c>
      <c r="E964" s="250" t="s">
        <v>602</v>
      </c>
      <c r="F964" s="251">
        <v>3498120</v>
      </c>
      <c r="G964" s="124" t="str">
        <f t="shared" si="16"/>
        <v>100306300L4970322</v>
      </c>
    </row>
    <row r="965" spans="1:7">
      <c r="A965" s="249" t="s">
        <v>18</v>
      </c>
      <c r="B965" s="250" t="s">
        <v>66</v>
      </c>
      <c r="C965" s="250" t="s">
        <v>423</v>
      </c>
      <c r="D965" s="250" t="s">
        <v>1175</v>
      </c>
      <c r="E965" s="250" t="s">
        <v>1175</v>
      </c>
      <c r="F965" s="251">
        <v>4275684</v>
      </c>
      <c r="G965" s="124" t="str">
        <f t="shared" si="16"/>
        <v>1004</v>
      </c>
    </row>
    <row r="966" spans="1:7" ht="25.5">
      <c r="A966" s="249" t="s">
        <v>442</v>
      </c>
      <c r="B966" s="250" t="s">
        <v>66</v>
      </c>
      <c r="C966" s="250" t="s">
        <v>423</v>
      </c>
      <c r="D966" s="250" t="s">
        <v>971</v>
      </c>
      <c r="E966" s="250" t="s">
        <v>1175</v>
      </c>
      <c r="F966" s="251">
        <v>4275684</v>
      </c>
      <c r="G966" s="124" t="str">
        <f t="shared" si="16"/>
        <v>10040100000000</v>
      </c>
    </row>
    <row r="967" spans="1:7" ht="38.25">
      <c r="A967" s="249" t="s">
        <v>445</v>
      </c>
      <c r="B967" s="250" t="s">
        <v>66</v>
      </c>
      <c r="C967" s="250" t="s">
        <v>423</v>
      </c>
      <c r="D967" s="250" t="s">
        <v>1134</v>
      </c>
      <c r="E967" s="250" t="s">
        <v>1175</v>
      </c>
      <c r="F967" s="251">
        <v>4275684</v>
      </c>
      <c r="G967" s="124" t="str">
        <f t="shared" si="16"/>
        <v>10040120000000</v>
      </c>
    </row>
    <row r="968" spans="1:7" ht="114.75">
      <c r="A968" s="249" t="s">
        <v>1357</v>
      </c>
      <c r="B968" s="250" t="s">
        <v>66</v>
      </c>
      <c r="C968" s="250" t="s">
        <v>423</v>
      </c>
      <c r="D968" s="250" t="s">
        <v>1358</v>
      </c>
      <c r="E968" s="250" t="s">
        <v>1175</v>
      </c>
      <c r="F968" s="251">
        <v>916218</v>
      </c>
      <c r="G968" s="124" t="str">
        <f t="shared" si="16"/>
        <v>10040120075870</v>
      </c>
    </row>
    <row r="969" spans="1:7" ht="25.5">
      <c r="A969" s="249" t="s">
        <v>1327</v>
      </c>
      <c r="B969" s="250" t="s">
        <v>66</v>
      </c>
      <c r="C969" s="250" t="s">
        <v>423</v>
      </c>
      <c r="D969" s="250" t="s">
        <v>1358</v>
      </c>
      <c r="E969" s="250" t="s">
        <v>1328</v>
      </c>
      <c r="F969" s="251">
        <v>916218</v>
      </c>
      <c r="G969" s="124" t="str">
        <f t="shared" si="16"/>
        <v>10040120075870400</v>
      </c>
    </row>
    <row r="970" spans="1:7">
      <c r="A970" s="249" t="s">
        <v>1209</v>
      </c>
      <c r="B970" s="250" t="s">
        <v>66</v>
      </c>
      <c r="C970" s="250" t="s">
        <v>423</v>
      </c>
      <c r="D970" s="250" t="s">
        <v>1358</v>
      </c>
      <c r="E970" s="250" t="s">
        <v>75</v>
      </c>
      <c r="F970" s="251">
        <v>916218</v>
      </c>
      <c r="G970" s="124" t="str">
        <f t="shared" si="16"/>
        <v>10040120075870410</v>
      </c>
    </row>
    <row r="971" spans="1:7" ht="38.25">
      <c r="A971" s="249" t="s">
        <v>404</v>
      </c>
      <c r="B971" s="250" t="s">
        <v>66</v>
      </c>
      <c r="C971" s="250" t="s">
        <v>423</v>
      </c>
      <c r="D971" s="250" t="s">
        <v>1358</v>
      </c>
      <c r="E971" s="250" t="s">
        <v>405</v>
      </c>
      <c r="F971" s="251">
        <v>916218</v>
      </c>
      <c r="G971" s="124" t="str">
        <f t="shared" si="16"/>
        <v>10040120075870412</v>
      </c>
    </row>
    <row r="972" spans="1:7" ht="114.75">
      <c r="A972" s="249" t="s">
        <v>2131</v>
      </c>
      <c r="B972" s="250" t="s">
        <v>66</v>
      </c>
      <c r="C972" s="250" t="s">
        <v>423</v>
      </c>
      <c r="D972" s="250" t="s">
        <v>2132</v>
      </c>
      <c r="E972" s="250" t="s">
        <v>1175</v>
      </c>
      <c r="F972" s="251">
        <v>3359466</v>
      </c>
      <c r="G972" s="124" t="str">
        <f t="shared" si="16"/>
        <v>100401200R0820</v>
      </c>
    </row>
    <row r="973" spans="1:7" ht="25.5">
      <c r="A973" s="249" t="s">
        <v>1327</v>
      </c>
      <c r="B973" s="250" t="s">
        <v>66</v>
      </c>
      <c r="C973" s="250" t="s">
        <v>423</v>
      </c>
      <c r="D973" s="250" t="s">
        <v>2132</v>
      </c>
      <c r="E973" s="250" t="s">
        <v>1328</v>
      </c>
      <c r="F973" s="251">
        <v>3359466</v>
      </c>
      <c r="G973" s="124" t="str">
        <f t="shared" si="16"/>
        <v>100401200R0820400</v>
      </c>
    </row>
    <row r="974" spans="1:7">
      <c r="A974" s="249" t="s">
        <v>1209</v>
      </c>
      <c r="B974" s="250" t="s">
        <v>66</v>
      </c>
      <c r="C974" s="250" t="s">
        <v>423</v>
      </c>
      <c r="D974" s="250" t="s">
        <v>2132</v>
      </c>
      <c r="E974" s="250" t="s">
        <v>75</v>
      </c>
      <c r="F974" s="251">
        <v>3359466</v>
      </c>
      <c r="G974" s="124" t="str">
        <f t="shared" si="16"/>
        <v>100401200R0820410</v>
      </c>
    </row>
    <row r="975" spans="1:7" ht="38.25">
      <c r="A975" s="249" t="s">
        <v>404</v>
      </c>
      <c r="B975" s="250" t="s">
        <v>66</v>
      </c>
      <c r="C975" s="250" t="s">
        <v>423</v>
      </c>
      <c r="D975" s="250" t="s">
        <v>2132</v>
      </c>
      <c r="E975" s="250" t="s">
        <v>405</v>
      </c>
      <c r="F975" s="251">
        <v>3359466</v>
      </c>
      <c r="G975" s="124" t="str">
        <f t="shared" si="16"/>
        <v>100401200R0820412</v>
      </c>
    </row>
    <row r="976" spans="1:7" ht="25.5">
      <c r="A976" s="249" t="s">
        <v>254</v>
      </c>
      <c r="B976" s="250" t="s">
        <v>207</v>
      </c>
      <c r="C976" s="250" t="s">
        <v>1175</v>
      </c>
      <c r="D976" s="250" t="s">
        <v>1175</v>
      </c>
      <c r="E976" s="250" t="s">
        <v>1175</v>
      </c>
      <c r="F976" s="251">
        <v>1504401606</v>
      </c>
      <c r="G976" s="124" t="str">
        <f t="shared" si="16"/>
        <v/>
      </c>
    </row>
    <row r="977" spans="1:7">
      <c r="A977" s="249" t="s">
        <v>140</v>
      </c>
      <c r="B977" s="250" t="s">
        <v>207</v>
      </c>
      <c r="C977" s="250" t="s">
        <v>1142</v>
      </c>
      <c r="D977" s="250" t="s">
        <v>1175</v>
      </c>
      <c r="E977" s="250" t="s">
        <v>1175</v>
      </c>
      <c r="F977" s="251">
        <v>1439996650</v>
      </c>
      <c r="G977" s="124" t="str">
        <f t="shared" si="16"/>
        <v>0700</v>
      </c>
    </row>
    <row r="978" spans="1:7">
      <c r="A978" s="249" t="s">
        <v>152</v>
      </c>
      <c r="B978" s="250" t="s">
        <v>207</v>
      </c>
      <c r="C978" s="250" t="s">
        <v>408</v>
      </c>
      <c r="D978" s="250" t="s">
        <v>1175</v>
      </c>
      <c r="E978" s="250" t="s">
        <v>1175</v>
      </c>
      <c r="F978" s="251">
        <v>447326286.41000003</v>
      </c>
      <c r="G978" s="124" t="str">
        <f t="shared" si="16"/>
        <v>0701</v>
      </c>
    </row>
    <row r="979" spans="1:7" ht="25.5">
      <c r="A979" s="249" t="s">
        <v>442</v>
      </c>
      <c r="B979" s="250" t="s">
        <v>207</v>
      </c>
      <c r="C979" s="250" t="s">
        <v>408</v>
      </c>
      <c r="D979" s="250" t="s">
        <v>971</v>
      </c>
      <c r="E979" s="250" t="s">
        <v>1175</v>
      </c>
      <c r="F979" s="251">
        <v>447326286.41000003</v>
      </c>
      <c r="G979" s="124" t="str">
        <f t="shared" si="16"/>
        <v>07010100000000</v>
      </c>
    </row>
    <row r="980" spans="1:7" ht="25.5">
      <c r="A980" s="249" t="s">
        <v>443</v>
      </c>
      <c r="B980" s="250" t="s">
        <v>207</v>
      </c>
      <c r="C980" s="250" t="s">
        <v>408</v>
      </c>
      <c r="D980" s="250" t="s">
        <v>972</v>
      </c>
      <c r="E980" s="250" t="s">
        <v>1175</v>
      </c>
      <c r="F980" s="251">
        <v>447326286.41000003</v>
      </c>
      <c r="G980" s="124" t="str">
        <f t="shared" si="16"/>
        <v>07010110000000</v>
      </c>
    </row>
    <row r="981" spans="1:7" ht="102">
      <c r="A981" s="249" t="s">
        <v>410</v>
      </c>
      <c r="B981" s="250" t="s">
        <v>207</v>
      </c>
      <c r="C981" s="250" t="s">
        <v>408</v>
      </c>
      <c r="D981" s="250" t="s">
        <v>742</v>
      </c>
      <c r="E981" s="250" t="s">
        <v>1175</v>
      </c>
      <c r="F981" s="251">
        <v>52026407.57</v>
      </c>
      <c r="G981" s="124" t="str">
        <f t="shared" si="16"/>
        <v>07010110040010</v>
      </c>
    </row>
    <row r="982" spans="1:7" ht="51">
      <c r="A982" s="249" t="s">
        <v>1320</v>
      </c>
      <c r="B982" s="250" t="s">
        <v>207</v>
      </c>
      <c r="C982" s="250" t="s">
        <v>408</v>
      </c>
      <c r="D982" s="250" t="s">
        <v>742</v>
      </c>
      <c r="E982" s="250" t="s">
        <v>273</v>
      </c>
      <c r="F982" s="251">
        <v>29374465</v>
      </c>
      <c r="G982" s="124" t="str">
        <f t="shared" si="16"/>
        <v>07010110040010100</v>
      </c>
    </row>
    <row r="983" spans="1:7">
      <c r="A983" s="249" t="s">
        <v>1192</v>
      </c>
      <c r="B983" s="250" t="s">
        <v>207</v>
      </c>
      <c r="C983" s="250" t="s">
        <v>408</v>
      </c>
      <c r="D983" s="250" t="s">
        <v>742</v>
      </c>
      <c r="E983" s="250" t="s">
        <v>133</v>
      </c>
      <c r="F983" s="251">
        <v>29374465</v>
      </c>
      <c r="G983" s="124" t="str">
        <f t="shared" si="16"/>
        <v>07010110040010110</v>
      </c>
    </row>
    <row r="984" spans="1:7">
      <c r="A984" s="249" t="s">
        <v>1138</v>
      </c>
      <c r="B984" s="250" t="s">
        <v>207</v>
      </c>
      <c r="C984" s="250" t="s">
        <v>408</v>
      </c>
      <c r="D984" s="250" t="s">
        <v>742</v>
      </c>
      <c r="E984" s="250" t="s">
        <v>342</v>
      </c>
      <c r="F984" s="251">
        <v>22686184</v>
      </c>
      <c r="G984" s="124" t="str">
        <f t="shared" si="16"/>
        <v>07010110040010111</v>
      </c>
    </row>
    <row r="985" spans="1:7" ht="38.25">
      <c r="A985" s="249" t="s">
        <v>1139</v>
      </c>
      <c r="B985" s="250" t="s">
        <v>207</v>
      </c>
      <c r="C985" s="250" t="s">
        <v>408</v>
      </c>
      <c r="D985" s="250" t="s">
        <v>742</v>
      </c>
      <c r="E985" s="250" t="s">
        <v>1056</v>
      </c>
      <c r="F985" s="251">
        <v>6688281</v>
      </c>
      <c r="G985" s="124" t="str">
        <f t="shared" si="16"/>
        <v>07010110040010119</v>
      </c>
    </row>
    <row r="986" spans="1:7">
      <c r="A986" s="249" t="s">
        <v>2133</v>
      </c>
      <c r="B986" s="250" t="s">
        <v>207</v>
      </c>
      <c r="C986" s="250" t="s">
        <v>408</v>
      </c>
      <c r="D986" s="250" t="s">
        <v>742</v>
      </c>
      <c r="E986" s="250" t="s">
        <v>391</v>
      </c>
      <c r="F986" s="251">
        <v>13450</v>
      </c>
      <c r="G986" s="124" t="str">
        <f t="shared" si="16"/>
        <v>07010110040010112</v>
      </c>
    </row>
    <row r="987" spans="1:7" ht="25.5">
      <c r="A987" s="249" t="s">
        <v>1321</v>
      </c>
      <c r="B987" s="250" t="s">
        <v>207</v>
      </c>
      <c r="C987" s="250" t="s">
        <v>408</v>
      </c>
      <c r="D987" s="250" t="s">
        <v>742</v>
      </c>
      <c r="E987" s="250" t="s">
        <v>1322</v>
      </c>
      <c r="F987" s="251">
        <v>22492571.57</v>
      </c>
      <c r="G987" s="124" t="str">
        <f t="shared" si="16"/>
        <v>07010110040010200</v>
      </c>
    </row>
    <row r="988" spans="1:7" ht="25.5">
      <c r="A988" s="249" t="s">
        <v>1198</v>
      </c>
      <c r="B988" s="250" t="s">
        <v>207</v>
      </c>
      <c r="C988" s="250" t="s">
        <v>408</v>
      </c>
      <c r="D988" s="250" t="s">
        <v>742</v>
      </c>
      <c r="E988" s="250" t="s">
        <v>1199</v>
      </c>
      <c r="F988" s="251">
        <v>22492571.57</v>
      </c>
      <c r="G988" s="124" t="str">
        <f t="shared" si="16"/>
        <v>07010110040010240</v>
      </c>
    </row>
    <row r="989" spans="1:7">
      <c r="A989" s="249" t="s">
        <v>1225</v>
      </c>
      <c r="B989" s="250" t="s">
        <v>207</v>
      </c>
      <c r="C989" s="250" t="s">
        <v>408</v>
      </c>
      <c r="D989" s="250" t="s">
        <v>742</v>
      </c>
      <c r="E989" s="250" t="s">
        <v>329</v>
      </c>
      <c r="F989" s="251">
        <v>22492571.57</v>
      </c>
      <c r="G989" s="124" t="str">
        <f t="shared" si="16"/>
        <v>07010110040010244</v>
      </c>
    </row>
    <row r="990" spans="1:7">
      <c r="A990" s="249" t="s">
        <v>1323</v>
      </c>
      <c r="B990" s="250" t="s">
        <v>207</v>
      </c>
      <c r="C990" s="250" t="s">
        <v>408</v>
      </c>
      <c r="D990" s="250" t="s">
        <v>742</v>
      </c>
      <c r="E990" s="250" t="s">
        <v>1324</v>
      </c>
      <c r="F990" s="251">
        <v>145921</v>
      </c>
      <c r="G990" s="124" t="str">
        <f t="shared" si="16"/>
        <v>07010110040010800</v>
      </c>
    </row>
    <row r="991" spans="1:7">
      <c r="A991" s="249" t="s">
        <v>1212</v>
      </c>
      <c r="B991" s="250" t="s">
        <v>207</v>
      </c>
      <c r="C991" s="250" t="s">
        <v>408</v>
      </c>
      <c r="D991" s="250" t="s">
        <v>742</v>
      </c>
      <c r="E991" s="250" t="s">
        <v>201</v>
      </c>
      <c r="F991" s="251">
        <v>25921</v>
      </c>
      <c r="G991" s="124" t="str">
        <f t="shared" si="16"/>
        <v>07010110040010830</v>
      </c>
    </row>
    <row r="992" spans="1:7" ht="25.5">
      <c r="A992" s="249" t="s">
        <v>1164</v>
      </c>
      <c r="B992" s="250" t="s">
        <v>207</v>
      </c>
      <c r="C992" s="250" t="s">
        <v>408</v>
      </c>
      <c r="D992" s="250" t="s">
        <v>742</v>
      </c>
      <c r="E992" s="250" t="s">
        <v>432</v>
      </c>
      <c r="F992" s="251">
        <v>25921</v>
      </c>
      <c r="G992" s="124" t="str">
        <f t="shared" si="16"/>
        <v>07010110040010831</v>
      </c>
    </row>
    <row r="993" spans="1:7">
      <c r="A993" s="249" t="s">
        <v>1203</v>
      </c>
      <c r="B993" s="250" t="s">
        <v>207</v>
      </c>
      <c r="C993" s="250" t="s">
        <v>408</v>
      </c>
      <c r="D993" s="250" t="s">
        <v>742</v>
      </c>
      <c r="E993" s="250" t="s">
        <v>1204</v>
      </c>
      <c r="F993" s="251">
        <v>120000</v>
      </c>
      <c r="G993" s="124" t="str">
        <f t="shared" si="16"/>
        <v>07010110040010850</v>
      </c>
    </row>
    <row r="994" spans="1:7">
      <c r="A994" s="249" t="s">
        <v>1057</v>
      </c>
      <c r="B994" s="250" t="s">
        <v>207</v>
      </c>
      <c r="C994" s="250" t="s">
        <v>408</v>
      </c>
      <c r="D994" s="250" t="s">
        <v>742</v>
      </c>
      <c r="E994" s="250" t="s">
        <v>1058</v>
      </c>
      <c r="F994" s="251">
        <v>120000</v>
      </c>
      <c r="G994" s="124" t="str">
        <f t="shared" si="16"/>
        <v>07010110040010853</v>
      </c>
    </row>
    <row r="995" spans="1:7" ht="140.25">
      <c r="A995" s="249" t="s">
        <v>572</v>
      </c>
      <c r="B995" s="250" t="s">
        <v>207</v>
      </c>
      <c r="C995" s="250" t="s">
        <v>408</v>
      </c>
      <c r="D995" s="250" t="s">
        <v>743</v>
      </c>
      <c r="E995" s="250" t="s">
        <v>1175</v>
      </c>
      <c r="F995" s="251">
        <v>48282846</v>
      </c>
      <c r="G995" s="124" t="str">
        <f t="shared" si="16"/>
        <v>07010110041010</v>
      </c>
    </row>
    <row r="996" spans="1:7" ht="51">
      <c r="A996" s="249" t="s">
        <v>1320</v>
      </c>
      <c r="B996" s="250" t="s">
        <v>207</v>
      </c>
      <c r="C996" s="250" t="s">
        <v>408</v>
      </c>
      <c r="D996" s="250" t="s">
        <v>743</v>
      </c>
      <c r="E996" s="250" t="s">
        <v>273</v>
      </c>
      <c r="F996" s="251">
        <v>48282846</v>
      </c>
      <c r="G996" s="124" t="str">
        <f t="shared" si="16"/>
        <v>07010110041010100</v>
      </c>
    </row>
    <row r="997" spans="1:7">
      <c r="A997" s="249" t="s">
        <v>1192</v>
      </c>
      <c r="B997" s="250" t="s">
        <v>207</v>
      </c>
      <c r="C997" s="250" t="s">
        <v>408</v>
      </c>
      <c r="D997" s="250" t="s">
        <v>743</v>
      </c>
      <c r="E997" s="250" t="s">
        <v>133</v>
      </c>
      <c r="F997" s="251">
        <v>48282846</v>
      </c>
      <c r="G997" s="124" t="str">
        <f t="shared" si="16"/>
        <v>07010110041010110</v>
      </c>
    </row>
    <row r="998" spans="1:7">
      <c r="A998" s="249" t="s">
        <v>1138</v>
      </c>
      <c r="B998" s="250" t="s">
        <v>207</v>
      </c>
      <c r="C998" s="250" t="s">
        <v>408</v>
      </c>
      <c r="D998" s="250" t="s">
        <v>743</v>
      </c>
      <c r="E998" s="250" t="s">
        <v>342</v>
      </c>
      <c r="F998" s="251">
        <v>37085000</v>
      </c>
      <c r="G998" s="124" t="str">
        <f t="shared" si="16"/>
        <v>07010110041010111</v>
      </c>
    </row>
    <row r="999" spans="1:7" ht="38.25">
      <c r="A999" s="249" t="s">
        <v>1139</v>
      </c>
      <c r="B999" s="250" t="s">
        <v>207</v>
      </c>
      <c r="C999" s="250" t="s">
        <v>408</v>
      </c>
      <c r="D999" s="250" t="s">
        <v>743</v>
      </c>
      <c r="E999" s="250" t="s">
        <v>1056</v>
      </c>
      <c r="F999" s="251">
        <v>11197846</v>
      </c>
      <c r="G999" s="124" t="str">
        <f t="shared" si="16"/>
        <v>07010110041010119</v>
      </c>
    </row>
    <row r="1000" spans="1:7" ht="114.75">
      <c r="A1000" s="249" t="s">
        <v>2134</v>
      </c>
      <c r="B1000" s="250" t="s">
        <v>207</v>
      </c>
      <c r="C1000" s="250" t="s">
        <v>408</v>
      </c>
      <c r="D1000" s="250" t="s">
        <v>2135</v>
      </c>
      <c r="E1000" s="250" t="s">
        <v>1175</v>
      </c>
      <c r="F1000" s="251">
        <v>20000</v>
      </c>
      <c r="G1000" s="124" t="str">
        <f t="shared" si="16"/>
        <v>07010110043010</v>
      </c>
    </row>
    <row r="1001" spans="1:7" ht="25.5">
      <c r="A1001" s="249" t="s">
        <v>1321</v>
      </c>
      <c r="B1001" s="250" t="s">
        <v>207</v>
      </c>
      <c r="C1001" s="250" t="s">
        <v>408</v>
      </c>
      <c r="D1001" s="250" t="s">
        <v>2135</v>
      </c>
      <c r="E1001" s="250" t="s">
        <v>1322</v>
      </c>
      <c r="F1001" s="251">
        <v>20000</v>
      </c>
      <c r="G1001" s="124" t="str">
        <f t="shared" ref="G1001:G1064" si="17">CONCATENATE(C1001,D1001,E1001)</f>
        <v>07010110043010200</v>
      </c>
    </row>
    <row r="1002" spans="1:7" ht="25.5">
      <c r="A1002" s="249" t="s">
        <v>1198</v>
      </c>
      <c r="B1002" s="250" t="s">
        <v>207</v>
      </c>
      <c r="C1002" s="250" t="s">
        <v>408</v>
      </c>
      <c r="D1002" s="250" t="s">
        <v>2135</v>
      </c>
      <c r="E1002" s="250" t="s">
        <v>1199</v>
      </c>
      <c r="F1002" s="251">
        <v>20000</v>
      </c>
      <c r="G1002" s="124" t="str">
        <f t="shared" si="17"/>
        <v>07010110043010240</v>
      </c>
    </row>
    <row r="1003" spans="1:7">
      <c r="A1003" s="249" t="s">
        <v>1225</v>
      </c>
      <c r="B1003" s="250" t="s">
        <v>207</v>
      </c>
      <c r="C1003" s="250" t="s">
        <v>408</v>
      </c>
      <c r="D1003" s="250" t="s">
        <v>2135</v>
      </c>
      <c r="E1003" s="250" t="s">
        <v>329</v>
      </c>
      <c r="F1003" s="251">
        <v>20000</v>
      </c>
      <c r="G1003" s="124" t="str">
        <f t="shared" si="17"/>
        <v>07010110043010244</v>
      </c>
    </row>
    <row r="1004" spans="1:7" ht="102">
      <c r="A1004" s="249" t="s">
        <v>573</v>
      </c>
      <c r="B1004" s="250" t="s">
        <v>207</v>
      </c>
      <c r="C1004" s="250" t="s">
        <v>408</v>
      </c>
      <c r="D1004" s="250" t="s">
        <v>744</v>
      </c>
      <c r="E1004" s="250" t="s">
        <v>1175</v>
      </c>
      <c r="F1004" s="251">
        <v>839000</v>
      </c>
      <c r="G1004" s="124" t="str">
        <f t="shared" si="17"/>
        <v>07010110047010</v>
      </c>
    </row>
    <row r="1005" spans="1:7" ht="51">
      <c r="A1005" s="249" t="s">
        <v>1320</v>
      </c>
      <c r="B1005" s="250" t="s">
        <v>207</v>
      </c>
      <c r="C1005" s="250" t="s">
        <v>408</v>
      </c>
      <c r="D1005" s="250" t="s">
        <v>744</v>
      </c>
      <c r="E1005" s="250" t="s">
        <v>273</v>
      </c>
      <c r="F1005" s="251">
        <v>839000</v>
      </c>
      <c r="G1005" s="124" t="str">
        <f t="shared" si="17"/>
        <v>07010110047010100</v>
      </c>
    </row>
    <row r="1006" spans="1:7">
      <c r="A1006" s="249" t="s">
        <v>1192</v>
      </c>
      <c r="B1006" s="250" t="s">
        <v>207</v>
      </c>
      <c r="C1006" s="250" t="s">
        <v>408</v>
      </c>
      <c r="D1006" s="250" t="s">
        <v>744</v>
      </c>
      <c r="E1006" s="250" t="s">
        <v>133</v>
      </c>
      <c r="F1006" s="251">
        <v>839000</v>
      </c>
      <c r="G1006" s="124" t="str">
        <f t="shared" si="17"/>
        <v>07010110047010110</v>
      </c>
    </row>
    <row r="1007" spans="1:7" ht="25.5">
      <c r="A1007" s="249" t="s">
        <v>1147</v>
      </c>
      <c r="B1007" s="250" t="s">
        <v>207</v>
      </c>
      <c r="C1007" s="250" t="s">
        <v>408</v>
      </c>
      <c r="D1007" s="250" t="s">
        <v>744</v>
      </c>
      <c r="E1007" s="250" t="s">
        <v>391</v>
      </c>
      <c r="F1007" s="251">
        <v>839000</v>
      </c>
      <c r="G1007" s="124" t="str">
        <f t="shared" si="17"/>
        <v>07010110047010112</v>
      </c>
    </row>
    <row r="1008" spans="1:7" ht="102">
      <c r="A1008" s="249" t="s">
        <v>574</v>
      </c>
      <c r="B1008" s="250" t="s">
        <v>207</v>
      </c>
      <c r="C1008" s="250" t="s">
        <v>408</v>
      </c>
      <c r="D1008" s="250" t="s">
        <v>745</v>
      </c>
      <c r="E1008" s="250" t="s">
        <v>1175</v>
      </c>
      <c r="F1008" s="251">
        <v>44016500.119999997</v>
      </c>
      <c r="G1008" s="124" t="str">
        <f t="shared" si="17"/>
        <v>0701011004Г010</v>
      </c>
    </row>
    <row r="1009" spans="1:7" ht="25.5">
      <c r="A1009" s="249" t="s">
        <v>1321</v>
      </c>
      <c r="B1009" s="250" t="s">
        <v>207</v>
      </c>
      <c r="C1009" s="250" t="s">
        <v>408</v>
      </c>
      <c r="D1009" s="250" t="s">
        <v>745</v>
      </c>
      <c r="E1009" s="250" t="s">
        <v>1322</v>
      </c>
      <c r="F1009" s="251">
        <v>44016500.119999997</v>
      </c>
      <c r="G1009" s="124" t="str">
        <f t="shared" si="17"/>
        <v>0701011004Г010200</v>
      </c>
    </row>
    <row r="1010" spans="1:7" ht="25.5">
      <c r="A1010" s="249" t="s">
        <v>1198</v>
      </c>
      <c r="B1010" s="250" t="s">
        <v>207</v>
      </c>
      <c r="C1010" s="250" t="s">
        <v>408</v>
      </c>
      <c r="D1010" s="250" t="s">
        <v>745</v>
      </c>
      <c r="E1010" s="250" t="s">
        <v>1199</v>
      </c>
      <c r="F1010" s="251">
        <v>44016500.119999997</v>
      </c>
      <c r="G1010" s="124" t="str">
        <f t="shared" si="17"/>
        <v>0701011004Г010240</v>
      </c>
    </row>
    <row r="1011" spans="1:7">
      <c r="A1011" s="249" t="s">
        <v>1225</v>
      </c>
      <c r="B1011" s="250" t="s">
        <v>207</v>
      </c>
      <c r="C1011" s="250" t="s">
        <v>408</v>
      </c>
      <c r="D1011" s="250" t="s">
        <v>745</v>
      </c>
      <c r="E1011" s="250" t="s">
        <v>329</v>
      </c>
      <c r="F1011" s="251">
        <v>4846930.71</v>
      </c>
      <c r="G1011" s="124" t="str">
        <f t="shared" si="17"/>
        <v>0701011004Г010244</v>
      </c>
    </row>
    <row r="1012" spans="1:7">
      <c r="A1012" s="249" t="s">
        <v>1709</v>
      </c>
      <c r="B1012" s="250" t="s">
        <v>207</v>
      </c>
      <c r="C1012" s="250" t="s">
        <v>408</v>
      </c>
      <c r="D1012" s="250" t="s">
        <v>745</v>
      </c>
      <c r="E1012" s="250" t="s">
        <v>1710</v>
      </c>
      <c r="F1012" s="251">
        <v>39169569.409999996</v>
      </c>
      <c r="G1012" s="124" t="str">
        <f t="shared" si="17"/>
        <v>0701011004Г010247</v>
      </c>
    </row>
    <row r="1013" spans="1:7" ht="114.75">
      <c r="A1013" s="249" t="s">
        <v>1802</v>
      </c>
      <c r="B1013" s="250" t="s">
        <v>207</v>
      </c>
      <c r="C1013" s="250" t="s">
        <v>408</v>
      </c>
      <c r="D1013" s="250" t="s">
        <v>1803</v>
      </c>
      <c r="E1013" s="250" t="s">
        <v>1175</v>
      </c>
      <c r="F1013" s="251">
        <v>1035750.66</v>
      </c>
      <c r="G1013" s="124" t="str">
        <f t="shared" si="17"/>
        <v>0701011004М010</v>
      </c>
    </row>
    <row r="1014" spans="1:7" ht="25.5">
      <c r="A1014" s="249" t="s">
        <v>1321</v>
      </c>
      <c r="B1014" s="250" t="s">
        <v>207</v>
      </c>
      <c r="C1014" s="250" t="s">
        <v>408</v>
      </c>
      <c r="D1014" s="250" t="s">
        <v>1803</v>
      </c>
      <c r="E1014" s="250" t="s">
        <v>1322</v>
      </c>
      <c r="F1014" s="251">
        <v>1035750.66</v>
      </c>
      <c r="G1014" s="124" t="str">
        <f t="shared" si="17"/>
        <v>0701011004М010200</v>
      </c>
    </row>
    <row r="1015" spans="1:7" ht="25.5">
      <c r="A1015" s="249" t="s">
        <v>1198</v>
      </c>
      <c r="B1015" s="250" t="s">
        <v>207</v>
      </c>
      <c r="C1015" s="250" t="s">
        <v>408</v>
      </c>
      <c r="D1015" s="250" t="s">
        <v>1803</v>
      </c>
      <c r="E1015" s="250" t="s">
        <v>1199</v>
      </c>
      <c r="F1015" s="251">
        <v>1035750.66</v>
      </c>
      <c r="G1015" s="124" t="str">
        <f t="shared" si="17"/>
        <v>0701011004М010240</v>
      </c>
    </row>
    <row r="1016" spans="1:7">
      <c r="A1016" s="249" t="s">
        <v>1225</v>
      </c>
      <c r="B1016" s="250" t="s">
        <v>207</v>
      </c>
      <c r="C1016" s="250" t="s">
        <v>408</v>
      </c>
      <c r="D1016" s="250" t="s">
        <v>1803</v>
      </c>
      <c r="E1016" s="250" t="s">
        <v>329</v>
      </c>
      <c r="F1016" s="251">
        <v>1035750.66</v>
      </c>
      <c r="G1016" s="124" t="str">
        <f t="shared" si="17"/>
        <v>0701011004М010244</v>
      </c>
    </row>
    <row r="1017" spans="1:7" ht="89.25">
      <c r="A1017" s="249" t="s">
        <v>575</v>
      </c>
      <c r="B1017" s="250" t="s">
        <v>207</v>
      </c>
      <c r="C1017" s="250" t="s">
        <v>408</v>
      </c>
      <c r="D1017" s="250" t="s">
        <v>746</v>
      </c>
      <c r="E1017" s="250" t="s">
        <v>1175</v>
      </c>
      <c r="F1017" s="251">
        <v>41000000</v>
      </c>
      <c r="G1017" s="124" t="str">
        <f t="shared" si="17"/>
        <v>0701011004П010</v>
      </c>
    </row>
    <row r="1018" spans="1:7" ht="25.5">
      <c r="A1018" s="249" t="s">
        <v>1321</v>
      </c>
      <c r="B1018" s="250" t="s">
        <v>207</v>
      </c>
      <c r="C1018" s="250" t="s">
        <v>408</v>
      </c>
      <c r="D1018" s="250" t="s">
        <v>746</v>
      </c>
      <c r="E1018" s="250" t="s">
        <v>1322</v>
      </c>
      <c r="F1018" s="251">
        <v>41000000</v>
      </c>
      <c r="G1018" s="124" t="str">
        <f t="shared" si="17"/>
        <v>0701011004П010200</v>
      </c>
    </row>
    <row r="1019" spans="1:7" ht="25.5">
      <c r="A1019" s="249" t="s">
        <v>1198</v>
      </c>
      <c r="B1019" s="250" t="s">
        <v>207</v>
      </c>
      <c r="C1019" s="250" t="s">
        <v>408</v>
      </c>
      <c r="D1019" s="250" t="s">
        <v>746</v>
      </c>
      <c r="E1019" s="250" t="s">
        <v>1199</v>
      </c>
      <c r="F1019" s="251">
        <v>41000000</v>
      </c>
      <c r="G1019" s="124" t="str">
        <f t="shared" si="17"/>
        <v>0701011004П010240</v>
      </c>
    </row>
    <row r="1020" spans="1:7">
      <c r="A1020" s="249" t="s">
        <v>1225</v>
      </c>
      <c r="B1020" s="250" t="s">
        <v>207</v>
      </c>
      <c r="C1020" s="250" t="s">
        <v>408</v>
      </c>
      <c r="D1020" s="250" t="s">
        <v>746</v>
      </c>
      <c r="E1020" s="250" t="s">
        <v>329</v>
      </c>
      <c r="F1020" s="251">
        <v>41000000</v>
      </c>
      <c r="G1020" s="124" t="str">
        <f t="shared" si="17"/>
        <v>0701011004П010244</v>
      </c>
    </row>
    <row r="1021" spans="1:7" ht="63.75">
      <c r="A1021" s="249" t="s">
        <v>2136</v>
      </c>
      <c r="B1021" s="250" t="s">
        <v>207</v>
      </c>
      <c r="C1021" s="250" t="s">
        <v>408</v>
      </c>
      <c r="D1021" s="250" t="s">
        <v>2137</v>
      </c>
      <c r="E1021" s="250" t="s">
        <v>1175</v>
      </c>
      <c r="F1021" s="251">
        <v>79155</v>
      </c>
      <c r="G1021" s="124" t="str">
        <f t="shared" si="17"/>
        <v>0701011004Ф000</v>
      </c>
    </row>
    <row r="1022" spans="1:7" ht="25.5">
      <c r="A1022" s="249" t="s">
        <v>1321</v>
      </c>
      <c r="B1022" s="250" t="s">
        <v>207</v>
      </c>
      <c r="C1022" s="250" t="s">
        <v>408</v>
      </c>
      <c r="D1022" s="250" t="s">
        <v>2137</v>
      </c>
      <c r="E1022" s="250" t="s">
        <v>1322</v>
      </c>
      <c r="F1022" s="251">
        <v>79155</v>
      </c>
      <c r="G1022" s="124" t="str">
        <f t="shared" si="17"/>
        <v>0701011004Ф000200</v>
      </c>
    </row>
    <row r="1023" spans="1:7" ht="25.5">
      <c r="A1023" s="249" t="s">
        <v>1198</v>
      </c>
      <c r="B1023" s="250" t="s">
        <v>207</v>
      </c>
      <c r="C1023" s="250" t="s">
        <v>408</v>
      </c>
      <c r="D1023" s="250" t="s">
        <v>2137</v>
      </c>
      <c r="E1023" s="250" t="s">
        <v>1199</v>
      </c>
      <c r="F1023" s="251">
        <v>79155</v>
      </c>
      <c r="G1023" s="124" t="str">
        <f t="shared" si="17"/>
        <v>0701011004Ф000240</v>
      </c>
    </row>
    <row r="1024" spans="1:7">
      <c r="A1024" s="249" t="s">
        <v>1225</v>
      </c>
      <c r="B1024" s="250" t="s">
        <v>207</v>
      </c>
      <c r="C1024" s="250" t="s">
        <v>408</v>
      </c>
      <c r="D1024" s="250" t="s">
        <v>2137</v>
      </c>
      <c r="E1024" s="250" t="s">
        <v>329</v>
      </c>
      <c r="F1024" s="251">
        <v>79155</v>
      </c>
      <c r="G1024" s="124" t="str">
        <f t="shared" si="17"/>
        <v>0701011004Ф000244</v>
      </c>
    </row>
    <row r="1025" spans="1:7" ht="89.25">
      <c r="A1025" s="249" t="s">
        <v>962</v>
      </c>
      <c r="B1025" s="250" t="s">
        <v>207</v>
      </c>
      <c r="C1025" s="250" t="s">
        <v>408</v>
      </c>
      <c r="D1025" s="250" t="s">
        <v>963</v>
      </c>
      <c r="E1025" s="250" t="s">
        <v>1175</v>
      </c>
      <c r="F1025" s="251">
        <v>12190657.060000001</v>
      </c>
      <c r="G1025" s="124" t="str">
        <f t="shared" si="17"/>
        <v>0701011004Э010</v>
      </c>
    </row>
    <row r="1026" spans="1:7" ht="25.5">
      <c r="A1026" s="249" t="s">
        <v>1321</v>
      </c>
      <c r="B1026" s="250" t="s">
        <v>207</v>
      </c>
      <c r="C1026" s="250" t="s">
        <v>408</v>
      </c>
      <c r="D1026" s="250" t="s">
        <v>963</v>
      </c>
      <c r="E1026" s="250" t="s">
        <v>1322</v>
      </c>
      <c r="F1026" s="251">
        <v>12190657.060000001</v>
      </c>
      <c r="G1026" s="124" t="str">
        <f t="shared" si="17"/>
        <v>0701011004Э010200</v>
      </c>
    </row>
    <row r="1027" spans="1:7" ht="25.5">
      <c r="A1027" s="249" t="s">
        <v>1198</v>
      </c>
      <c r="B1027" s="250" t="s">
        <v>207</v>
      </c>
      <c r="C1027" s="250" t="s">
        <v>408</v>
      </c>
      <c r="D1027" s="250" t="s">
        <v>963</v>
      </c>
      <c r="E1027" s="250" t="s">
        <v>1199</v>
      </c>
      <c r="F1027" s="251">
        <v>12190657.060000001</v>
      </c>
      <c r="G1027" s="124" t="str">
        <f t="shared" si="17"/>
        <v>0701011004Э010240</v>
      </c>
    </row>
    <row r="1028" spans="1:7">
      <c r="A1028" s="249" t="s">
        <v>1709</v>
      </c>
      <c r="B1028" s="250" t="s">
        <v>207</v>
      </c>
      <c r="C1028" s="250" t="s">
        <v>408</v>
      </c>
      <c r="D1028" s="250" t="s">
        <v>963</v>
      </c>
      <c r="E1028" s="250" t="s">
        <v>1710</v>
      </c>
      <c r="F1028" s="251">
        <v>12190657.060000001</v>
      </c>
      <c r="G1028" s="124" t="str">
        <f t="shared" si="17"/>
        <v>0701011004Э010247</v>
      </c>
    </row>
    <row r="1029" spans="1:7" ht="229.5">
      <c r="A1029" s="249" t="s">
        <v>1359</v>
      </c>
      <c r="B1029" s="250" t="s">
        <v>207</v>
      </c>
      <c r="C1029" s="250" t="s">
        <v>408</v>
      </c>
      <c r="D1029" s="250" t="s">
        <v>741</v>
      </c>
      <c r="E1029" s="250" t="s">
        <v>1175</v>
      </c>
      <c r="F1029" s="251">
        <v>95938570</v>
      </c>
      <c r="G1029" s="124" t="str">
        <f t="shared" si="17"/>
        <v>07010110074080</v>
      </c>
    </row>
    <row r="1030" spans="1:7" ht="51">
      <c r="A1030" s="249" t="s">
        <v>1320</v>
      </c>
      <c r="B1030" s="250" t="s">
        <v>207</v>
      </c>
      <c r="C1030" s="250" t="s">
        <v>408</v>
      </c>
      <c r="D1030" s="250" t="s">
        <v>741</v>
      </c>
      <c r="E1030" s="250" t="s">
        <v>273</v>
      </c>
      <c r="F1030" s="251">
        <v>88613051</v>
      </c>
      <c r="G1030" s="124" t="str">
        <f t="shared" si="17"/>
        <v>07010110074080100</v>
      </c>
    </row>
    <row r="1031" spans="1:7">
      <c r="A1031" s="249" t="s">
        <v>1192</v>
      </c>
      <c r="B1031" s="250" t="s">
        <v>207</v>
      </c>
      <c r="C1031" s="250" t="s">
        <v>408</v>
      </c>
      <c r="D1031" s="250" t="s">
        <v>741</v>
      </c>
      <c r="E1031" s="250" t="s">
        <v>133</v>
      </c>
      <c r="F1031" s="251">
        <v>88613051</v>
      </c>
      <c r="G1031" s="124" t="str">
        <f t="shared" si="17"/>
        <v>07010110074080110</v>
      </c>
    </row>
    <row r="1032" spans="1:7">
      <c r="A1032" s="249" t="s">
        <v>1138</v>
      </c>
      <c r="B1032" s="250" t="s">
        <v>207</v>
      </c>
      <c r="C1032" s="250" t="s">
        <v>408</v>
      </c>
      <c r="D1032" s="250" t="s">
        <v>741</v>
      </c>
      <c r="E1032" s="250" t="s">
        <v>342</v>
      </c>
      <c r="F1032" s="251">
        <v>66379750</v>
      </c>
      <c r="G1032" s="124" t="str">
        <f t="shared" si="17"/>
        <v>07010110074080111</v>
      </c>
    </row>
    <row r="1033" spans="1:7" ht="25.5">
      <c r="A1033" s="249" t="s">
        <v>1147</v>
      </c>
      <c r="B1033" s="250" t="s">
        <v>207</v>
      </c>
      <c r="C1033" s="250" t="s">
        <v>408</v>
      </c>
      <c r="D1033" s="250" t="s">
        <v>741</v>
      </c>
      <c r="E1033" s="250" t="s">
        <v>391</v>
      </c>
      <c r="F1033" s="251">
        <v>2464455</v>
      </c>
      <c r="G1033" s="124" t="str">
        <f t="shared" si="17"/>
        <v>07010110074080112</v>
      </c>
    </row>
    <row r="1034" spans="1:7" ht="38.25">
      <c r="A1034" s="249" t="s">
        <v>1139</v>
      </c>
      <c r="B1034" s="250" t="s">
        <v>207</v>
      </c>
      <c r="C1034" s="250" t="s">
        <v>408</v>
      </c>
      <c r="D1034" s="250" t="s">
        <v>741</v>
      </c>
      <c r="E1034" s="250" t="s">
        <v>1056</v>
      </c>
      <c r="F1034" s="251">
        <v>19768846</v>
      </c>
      <c r="G1034" s="124" t="str">
        <f t="shared" si="17"/>
        <v>07010110074080119</v>
      </c>
    </row>
    <row r="1035" spans="1:7" ht="25.5">
      <c r="A1035" s="249" t="s">
        <v>1321</v>
      </c>
      <c r="B1035" s="250" t="s">
        <v>207</v>
      </c>
      <c r="C1035" s="250" t="s">
        <v>408</v>
      </c>
      <c r="D1035" s="250" t="s">
        <v>741</v>
      </c>
      <c r="E1035" s="250" t="s">
        <v>1322</v>
      </c>
      <c r="F1035" s="251">
        <v>7325519</v>
      </c>
      <c r="G1035" s="124" t="str">
        <f t="shared" si="17"/>
        <v>07010110074080200</v>
      </c>
    </row>
    <row r="1036" spans="1:7" ht="25.5">
      <c r="A1036" s="249" t="s">
        <v>1198</v>
      </c>
      <c r="B1036" s="250" t="s">
        <v>207</v>
      </c>
      <c r="C1036" s="250" t="s">
        <v>408</v>
      </c>
      <c r="D1036" s="250" t="s">
        <v>741</v>
      </c>
      <c r="E1036" s="250" t="s">
        <v>1199</v>
      </c>
      <c r="F1036" s="251">
        <v>7325519</v>
      </c>
      <c r="G1036" s="124" t="str">
        <f t="shared" si="17"/>
        <v>07010110074080240</v>
      </c>
    </row>
    <row r="1037" spans="1:7">
      <c r="A1037" s="249" t="s">
        <v>1225</v>
      </c>
      <c r="B1037" s="250" t="s">
        <v>207</v>
      </c>
      <c r="C1037" s="250" t="s">
        <v>408</v>
      </c>
      <c r="D1037" s="250" t="s">
        <v>741</v>
      </c>
      <c r="E1037" s="250" t="s">
        <v>329</v>
      </c>
      <c r="F1037" s="251">
        <v>7325519</v>
      </c>
      <c r="G1037" s="124" t="str">
        <f t="shared" si="17"/>
        <v>07010110074080244</v>
      </c>
    </row>
    <row r="1038" spans="1:7" ht="229.5">
      <c r="A1038" s="249" t="s">
        <v>1360</v>
      </c>
      <c r="B1038" s="250" t="s">
        <v>207</v>
      </c>
      <c r="C1038" s="250" t="s">
        <v>408</v>
      </c>
      <c r="D1038" s="250" t="s">
        <v>739</v>
      </c>
      <c r="E1038" s="250" t="s">
        <v>1175</v>
      </c>
      <c r="F1038" s="251">
        <v>151897400</v>
      </c>
      <c r="G1038" s="124" t="str">
        <f t="shared" si="17"/>
        <v>07010110075880</v>
      </c>
    </row>
    <row r="1039" spans="1:7" ht="51">
      <c r="A1039" s="249" t="s">
        <v>1320</v>
      </c>
      <c r="B1039" s="250" t="s">
        <v>207</v>
      </c>
      <c r="C1039" s="250" t="s">
        <v>408</v>
      </c>
      <c r="D1039" s="250" t="s">
        <v>739</v>
      </c>
      <c r="E1039" s="250" t="s">
        <v>273</v>
      </c>
      <c r="F1039" s="251">
        <v>138335290</v>
      </c>
      <c r="G1039" s="124" t="str">
        <f t="shared" si="17"/>
        <v>07010110075880100</v>
      </c>
    </row>
    <row r="1040" spans="1:7">
      <c r="A1040" s="249" t="s">
        <v>1192</v>
      </c>
      <c r="B1040" s="250" t="s">
        <v>207</v>
      </c>
      <c r="C1040" s="250" t="s">
        <v>408</v>
      </c>
      <c r="D1040" s="250" t="s">
        <v>739</v>
      </c>
      <c r="E1040" s="250" t="s">
        <v>133</v>
      </c>
      <c r="F1040" s="251">
        <v>138335290</v>
      </c>
      <c r="G1040" s="124" t="str">
        <f t="shared" si="17"/>
        <v>07010110075880110</v>
      </c>
    </row>
    <row r="1041" spans="1:7">
      <c r="A1041" s="249" t="s">
        <v>1138</v>
      </c>
      <c r="B1041" s="250" t="s">
        <v>207</v>
      </c>
      <c r="C1041" s="250" t="s">
        <v>408</v>
      </c>
      <c r="D1041" s="250" t="s">
        <v>739</v>
      </c>
      <c r="E1041" s="250" t="s">
        <v>342</v>
      </c>
      <c r="F1041" s="251">
        <v>105333440</v>
      </c>
      <c r="G1041" s="124" t="str">
        <f t="shared" si="17"/>
        <v>07010110075880111</v>
      </c>
    </row>
    <row r="1042" spans="1:7" ht="25.5">
      <c r="A1042" s="249" t="s">
        <v>1147</v>
      </c>
      <c r="B1042" s="250" t="s">
        <v>207</v>
      </c>
      <c r="C1042" s="250" t="s">
        <v>408</v>
      </c>
      <c r="D1042" s="250" t="s">
        <v>739</v>
      </c>
      <c r="E1042" s="250" t="s">
        <v>391</v>
      </c>
      <c r="F1042" s="251">
        <v>1479585</v>
      </c>
      <c r="G1042" s="124" t="str">
        <f t="shared" si="17"/>
        <v>07010110075880112</v>
      </c>
    </row>
    <row r="1043" spans="1:7" ht="38.25">
      <c r="A1043" s="249" t="s">
        <v>1139</v>
      </c>
      <c r="B1043" s="250" t="s">
        <v>207</v>
      </c>
      <c r="C1043" s="250" t="s">
        <v>408</v>
      </c>
      <c r="D1043" s="250" t="s">
        <v>739</v>
      </c>
      <c r="E1043" s="250" t="s">
        <v>1056</v>
      </c>
      <c r="F1043" s="251">
        <v>31522265</v>
      </c>
      <c r="G1043" s="124" t="str">
        <f t="shared" si="17"/>
        <v>07010110075880119</v>
      </c>
    </row>
    <row r="1044" spans="1:7" ht="25.5">
      <c r="A1044" s="249" t="s">
        <v>1321</v>
      </c>
      <c r="B1044" s="250" t="s">
        <v>207</v>
      </c>
      <c r="C1044" s="250" t="s">
        <v>408</v>
      </c>
      <c r="D1044" s="250" t="s">
        <v>739</v>
      </c>
      <c r="E1044" s="250" t="s">
        <v>1322</v>
      </c>
      <c r="F1044" s="251">
        <v>13562110</v>
      </c>
      <c r="G1044" s="124" t="str">
        <f t="shared" si="17"/>
        <v>07010110075880200</v>
      </c>
    </row>
    <row r="1045" spans="1:7" ht="25.5">
      <c r="A1045" s="249" t="s">
        <v>1198</v>
      </c>
      <c r="B1045" s="250" t="s">
        <v>207</v>
      </c>
      <c r="C1045" s="250" t="s">
        <v>408</v>
      </c>
      <c r="D1045" s="250" t="s">
        <v>739</v>
      </c>
      <c r="E1045" s="250" t="s">
        <v>1199</v>
      </c>
      <c r="F1045" s="251">
        <v>13562110</v>
      </c>
      <c r="G1045" s="124" t="str">
        <f t="shared" si="17"/>
        <v>07010110075880240</v>
      </c>
    </row>
    <row r="1046" spans="1:7">
      <c r="A1046" s="249" t="s">
        <v>1225</v>
      </c>
      <c r="B1046" s="250" t="s">
        <v>207</v>
      </c>
      <c r="C1046" s="250" t="s">
        <v>408</v>
      </c>
      <c r="D1046" s="250" t="s">
        <v>739</v>
      </c>
      <c r="E1046" s="250" t="s">
        <v>329</v>
      </c>
      <c r="F1046" s="251">
        <v>13562110</v>
      </c>
      <c r="G1046" s="124" t="str">
        <f t="shared" si="17"/>
        <v>07010110075880244</v>
      </c>
    </row>
    <row r="1047" spans="1:7">
      <c r="A1047" s="249" t="s">
        <v>153</v>
      </c>
      <c r="B1047" s="250" t="s">
        <v>207</v>
      </c>
      <c r="C1047" s="250" t="s">
        <v>395</v>
      </c>
      <c r="D1047" s="250" t="s">
        <v>1175</v>
      </c>
      <c r="E1047" s="250" t="s">
        <v>1175</v>
      </c>
      <c r="F1047" s="251">
        <v>817094799.5</v>
      </c>
      <c r="G1047" s="124" t="str">
        <f t="shared" si="17"/>
        <v>0702</v>
      </c>
    </row>
    <row r="1048" spans="1:7" ht="25.5">
      <c r="A1048" s="249" t="s">
        <v>442</v>
      </c>
      <c r="B1048" s="250" t="s">
        <v>207</v>
      </c>
      <c r="C1048" s="250" t="s">
        <v>395</v>
      </c>
      <c r="D1048" s="250" t="s">
        <v>971</v>
      </c>
      <c r="E1048" s="250" t="s">
        <v>1175</v>
      </c>
      <c r="F1048" s="251">
        <v>814694799.5</v>
      </c>
      <c r="G1048" s="124" t="str">
        <f t="shared" si="17"/>
        <v>07020100000000</v>
      </c>
    </row>
    <row r="1049" spans="1:7" ht="25.5">
      <c r="A1049" s="249" t="s">
        <v>443</v>
      </c>
      <c r="B1049" s="250" t="s">
        <v>207</v>
      </c>
      <c r="C1049" s="250" t="s">
        <v>395</v>
      </c>
      <c r="D1049" s="250" t="s">
        <v>972</v>
      </c>
      <c r="E1049" s="250" t="s">
        <v>1175</v>
      </c>
      <c r="F1049" s="251">
        <v>814694799.5</v>
      </c>
      <c r="G1049" s="124" t="str">
        <f t="shared" si="17"/>
        <v>07020110000000</v>
      </c>
    </row>
    <row r="1050" spans="1:7" ht="114.75">
      <c r="A1050" s="249" t="s">
        <v>2138</v>
      </c>
      <c r="B1050" s="250" t="s">
        <v>207</v>
      </c>
      <c r="C1050" s="250" t="s">
        <v>395</v>
      </c>
      <c r="D1050" s="250" t="s">
        <v>2139</v>
      </c>
      <c r="E1050" s="250" t="s">
        <v>1175</v>
      </c>
      <c r="F1050" s="251">
        <v>18493580</v>
      </c>
      <c r="G1050" s="124" t="str">
        <f t="shared" si="17"/>
        <v>07020110027241</v>
      </c>
    </row>
    <row r="1051" spans="1:7" ht="51">
      <c r="A1051" s="249" t="s">
        <v>1320</v>
      </c>
      <c r="B1051" s="250" t="s">
        <v>207</v>
      </c>
      <c r="C1051" s="250" t="s">
        <v>395</v>
      </c>
      <c r="D1051" s="250" t="s">
        <v>2139</v>
      </c>
      <c r="E1051" s="250" t="s">
        <v>273</v>
      </c>
      <c r="F1051" s="251">
        <v>18493580</v>
      </c>
      <c r="G1051" s="124" t="str">
        <f t="shared" si="17"/>
        <v>07020110027241100</v>
      </c>
    </row>
    <row r="1052" spans="1:7">
      <c r="A1052" s="249" t="s">
        <v>1192</v>
      </c>
      <c r="B1052" s="250" t="s">
        <v>207</v>
      </c>
      <c r="C1052" s="250" t="s">
        <v>395</v>
      </c>
      <c r="D1052" s="250" t="s">
        <v>2139</v>
      </c>
      <c r="E1052" s="250" t="s">
        <v>133</v>
      </c>
      <c r="F1052" s="251">
        <v>18493580</v>
      </c>
      <c r="G1052" s="124" t="str">
        <f t="shared" si="17"/>
        <v>07020110027241110</v>
      </c>
    </row>
    <row r="1053" spans="1:7">
      <c r="A1053" s="249" t="s">
        <v>1138</v>
      </c>
      <c r="B1053" s="250" t="s">
        <v>207</v>
      </c>
      <c r="C1053" s="250" t="s">
        <v>395</v>
      </c>
      <c r="D1053" s="250" t="s">
        <v>2139</v>
      </c>
      <c r="E1053" s="250" t="s">
        <v>342</v>
      </c>
      <c r="F1053" s="251">
        <v>14203980</v>
      </c>
      <c r="G1053" s="124" t="str">
        <f t="shared" si="17"/>
        <v>07020110027241111</v>
      </c>
    </row>
    <row r="1054" spans="1:7" ht="38.25">
      <c r="A1054" s="249" t="s">
        <v>1139</v>
      </c>
      <c r="B1054" s="250" t="s">
        <v>207</v>
      </c>
      <c r="C1054" s="250" t="s">
        <v>395</v>
      </c>
      <c r="D1054" s="250" t="s">
        <v>2139</v>
      </c>
      <c r="E1054" s="250" t="s">
        <v>1056</v>
      </c>
      <c r="F1054" s="251">
        <v>4289600</v>
      </c>
      <c r="G1054" s="124" t="str">
        <f t="shared" si="17"/>
        <v>07020110027241119</v>
      </c>
    </row>
    <row r="1055" spans="1:7" ht="89.25">
      <c r="A1055" s="249" t="s">
        <v>2140</v>
      </c>
      <c r="B1055" s="250" t="s">
        <v>207</v>
      </c>
      <c r="C1055" s="250" t="s">
        <v>395</v>
      </c>
      <c r="D1055" s="250" t="s">
        <v>2141</v>
      </c>
      <c r="E1055" s="250" t="s">
        <v>1175</v>
      </c>
      <c r="F1055" s="251">
        <v>180000</v>
      </c>
      <c r="G1055" s="124" t="str">
        <f t="shared" si="17"/>
        <v>07020110027242</v>
      </c>
    </row>
    <row r="1056" spans="1:7" ht="51">
      <c r="A1056" s="249" t="s">
        <v>1320</v>
      </c>
      <c r="B1056" s="250" t="s">
        <v>207</v>
      </c>
      <c r="C1056" s="250" t="s">
        <v>395</v>
      </c>
      <c r="D1056" s="250" t="s">
        <v>2141</v>
      </c>
      <c r="E1056" s="250" t="s">
        <v>273</v>
      </c>
      <c r="F1056" s="251">
        <v>180000</v>
      </c>
      <c r="G1056" s="124" t="str">
        <f t="shared" si="17"/>
        <v>07020110027242100</v>
      </c>
    </row>
    <row r="1057" spans="1:7">
      <c r="A1057" s="249" t="s">
        <v>1192</v>
      </c>
      <c r="B1057" s="250" t="s">
        <v>207</v>
      </c>
      <c r="C1057" s="250" t="s">
        <v>395</v>
      </c>
      <c r="D1057" s="250" t="s">
        <v>2141</v>
      </c>
      <c r="E1057" s="250" t="s">
        <v>133</v>
      </c>
      <c r="F1057" s="251">
        <v>180000</v>
      </c>
      <c r="G1057" s="124" t="str">
        <f t="shared" si="17"/>
        <v>07020110027242110</v>
      </c>
    </row>
    <row r="1058" spans="1:7">
      <c r="A1058" s="249" t="s">
        <v>1138</v>
      </c>
      <c r="B1058" s="250" t="s">
        <v>207</v>
      </c>
      <c r="C1058" s="250" t="s">
        <v>395</v>
      </c>
      <c r="D1058" s="250" t="s">
        <v>2141</v>
      </c>
      <c r="E1058" s="250" t="s">
        <v>342</v>
      </c>
      <c r="F1058" s="251">
        <v>138250</v>
      </c>
      <c r="G1058" s="124" t="str">
        <f t="shared" si="17"/>
        <v>07020110027242111</v>
      </c>
    </row>
    <row r="1059" spans="1:7" ht="38.25">
      <c r="A1059" s="249" t="s">
        <v>1139</v>
      </c>
      <c r="B1059" s="250" t="s">
        <v>207</v>
      </c>
      <c r="C1059" s="250" t="s">
        <v>395</v>
      </c>
      <c r="D1059" s="250" t="s">
        <v>2141</v>
      </c>
      <c r="E1059" s="250" t="s">
        <v>1056</v>
      </c>
      <c r="F1059" s="251">
        <v>41750</v>
      </c>
      <c r="G1059" s="124" t="str">
        <f t="shared" si="17"/>
        <v>07020110027242119</v>
      </c>
    </row>
    <row r="1060" spans="1:7" ht="102">
      <c r="A1060" s="249" t="s">
        <v>413</v>
      </c>
      <c r="B1060" s="250" t="s">
        <v>207</v>
      </c>
      <c r="C1060" s="250" t="s">
        <v>395</v>
      </c>
      <c r="D1060" s="250" t="s">
        <v>750</v>
      </c>
      <c r="E1060" s="250" t="s">
        <v>1175</v>
      </c>
      <c r="F1060" s="251">
        <v>71748062</v>
      </c>
      <c r="G1060" s="124" t="str">
        <f t="shared" si="17"/>
        <v>07020110040020</v>
      </c>
    </row>
    <row r="1061" spans="1:7" ht="51">
      <c r="A1061" s="249" t="s">
        <v>1320</v>
      </c>
      <c r="B1061" s="250" t="s">
        <v>207</v>
      </c>
      <c r="C1061" s="250" t="s">
        <v>395</v>
      </c>
      <c r="D1061" s="250" t="s">
        <v>750</v>
      </c>
      <c r="E1061" s="250" t="s">
        <v>273</v>
      </c>
      <c r="F1061" s="251">
        <v>45938027</v>
      </c>
      <c r="G1061" s="124" t="str">
        <f t="shared" si="17"/>
        <v>07020110040020100</v>
      </c>
    </row>
    <row r="1062" spans="1:7">
      <c r="A1062" s="249" t="s">
        <v>1192</v>
      </c>
      <c r="B1062" s="250" t="s">
        <v>207</v>
      </c>
      <c r="C1062" s="250" t="s">
        <v>395</v>
      </c>
      <c r="D1062" s="250" t="s">
        <v>750</v>
      </c>
      <c r="E1062" s="250" t="s">
        <v>133</v>
      </c>
      <c r="F1062" s="251">
        <v>45938027</v>
      </c>
      <c r="G1062" s="124" t="str">
        <f t="shared" si="17"/>
        <v>07020110040020110</v>
      </c>
    </row>
    <row r="1063" spans="1:7">
      <c r="A1063" s="249" t="s">
        <v>1138</v>
      </c>
      <c r="B1063" s="250" t="s">
        <v>207</v>
      </c>
      <c r="C1063" s="250" t="s">
        <v>395</v>
      </c>
      <c r="D1063" s="250" t="s">
        <v>750</v>
      </c>
      <c r="E1063" s="250" t="s">
        <v>342</v>
      </c>
      <c r="F1063" s="251">
        <v>35370800</v>
      </c>
      <c r="G1063" s="124" t="str">
        <f t="shared" si="17"/>
        <v>07020110040020111</v>
      </c>
    </row>
    <row r="1064" spans="1:7" ht="25.5">
      <c r="A1064" s="249" t="s">
        <v>1147</v>
      </c>
      <c r="B1064" s="250" t="s">
        <v>207</v>
      </c>
      <c r="C1064" s="250" t="s">
        <v>395</v>
      </c>
      <c r="D1064" s="250" t="s">
        <v>750</v>
      </c>
      <c r="E1064" s="250" t="s">
        <v>391</v>
      </c>
      <c r="F1064" s="251">
        <v>5475</v>
      </c>
      <c r="G1064" s="124" t="str">
        <f t="shared" si="17"/>
        <v>07020110040020112</v>
      </c>
    </row>
    <row r="1065" spans="1:7" ht="38.25">
      <c r="A1065" s="249" t="s">
        <v>1139</v>
      </c>
      <c r="B1065" s="250" t="s">
        <v>207</v>
      </c>
      <c r="C1065" s="250" t="s">
        <v>395</v>
      </c>
      <c r="D1065" s="250" t="s">
        <v>750</v>
      </c>
      <c r="E1065" s="250" t="s">
        <v>1056</v>
      </c>
      <c r="F1065" s="251">
        <v>10561752</v>
      </c>
      <c r="G1065" s="124" t="str">
        <f t="shared" ref="G1065:G1128" si="18">CONCATENATE(C1065,D1065,E1065)</f>
        <v>07020110040020119</v>
      </c>
    </row>
    <row r="1066" spans="1:7">
      <c r="A1066" s="249" t="s">
        <v>2133</v>
      </c>
      <c r="B1066" s="250" t="s">
        <v>207</v>
      </c>
      <c r="C1066" s="250" t="s">
        <v>395</v>
      </c>
      <c r="D1066" s="250" t="s">
        <v>750</v>
      </c>
      <c r="E1066" s="250" t="s">
        <v>391</v>
      </c>
      <c r="F1066" s="251">
        <v>5755</v>
      </c>
      <c r="G1066" s="124" t="str">
        <f t="shared" si="18"/>
        <v>07020110040020112</v>
      </c>
    </row>
    <row r="1067" spans="1:7" ht="25.5">
      <c r="A1067" s="249" t="s">
        <v>1321</v>
      </c>
      <c r="B1067" s="250" t="s">
        <v>207</v>
      </c>
      <c r="C1067" s="250" t="s">
        <v>395</v>
      </c>
      <c r="D1067" s="250" t="s">
        <v>750</v>
      </c>
      <c r="E1067" s="250" t="s">
        <v>1322</v>
      </c>
      <c r="F1067" s="251">
        <v>25735780</v>
      </c>
      <c r="G1067" s="124" t="str">
        <f t="shared" si="18"/>
        <v>07020110040020200</v>
      </c>
    </row>
    <row r="1068" spans="1:7" ht="25.5">
      <c r="A1068" s="249" t="s">
        <v>1198</v>
      </c>
      <c r="B1068" s="250" t="s">
        <v>207</v>
      </c>
      <c r="C1068" s="250" t="s">
        <v>395</v>
      </c>
      <c r="D1068" s="250" t="s">
        <v>750</v>
      </c>
      <c r="E1068" s="250" t="s">
        <v>1199</v>
      </c>
      <c r="F1068" s="251">
        <v>25735780</v>
      </c>
      <c r="G1068" s="124" t="str">
        <f t="shared" si="18"/>
        <v>07020110040020240</v>
      </c>
    </row>
    <row r="1069" spans="1:7">
      <c r="A1069" s="249" t="s">
        <v>1225</v>
      </c>
      <c r="B1069" s="250" t="s">
        <v>207</v>
      </c>
      <c r="C1069" s="250" t="s">
        <v>395</v>
      </c>
      <c r="D1069" s="250" t="s">
        <v>750</v>
      </c>
      <c r="E1069" s="250" t="s">
        <v>329</v>
      </c>
      <c r="F1069" s="251">
        <v>25735780</v>
      </c>
      <c r="G1069" s="124" t="str">
        <f t="shared" si="18"/>
        <v>07020110040020244</v>
      </c>
    </row>
    <row r="1070" spans="1:7">
      <c r="A1070" s="249" t="s">
        <v>1323</v>
      </c>
      <c r="B1070" s="250" t="s">
        <v>207</v>
      </c>
      <c r="C1070" s="250" t="s">
        <v>395</v>
      </c>
      <c r="D1070" s="250" t="s">
        <v>750</v>
      </c>
      <c r="E1070" s="250" t="s">
        <v>1324</v>
      </c>
      <c r="F1070" s="251">
        <v>68500</v>
      </c>
      <c r="G1070" s="124" t="str">
        <f t="shared" si="18"/>
        <v>07020110040020800</v>
      </c>
    </row>
    <row r="1071" spans="1:7">
      <c r="A1071" s="249" t="s">
        <v>1203</v>
      </c>
      <c r="B1071" s="250" t="s">
        <v>207</v>
      </c>
      <c r="C1071" s="250" t="s">
        <v>395</v>
      </c>
      <c r="D1071" s="250" t="s">
        <v>750</v>
      </c>
      <c r="E1071" s="250" t="s">
        <v>1204</v>
      </c>
      <c r="F1071" s="251">
        <v>68500</v>
      </c>
      <c r="G1071" s="124" t="str">
        <f t="shared" si="18"/>
        <v>07020110040020850</v>
      </c>
    </row>
    <row r="1072" spans="1:7">
      <c r="A1072" s="249" t="s">
        <v>2142</v>
      </c>
      <c r="B1072" s="250" t="s">
        <v>207</v>
      </c>
      <c r="C1072" s="250" t="s">
        <v>395</v>
      </c>
      <c r="D1072" s="250" t="s">
        <v>750</v>
      </c>
      <c r="E1072" s="250" t="s">
        <v>2143</v>
      </c>
      <c r="F1072" s="251">
        <v>2500</v>
      </c>
      <c r="G1072" s="124" t="str">
        <f t="shared" si="18"/>
        <v>07020110040020852</v>
      </c>
    </row>
    <row r="1073" spans="1:7">
      <c r="A1073" s="249" t="s">
        <v>1057</v>
      </c>
      <c r="B1073" s="250" t="s">
        <v>207</v>
      </c>
      <c r="C1073" s="250" t="s">
        <v>395</v>
      </c>
      <c r="D1073" s="250" t="s">
        <v>750</v>
      </c>
      <c r="E1073" s="250" t="s">
        <v>1058</v>
      </c>
      <c r="F1073" s="251">
        <v>66000</v>
      </c>
      <c r="G1073" s="124" t="str">
        <f t="shared" si="18"/>
        <v>07020110040020853</v>
      </c>
    </row>
    <row r="1074" spans="1:7" ht="140.25">
      <c r="A1074" s="249" t="s">
        <v>415</v>
      </c>
      <c r="B1074" s="250" t="s">
        <v>207</v>
      </c>
      <c r="C1074" s="250" t="s">
        <v>395</v>
      </c>
      <c r="D1074" s="250" t="s">
        <v>751</v>
      </c>
      <c r="E1074" s="250" t="s">
        <v>1175</v>
      </c>
      <c r="F1074" s="251">
        <v>61749954</v>
      </c>
      <c r="G1074" s="124" t="str">
        <f t="shared" si="18"/>
        <v>07020110041020</v>
      </c>
    </row>
    <row r="1075" spans="1:7" ht="51">
      <c r="A1075" s="249" t="s">
        <v>1320</v>
      </c>
      <c r="B1075" s="250" t="s">
        <v>207</v>
      </c>
      <c r="C1075" s="250" t="s">
        <v>395</v>
      </c>
      <c r="D1075" s="250" t="s">
        <v>751</v>
      </c>
      <c r="E1075" s="250" t="s">
        <v>273</v>
      </c>
      <c r="F1075" s="251">
        <v>61749954</v>
      </c>
      <c r="G1075" s="124" t="str">
        <f t="shared" si="18"/>
        <v>07020110041020100</v>
      </c>
    </row>
    <row r="1076" spans="1:7">
      <c r="A1076" s="249" t="s">
        <v>1192</v>
      </c>
      <c r="B1076" s="250" t="s">
        <v>207</v>
      </c>
      <c r="C1076" s="250" t="s">
        <v>395</v>
      </c>
      <c r="D1076" s="250" t="s">
        <v>751</v>
      </c>
      <c r="E1076" s="250" t="s">
        <v>133</v>
      </c>
      <c r="F1076" s="251">
        <v>61749954</v>
      </c>
      <c r="G1076" s="124" t="str">
        <f t="shared" si="18"/>
        <v>07020110041020110</v>
      </c>
    </row>
    <row r="1077" spans="1:7">
      <c r="A1077" s="249" t="s">
        <v>1138</v>
      </c>
      <c r="B1077" s="250" t="s">
        <v>207</v>
      </c>
      <c r="C1077" s="250" t="s">
        <v>395</v>
      </c>
      <c r="D1077" s="250" t="s">
        <v>751</v>
      </c>
      <c r="E1077" s="250" t="s">
        <v>342</v>
      </c>
      <c r="F1077" s="251">
        <v>47438279.75</v>
      </c>
      <c r="G1077" s="124" t="str">
        <f t="shared" si="18"/>
        <v>07020110041020111</v>
      </c>
    </row>
    <row r="1078" spans="1:7" ht="38.25">
      <c r="A1078" s="249" t="s">
        <v>1139</v>
      </c>
      <c r="B1078" s="250" t="s">
        <v>207</v>
      </c>
      <c r="C1078" s="250" t="s">
        <v>395</v>
      </c>
      <c r="D1078" s="250" t="s">
        <v>751</v>
      </c>
      <c r="E1078" s="250" t="s">
        <v>1056</v>
      </c>
      <c r="F1078" s="251">
        <v>14311674.25</v>
      </c>
      <c r="G1078" s="124" t="str">
        <f t="shared" si="18"/>
        <v>07020110041020119</v>
      </c>
    </row>
    <row r="1079" spans="1:7" ht="127.5">
      <c r="A1079" s="249" t="s">
        <v>530</v>
      </c>
      <c r="B1079" s="250" t="s">
        <v>207</v>
      </c>
      <c r="C1079" s="250" t="s">
        <v>395</v>
      </c>
      <c r="D1079" s="250" t="s">
        <v>757</v>
      </c>
      <c r="E1079" s="250" t="s">
        <v>1175</v>
      </c>
      <c r="F1079" s="251">
        <v>5258756</v>
      </c>
      <c r="G1079" s="124" t="str">
        <f t="shared" si="18"/>
        <v>07020110043020</v>
      </c>
    </row>
    <row r="1080" spans="1:7" ht="51">
      <c r="A1080" s="249" t="s">
        <v>1320</v>
      </c>
      <c r="B1080" s="250" t="s">
        <v>207</v>
      </c>
      <c r="C1080" s="250" t="s">
        <v>395</v>
      </c>
      <c r="D1080" s="250" t="s">
        <v>757</v>
      </c>
      <c r="E1080" s="250" t="s">
        <v>273</v>
      </c>
      <c r="F1080" s="251">
        <v>1001339.9</v>
      </c>
      <c r="G1080" s="124" t="str">
        <f t="shared" si="18"/>
        <v>07020110043020100</v>
      </c>
    </row>
    <row r="1081" spans="1:7">
      <c r="A1081" s="249" t="s">
        <v>1192</v>
      </c>
      <c r="B1081" s="250" t="s">
        <v>207</v>
      </c>
      <c r="C1081" s="250" t="s">
        <v>395</v>
      </c>
      <c r="D1081" s="250" t="s">
        <v>757</v>
      </c>
      <c r="E1081" s="250" t="s">
        <v>133</v>
      </c>
      <c r="F1081" s="251">
        <v>1001339.9</v>
      </c>
      <c r="G1081" s="124" t="str">
        <f t="shared" si="18"/>
        <v>07020110043020110</v>
      </c>
    </row>
    <row r="1082" spans="1:7">
      <c r="A1082" s="249" t="s">
        <v>1138</v>
      </c>
      <c r="B1082" s="250" t="s">
        <v>207</v>
      </c>
      <c r="C1082" s="250" t="s">
        <v>395</v>
      </c>
      <c r="D1082" s="250" t="s">
        <v>757</v>
      </c>
      <c r="E1082" s="250" t="s">
        <v>342</v>
      </c>
      <c r="F1082" s="251">
        <v>170000</v>
      </c>
      <c r="G1082" s="124" t="str">
        <f t="shared" si="18"/>
        <v>07020110043020111</v>
      </c>
    </row>
    <row r="1083" spans="1:7" ht="25.5">
      <c r="A1083" s="249" t="s">
        <v>1147</v>
      </c>
      <c r="B1083" s="250" t="s">
        <v>207</v>
      </c>
      <c r="C1083" s="250" t="s">
        <v>395</v>
      </c>
      <c r="D1083" s="250" t="s">
        <v>757</v>
      </c>
      <c r="E1083" s="250" t="s">
        <v>391</v>
      </c>
      <c r="F1083" s="251">
        <v>420000</v>
      </c>
      <c r="G1083" s="124" t="str">
        <f t="shared" si="18"/>
        <v>07020110043020112</v>
      </c>
    </row>
    <row r="1084" spans="1:7">
      <c r="A1084" s="249" t="s">
        <v>1999</v>
      </c>
      <c r="B1084" s="250" t="s">
        <v>207</v>
      </c>
      <c r="C1084" s="250" t="s">
        <v>395</v>
      </c>
      <c r="D1084" s="250" t="s">
        <v>757</v>
      </c>
      <c r="E1084" s="250" t="s">
        <v>1059</v>
      </c>
      <c r="F1084" s="251">
        <v>360000</v>
      </c>
      <c r="G1084" s="124" t="str">
        <f t="shared" si="18"/>
        <v>07020110043020113</v>
      </c>
    </row>
    <row r="1085" spans="1:7" ht="38.25">
      <c r="A1085" s="249" t="s">
        <v>1139</v>
      </c>
      <c r="B1085" s="250" t="s">
        <v>207</v>
      </c>
      <c r="C1085" s="250" t="s">
        <v>395</v>
      </c>
      <c r="D1085" s="250" t="s">
        <v>757</v>
      </c>
      <c r="E1085" s="250" t="s">
        <v>1056</v>
      </c>
      <c r="F1085" s="251">
        <v>51339.9</v>
      </c>
      <c r="G1085" s="124" t="str">
        <f t="shared" si="18"/>
        <v>07020110043020119</v>
      </c>
    </row>
    <row r="1086" spans="1:7" ht="25.5">
      <c r="A1086" s="249" t="s">
        <v>1321</v>
      </c>
      <c r="B1086" s="250" t="s">
        <v>207</v>
      </c>
      <c r="C1086" s="250" t="s">
        <v>395</v>
      </c>
      <c r="D1086" s="250" t="s">
        <v>757</v>
      </c>
      <c r="E1086" s="250" t="s">
        <v>1322</v>
      </c>
      <c r="F1086" s="251">
        <v>4257416.0999999996</v>
      </c>
      <c r="G1086" s="124" t="str">
        <f t="shared" si="18"/>
        <v>07020110043020200</v>
      </c>
    </row>
    <row r="1087" spans="1:7" ht="25.5">
      <c r="A1087" s="249" t="s">
        <v>1198</v>
      </c>
      <c r="B1087" s="250" t="s">
        <v>207</v>
      </c>
      <c r="C1087" s="250" t="s">
        <v>395</v>
      </c>
      <c r="D1087" s="250" t="s">
        <v>757</v>
      </c>
      <c r="E1087" s="250" t="s">
        <v>1199</v>
      </c>
      <c r="F1087" s="251">
        <v>4257416.0999999996</v>
      </c>
      <c r="G1087" s="124" t="str">
        <f t="shared" si="18"/>
        <v>07020110043020240</v>
      </c>
    </row>
    <row r="1088" spans="1:7">
      <c r="A1088" s="249" t="s">
        <v>1225</v>
      </c>
      <c r="B1088" s="250" t="s">
        <v>207</v>
      </c>
      <c r="C1088" s="250" t="s">
        <v>395</v>
      </c>
      <c r="D1088" s="250" t="s">
        <v>757</v>
      </c>
      <c r="E1088" s="250" t="s">
        <v>329</v>
      </c>
      <c r="F1088" s="251">
        <v>4257416.0999999996</v>
      </c>
      <c r="G1088" s="124" t="str">
        <f t="shared" si="18"/>
        <v>07020110043020244</v>
      </c>
    </row>
    <row r="1089" spans="1:7" ht="102">
      <c r="A1089" s="249" t="s">
        <v>578</v>
      </c>
      <c r="B1089" s="250" t="s">
        <v>207</v>
      </c>
      <c r="C1089" s="250" t="s">
        <v>395</v>
      </c>
      <c r="D1089" s="250" t="s">
        <v>752</v>
      </c>
      <c r="E1089" s="250" t="s">
        <v>1175</v>
      </c>
      <c r="F1089" s="251">
        <v>955500</v>
      </c>
      <c r="G1089" s="124" t="str">
        <f t="shared" si="18"/>
        <v>07020110047020</v>
      </c>
    </row>
    <row r="1090" spans="1:7" ht="51">
      <c r="A1090" s="249" t="s">
        <v>1320</v>
      </c>
      <c r="B1090" s="250" t="s">
        <v>207</v>
      </c>
      <c r="C1090" s="250" t="s">
        <v>395</v>
      </c>
      <c r="D1090" s="250" t="s">
        <v>752</v>
      </c>
      <c r="E1090" s="250" t="s">
        <v>273</v>
      </c>
      <c r="F1090" s="251">
        <v>955500</v>
      </c>
      <c r="G1090" s="124" t="str">
        <f t="shared" si="18"/>
        <v>07020110047020100</v>
      </c>
    </row>
    <row r="1091" spans="1:7">
      <c r="A1091" s="249" t="s">
        <v>1192</v>
      </c>
      <c r="B1091" s="250" t="s">
        <v>207</v>
      </c>
      <c r="C1091" s="250" t="s">
        <v>395</v>
      </c>
      <c r="D1091" s="250" t="s">
        <v>752</v>
      </c>
      <c r="E1091" s="250" t="s">
        <v>133</v>
      </c>
      <c r="F1091" s="251">
        <v>955500</v>
      </c>
      <c r="G1091" s="124" t="str">
        <f t="shared" si="18"/>
        <v>07020110047020110</v>
      </c>
    </row>
    <row r="1092" spans="1:7" ht="25.5">
      <c r="A1092" s="249" t="s">
        <v>1147</v>
      </c>
      <c r="B1092" s="250" t="s">
        <v>207</v>
      </c>
      <c r="C1092" s="250" t="s">
        <v>395</v>
      </c>
      <c r="D1092" s="250" t="s">
        <v>752</v>
      </c>
      <c r="E1092" s="250" t="s">
        <v>391</v>
      </c>
      <c r="F1092" s="251">
        <v>955500</v>
      </c>
      <c r="G1092" s="124" t="str">
        <f t="shared" si="18"/>
        <v>07020110047020112</v>
      </c>
    </row>
    <row r="1093" spans="1:7" ht="114.75">
      <c r="A1093" s="249" t="s">
        <v>580</v>
      </c>
      <c r="B1093" s="250" t="s">
        <v>207</v>
      </c>
      <c r="C1093" s="250" t="s">
        <v>395</v>
      </c>
      <c r="D1093" s="250" t="s">
        <v>753</v>
      </c>
      <c r="E1093" s="250" t="s">
        <v>1175</v>
      </c>
      <c r="F1093" s="251">
        <v>103026537.34</v>
      </c>
      <c r="G1093" s="124" t="str">
        <f t="shared" si="18"/>
        <v>0702011004Г020</v>
      </c>
    </row>
    <row r="1094" spans="1:7" ht="25.5">
      <c r="A1094" s="249" t="s">
        <v>1321</v>
      </c>
      <c r="B1094" s="250" t="s">
        <v>207</v>
      </c>
      <c r="C1094" s="250" t="s">
        <v>395</v>
      </c>
      <c r="D1094" s="250" t="s">
        <v>753</v>
      </c>
      <c r="E1094" s="250" t="s">
        <v>1322</v>
      </c>
      <c r="F1094" s="251">
        <v>103026537.34</v>
      </c>
      <c r="G1094" s="124" t="str">
        <f t="shared" si="18"/>
        <v>0702011004Г020200</v>
      </c>
    </row>
    <row r="1095" spans="1:7" ht="25.5">
      <c r="A1095" s="249" t="s">
        <v>1198</v>
      </c>
      <c r="B1095" s="250" t="s">
        <v>207</v>
      </c>
      <c r="C1095" s="250" t="s">
        <v>395</v>
      </c>
      <c r="D1095" s="250" t="s">
        <v>753</v>
      </c>
      <c r="E1095" s="250" t="s">
        <v>1199</v>
      </c>
      <c r="F1095" s="251">
        <v>103026537.34</v>
      </c>
      <c r="G1095" s="124" t="str">
        <f t="shared" si="18"/>
        <v>0702011004Г020240</v>
      </c>
    </row>
    <row r="1096" spans="1:7">
      <c r="A1096" s="249" t="s">
        <v>1225</v>
      </c>
      <c r="B1096" s="250" t="s">
        <v>207</v>
      </c>
      <c r="C1096" s="250" t="s">
        <v>395</v>
      </c>
      <c r="D1096" s="250" t="s">
        <v>753</v>
      </c>
      <c r="E1096" s="250" t="s">
        <v>329</v>
      </c>
      <c r="F1096" s="251">
        <v>10737363.68</v>
      </c>
      <c r="G1096" s="124" t="str">
        <f t="shared" si="18"/>
        <v>0702011004Г020244</v>
      </c>
    </row>
    <row r="1097" spans="1:7">
      <c r="A1097" s="249" t="s">
        <v>1709</v>
      </c>
      <c r="B1097" s="250" t="s">
        <v>207</v>
      </c>
      <c r="C1097" s="250" t="s">
        <v>395</v>
      </c>
      <c r="D1097" s="250" t="s">
        <v>753</v>
      </c>
      <c r="E1097" s="250" t="s">
        <v>1710</v>
      </c>
      <c r="F1097" s="251">
        <v>92289173.659999996</v>
      </c>
      <c r="G1097" s="124" t="str">
        <f t="shared" si="18"/>
        <v>0702011004Г020247</v>
      </c>
    </row>
    <row r="1098" spans="1:7" ht="114.75">
      <c r="A1098" s="249" t="s">
        <v>1805</v>
      </c>
      <c r="B1098" s="250" t="s">
        <v>207</v>
      </c>
      <c r="C1098" s="250" t="s">
        <v>395</v>
      </c>
      <c r="D1098" s="250" t="s">
        <v>1806</v>
      </c>
      <c r="E1098" s="250" t="s">
        <v>1175</v>
      </c>
      <c r="F1098" s="251">
        <v>1366689</v>
      </c>
      <c r="G1098" s="124" t="str">
        <f t="shared" si="18"/>
        <v>0702011004М020</v>
      </c>
    </row>
    <row r="1099" spans="1:7" ht="25.5">
      <c r="A1099" s="249" t="s">
        <v>1321</v>
      </c>
      <c r="B1099" s="250" t="s">
        <v>207</v>
      </c>
      <c r="C1099" s="250" t="s">
        <v>395</v>
      </c>
      <c r="D1099" s="250" t="s">
        <v>1806</v>
      </c>
      <c r="E1099" s="250" t="s">
        <v>1322</v>
      </c>
      <c r="F1099" s="251">
        <v>1366689</v>
      </c>
      <c r="G1099" s="124" t="str">
        <f t="shared" si="18"/>
        <v>0702011004М020200</v>
      </c>
    </row>
    <row r="1100" spans="1:7" ht="25.5">
      <c r="A1100" s="249" t="s">
        <v>1198</v>
      </c>
      <c r="B1100" s="250" t="s">
        <v>207</v>
      </c>
      <c r="C1100" s="250" t="s">
        <v>395</v>
      </c>
      <c r="D1100" s="250" t="s">
        <v>1806</v>
      </c>
      <c r="E1100" s="250" t="s">
        <v>1199</v>
      </c>
      <c r="F1100" s="251">
        <v>1366689</v>
      </c>
      <c r="G1100" s="124" t="str">
        <f t="shared" si="18"/>
        <v>0702011004М020240</v>
      </c>
    </row>
    <row r="1101" spans="1:7">
      <c r="A1101" s="249" t="s">
        <v>1225</v>
      </c>
      <c r="B1101" s="250" t="s">
        <v>207</v>
      </c>
      <c r="C1101" s="250" t="s">
        <v>395</v>
      </c>
      <c r="D1101" s="250" t="s">
        <v>1806</v>
      </c>
      <c r="E1101" s="250" t="s">
        <v>329</v>
      </c>
      <c r="F1101" s="251">
        <v>1366689</v>
      </c>
      <c r="G1101" s="124" t="str">
        <f t="shared" si="18"/>
        <v>0702011004М020244</v>
      </c>
    </row>
    <row r="1102" spans="1:7" ht="102">
      <c r="A1102" s="249" t="s">
        <v>582</v>
      </c>
      <c r="B1102" s="250" t="s">
        <v>207</v>
      </c>
      <c r="C1102" s="250" t="s">
        <v>395</v>
      </c>
      <c r="D1102" s="250" t="s">
        <v>758</v>
      </c>
      <c r="E1102" s="250" t="s">
        <v>1175</v>
      </c>
      <c r="F1102" s="251">
        <v>4705000</v>
      </c>
      <c r="G1102" s="124" t="str">
        <f t="shared" si="18"/>
        <v>0702011004П020</v>
      </c>
    </row>
    <row r="1103" spans="1:7" ht="25.5">
      <c r="A1103" s="249" t="s">
        <v>1321</v>
      </c>
      <c r="B1103" s="250" t="s">
        <v>207</v>
      </c>
      <c r="C1103" s="250" t="s">
        <v>395</v>
      </c>
      <c r="D1103" s="250" t="s">
        <v>758</v>
      </c>
      <c r="E1103" s="250" t="s">
        <v>1322</v>
      </c>
      <c r="F1103" s="251">
        <v>4705000</v>
      </c>
      <c r="G1103" s="124" t="str">
        <f t="shared" si="18"/>
        <v>0702011004П020200</v>
      </c>
    </row>
    <row r="1104" spans="1:7" ht="25.5">
      <c r="A1104" s="249" t="s">
        <v>1198</v>
      </c>
      <c r="B1104" s="250" t="s">
        <v>207</v>
      </c>
      <c r="C1104" s="250" t="s">
        <v>395</v>
      </c>
      <c r="D1104" s="250" t="s">
        <v>758</v>
      </c>
      <c r="E1104" s="250" t="s">
        <v>1199</v>
      </c>
      <c r="F1104" s="251">
        <v>4705000</v>
      </c>
      <c r="G1104" s="124" t="str">
        <f t="shared" si="18"/>
        <v>0702011004П020240</v>
      </c>
    </row>
    <row r="1105" spans="1:7">
      <c r="A1105" s="249" t="s">
        <v>1225</v>
      </c>
      <c r="B1105" s="250" t="s">
        <v>207</v>
      </c>
      <c r="C1105" s="250" t="s">
        <v>395</v>
      </c>
      <c r="D1105" s="250" t="s">
        <v>758</v>
      </c>
      <c r="E1105" s="250" t="s">
        <v>329</v>
      </c>
      <c r="F1105" s="251">
        <v>4705000</v>
      </c>
      <c r="G1105" s="124" t="str">
        <f t="shared" si="18"/>
        <v>0702011004П020244</v>
      </c>
    </row>
    <row r="1106" spans="1:7" ht="63.75">
      <c r="A1106" s="249" t="s">
        <v>2136</v>
      </c>
      <c r="B1106" s="250" t="s">
        <v>207</v>
      </c>
      <c r="C1106" s="250" t="s">
        <v>395</v>
      </c>
      <c r="D1106" s="250" t="s">
        <v>2137</v>
      </c>
      <c r="E1106" s="250" t="s">
        <v>1175</v>
      </c>
      <c r="F1106" s="251">
        <v>122410</v>
      </c>
      <c r="G1106" s="124" t="str">
        <f t="shared" si="18"/>
        <v>0702011004Ф000</v>
      </c>
    </row>
    <row r="1107" spans="1:7" ht="25.5">
      <c r="A1107" s="249" t="s">
        <v>1321</v>
      </c>
      <c r="B1107" s="250" t="s">
        <v>207</v>
      </c>
      <c r="C1107" s="250" t="s">
        <v>395</v>
      </c>
      <c r="D1107" s="250" t="s">
        <v>2137</v>
      </c>
      <c r="E1107" s="250" t="s">
        <v>1322</v>
      </c>
      <c r="F1107" s="251">
        <v>122410</v>
      </c>
      <c r="G1107" s="124" t="str">
        <f t="shared" si="18"/>
        <v>0702011004Ф000200</v>
      </c>
    </row>
    <row r="1108" spans="1:7" ht="25.5">
      <c r="A1108" s="249" t="s">
        <v>1198</v>
      </c>
      <c r="B1108" s="250" t="s">
        <v>207</v>
      </c>
      <c r="C1108" s="250" t="s">
        <v>395</v>
      </c>
      <c r="D1108" s="250" t="s">
        <v>2137</v>
      </c>
      <c r="E1108" s="250" t="s">
        <v>1199</v>
      </c>
      <c r="F1108" s="251">
        <v>122410</v>
      </c>
      <c r="G1108" s="124" t="str">
        <f t="shared" si="18"/>
        <v>0702011004Ф000240</v>
      </c>
    </row>
    <row r="1109" spans="1:7">
      <c r="A1109" s="249" t="s">
        <v>1225</v>
      </c>
      <c r="B1109" s="250" t="s">
        <v>207</v>
      </c>
      <c r="C1109" s="250" t="s">
        <v>395</v>
      </c>
      <c r="D1109" s="250" t="s">
        <v>2137</v>
      </c>
      <c r="E1109" s="250" t="s">
        <v>329</v>
      </c>
      <c r="F1109" s="251">
        <v>122410</v>
      </c>
      <c r="G1109" s="124" t="str">
        <f t="shared" si="18"/>
        <v>0702011004Ф000244</v>
      </c>
    </row>
    <row r="1110" spans="1:7" ht="102">
      <c r="A1110" s="249" t="s">
        <v>964</v>
      </c>
      <c r="B1110" s="250" t="s">
        <v>207</v>
      </c>
      <c r="C1110" s="250" t="s">
        <v>395</v>
      </c>
      <c r="D1110" s="250" t="s">
        <v>965</v>
      </c>
      <c r="E1110" s="250" t="s">
        <v>1175</v>
      </c>
      <c r="F1110" s="251">
        <v>10659811.16</v>
      </c>
      <c r="G1110" s="124" t="str">
        <f t="shared" si="18"/>
        <v>0702011004Э020</v>
      </c>
    </row>
    <row r="1111" spans="1:7" ht="25.5">
      <c r="A1111" s="249" t="s">
        <v>1321</v>
      </c>
      <c r="B1111" s="250" t="s">
        <v>207</v>
      </c>
      <c r="C1111" s="250" t="s">
        <v>395</v>
      </c>
      <c r="D1111" s="250" t="s">
        <v>965</v>
      </c>
      <c r="E1111" s="250" t="s">
        <v>1322</v>
      </c>
      <c r="F1111" s="251">
        <v>10659811.16</v>
      </c>
      <c r="G1111" s="124" t="str">
        <f t="shared" si="18"/>
        <v>0702011004Э020200</v>
      </c>
    </row>
    <row r="1112" spans="1:7" ht="25.5">
      <c r="A1112" s="249" t="s">
        <v>1198</v>
      </c>
      <c r="B1112" s="250" t="s">
        <v>207</v>
      </c>
      <c r="C1112" s="250" t="s">
        <v>395</v>
      </c>
      <c r="D1112" s="250" t="s">
        <v>965</v>
      </c>
      <c r="E1112" s="250" t="s">
        <v>1199</v>
      </c>
      <c r="F1112" s="251">
        <v>10659811.16</v>
      </c>
      <c r="G1112" s="124" t="str">
        <f t="shared" si="18"/>
        <v>0702011004Э020240</v>
      </c>
    </row>
    <row r="1113" spans="1:7">
      <c r="A1113" s="249" t="s">
        <v>1709</v>
      </c>
      <c r="B1113" s="250" t="s">
        <v>207</v>
      </c>
      <c r="C1113" s="250" t="s">
        <v>395</v>
      </c>
      <c r="D1113" s="250" t="s">
        <v>965</v>
      </c>
      <c r="E1113" s="250" t="s">
        <v>1710</v>
      </c>
      <c r="F1113" s="251">
        <v>10659811.16</v>
      </c>
      <c r="G1113" s="124" t="str">
        <f t="shared" si="18"/>
        <v>0702011004Э020247</v>
      </c>
    </row>
    <row r="1114" spans="1:7" ht="76.5">
      <c r="A1114" s="249" t="s">
        <v>2144</v>
      </c>
      <c r="B1114" s="250" t="s">
        <v>207</v>
      </c>
      <c r="C1114" s="250" t="s">
        <v>395</v>
      </c>
      <c r="D1114" s="250" t="s">
        <v>2145</v>
      </c>
      <c r="E1114" s="250" t="s">
        <v>1175</v>
      </c>
      <c r="F1114" s="251">
        <v>52309200</v>
      </c>
      <c r="G1114" s="124" t="str">
        <f t="shared" si="18"/>
        <v>07020110053030</v>
      </c>
    </row>
    <row r="1115" spans="1:7" ht="51">
      <c r="A1115" s="249" t="s">
        <v>1320</v>
      </c>
      <c r="B1115" s="250" t="s">
        <v>207</v>
      </c>
      <c r="C1115" s="250" t="s">
        <v>395</v>
      </c>
      <c r="D1115" s="250" t="s">
        <v>2145</v>
      </c>
      <c r="E1115" s="250" t="s">
        <v>273</v>
      </c>
      <c r="F1115" s="251">
        <v>52309200</v>
      </c>
      <c r="G1115" s="124" t="str">
        <f t="shared" si="18"/>
        <v>07020110053030100</v>
      </c>
    </row>
    <row r="1116" spans="1:7">
      <c r="A1116" s="249" t="s">
        <v>1192</v>
      </c>
      <c r="B1116" s="250" t="s">
        <v>207</v>
      </c>
      <c r="C1116" s="250" t="s">
        <v>395</v>
      </c>
      <c r="D1116" s="250" t="s">
        <v>2145</v>
      </c>
      <c r="E1116" s="250" t="s">
        <v>133</v>
      </c>
      <c r="F1116" s="251">
        <v>52309200</v>
      </c>
      <c r="G1116" s="124" t="str">
        <f t="shared" si="18"/>
        <v>07020110053030110</v>
      </c>
    </row>
    <row r="1117" spans="1:7">
      <c r="A1117" s="249" t="s">
        <v>1138</v>
      </c>
      <c r="B1117" s="250" t="s">
        <v>207</v>
      </c>
      <c r="C1117" s="250" t="s">
        <v>395</v>
      </c>
      <c r="D1117" s="250" t="s">
        <v>2145</v>
      </c>
      <c r="E1117" s="250" t="s">
        <v>342</v>
      </c>
      <c r="F1117" s="251">
        <v>40176162</v>
      </c>
      <c r="G1117" s="124" t="str">
        <f t="shared" si="18"/>
        <v>07020110053030111</v>
      </c>
    </row>
    <row r="1118" spans="1:7" ht="38.25">
      <c r="A1118" s="249" t="s">
        <v>1139</v>
      </c>
      <c r="B1118" s="250" t="s">
        <v>207</v>
      </c>
      <c r="C1118" s="250" t="s">
        <v>395</v>
      </c>
      <c r="D1118" s="250" t="s">
        <v>2145</v>
      </c>
      <c r="E1118" s="250" t="s">
        <v>1056</v>
      </c>
      <c r="F1118" s="251">
        <v>12133038</v>
      </c>
      <c r="G1118" s="124" t="str">
        <f t="shared" si="18"/>
        <v>07020110053030119</v>
      </c>
    </row>
    <row r="1119" spans="1:7" ht="229.5">
      <c r="A1119" s="249" t="s">
        <v>1361</v>
      </c>
      <c r="B1119" s="250" t="s">
        <v>207</v>
      </c>
      <c r="C1119" s="250" t="s">
        <v>395</v>
      </c>
      <c r="D1119" s="250" t="s">
        <v>749</v>
      </c>
      <c r="E1119" s="250" t="s">
        <v>1175</v>
      </c>
      <c r="F1119" s="251">
        <v>94561800</v>
      </c>
      <c r="G1119" s="124" t="str">
        <f t="shared" si="18"/>
        <v>07020110074090</v>
      </c>
    </row>
    <row r="1120" spans="1:7" ht="51">
      <c r="A1120" s="249" t="s">
        <v>1320</v>
      </c>
      <c r="B1120" s="250" t="s">
        <v>207</v>
      </c>
      <c r="C1120" s="250" t="s">
        <v>395</v>
      </c>
      <c r="D1120" s="250" t="s">
        <v>749</v>
      </c>
      <c r="E1120" s="250" t="s">
        <v>273</v>
      </c>
      <c r="F1120" s="251">
        <v>84258256</v>
      </c>
      <c r="G1120" s="124" t="str">
        <f t="shared" si="18"/>
        <v>07020110074090100</v>
      </c>
    </row>
    <row r="1121" spans="1:7">
      <c r="A1121" s="249" t="s">
        <v>1192</v>
      </c>
      <c r="B1121" s="250" t="s">
        <v>207</v>
      </c>
      <c r="C1121" s="250" t="s">
        <v>395</v>
      </c>
      <c r="D1121" s="250" t="s">
        <v>749</v>
      </c>
      <c r="E1121" s="250" t="s">
        <v>133</v>
      </c>
      <c r="F1121" s="251">
        <v>84258256</v>
      </c>
      <c r="G1121" s="124" t="str">
        <f t="shared" si="18"/>
        <v>07020110074090110</v>
      </c>
    </row>
    <row r="1122" spans="1:7">
      <c r="A1122" s="249" t="s">
        <v>1138</v>
      </c>
      <c r="B1122" s="250" t="s">
        <v>207</v>
      </c>
      <c r="C1122" s="250" t="s">
        <v>395</v>
      </c>
      <c r="D1122" s="250" t="s">
        <v>749</v>
      </c>
      <c r="E1122" s="250" t="s">
        <v>342</v>
      </c>
      <c r="F1122" s="251">
        <v>61356280</v>
      </c>
      <c r="G1122" s="124" t="str">
        <f t="shared" si="18"/>
        <v>07020110074090111</v>
      </c>
    </row>
    <row r="1123" spans="1:7" ht="25.5">
      <c r="A1123" s="249" t="s">
        <v>1147</v>
      </c>
      <c r="B1123" s="250" t="s">
        <v>207</v>
      </c>
      <c r="C1123" s="250" t="s">
        <v>395</v>
      </c>
      <c r="D1123" s="250" t="s">
        <v>749</v>
      </c>
      <c r="E1123" s="250" t="s">
        <v>391</v>
      </c>
      <c r="F1123" s="251">
        <v>4558620</v>
      </c>
      <c r="G1123" s="124" t="str">
        <f t="shared" si="18"/>
        <v>07020110074090112</v>
      </c>
    </row>
    <row r="1124" spans="1:7" ht="38.25">
      <c r="A1124" s="249" t="s">
        <v>1139</v>
      </c>
      <c r="B1124" s="250" t="s">
        <v>207</v>
      </c>
      <c r="C1124" s="250" t="s">
        <v>395</v>
      </c>
      <c r="D1124" s="250" t="s">
        <v>749</v>
      </c>
      <c r="E1124" s="250" t="s">
        <v>1056</v>
      </c>
      <c r="F1124" s="251">
        <v>18343356</v>
      </c>
      <c r="G1124" s="124" t="str">
        <f t="shared" si="18"/>
        <v>07020110074090119</v>
      </c>
    </row>
    <row r="1125" spans="1:7" ht="25.5">
      <c r="A1125" s="249" t="s">
        <v>1321</v>
      </c>
      <c r="B1125" s="250" t="s">
        <v>207</v>
      </c>
      <c r="C1125" s="250" t="s">
        <v>395</v>
      </c>
      <c r="D1125" s="250" t="s">
        <v>749</v>
      </c>
      <c r="E1125" s="250" t="s">
        <v>1322</v>
      </c>
      <c r="F1125" s="251">
        <v>10303544</v>
      </c>
      <c r="G1125" s="124" t="str">
        <f t="shared" si="18"/>
        <v>07020110074090200</v>
      </c>
    </row>
    <row r="1126" spans="1:7" ht="25.5">
      <c r="A1126" s="249" t="s">
        <v>1198</v>
      </c>
      <c r="B1126" s="250" t="s">
        <v>207</v>
      </c>
      <c r="C1126" s="250" t="s">
        <v>395</v>
      </c>
      <c r="D1126" s="250" t="s">
        <v>749</v>
      </c>
      <c r="E1126" s="250" t="s">
        <v>1199</v>
      </c>
      <c r="F1126" s="251">
        <v>10303544</v>
      </c>
      <c r="G1126" s="124" t="str">
        <f t="shared" si="18"/>
        <v>07020110074090240</v>
      </c>
    </row>
    <row r="1127" spans="1:7">
      <c r="A1127" s="249" t="s">
        <v>1225</v>
      </c>
      <c r="B1127" s="250" t="s">
        <v>207</v>
      </c>
      <c r="C1127" s="250" t="s">
        <v>395</v>
      </c>
      <c r="D1127" s="250" t="s">
        <v>749</v>
      </c>
      <c r="E1127" s="250" t="s">
        <v>329</v>
      </c>
      <c r="F1127" s="251">
        <v>10303544</v>
      </c>
      <c r="G1127" s="124" t="str">
        <f t="shared" si="18"/>
        <v>07020110074090244</v>
      </c>
    </row>
    <row r="1128" spans="1:7" ht="229.5">
      <c r="A1128" s="249" t="s">
        <v>1362</v>
      </c>
      <c r="B1128" s="250" t="s">
        <v>207</v>
      </c>
      <c r="C1128" s="250" t="s">
        <v>395</v>
      </c>
      <c r="D1128" s="250" t="s">
        <v>747</v>
      </c>
      <c r="E1128" s="250" t="s">
        <v>1175</v>
      </c>
      <c r="F1128" s="251">
        <v>370377800</v>
      </c>
      <c r="G1128" s="124" t="str">
        <f t="shared" si="18"/>
        <v>07020110075640</v>
      </c>
    </row>
    <row r="1129" spans="1:7" ht="51">
      <c r="A1129" s="249" t="s">
        <v>1320</v>
      </c>
      <c r="B1129" s="250" t="s">
        <v>207</v>
      </c>
      <c r="C1129" s="250" t="s">
        <v>395</v>
      </c>
      <c r="D1129" s="250" t="s">
        <v>747</v>
      </c>
      <c r="E1129" s="250" t="s">
        <v>273</v>
      </c>
      <c r="F1129" s="251">
        <v>336362803</v>
      </c>
      <c r="G1129" s="124" t="str">
        <f t="shared" ref="G1129:G1192" si="19">CONCATENATE(C1129,D1129,E1129)</f>
        <v>07020110075640100</v>
      </c>
    </row>
    <row r="1130" spans="1:7">
      <c r="A1130" s="249" t="s">
        <v>1192</v>
      </c>
      <c r="B1130" s="250" t="s">
        <v>207</v>
      </c>
      <c r="C1130" s="250" t="s">
        <v>395</v>
      </c>
      <c r="D1130" s="250" t="s">
        <v>747</v>
      </c>
      <c r="E1130" s="250" t="s">
        <v>133</v>
      </c>
      <c r="F1130" s="251">
        <v>336362803</v>
      </c>
      <c r="G1130" s="124" t="str">
        <f t="shared" si="19"/>
        <v>07020110075640110</v>
      </c>
    </row>
    <row r="1131" spans="1:7">
      <c r="A1131" s="249" t="s">
        <v>1138</v>
      </c>
      <c r="B1131" s="250" t="s">
        <v>207</v>
      </c>
      <c r="C1131" s="250" t="s">
        <v>395</v>
      </c>
      <c r="D1131" s="250" t="s">
        <v>747</v>
      </c>
      <c r="E1131" s="250" t="s">
        <v>342</v>
      </c>
      <c r="F1131" s="251">
        <v>255542000</v>
      </c>
      <c r="G1131" s="124" t="str">
        <f t="shared" si="19"/>
        <v>07020110075640111</v>
      </c>
    </row>
    <row r="1132" spans="1:7" ht="25.5">
      <c r="A1132" s="249" t="s">
        <v>1147</v>
      </c>
      <c r="B1132" s="250" t="s">
        <v>207</v>
      </c>
      <c r="C1132" s="250" t="s">
        <v>395</v>
      </c>
      <c r="D1132" s="250" t="s">
        <v>747</v>
      </c>
      <c r="E1132" s="250" t="s">
        <v>391</v>
      </c>
      <c r="F1132" s="251">
        <v>4013919</v>
      </c>
      <c r="G1132" s="124" t="str">
        <f t="shared" si="19"/>
        <v>07020110075640112</v>
      </c>
    </row>
    <row r="1133" spans="1:7">
      <c r="A1133" s="249" t="s">
        <v>1999</v>
      </c>
      <c r="B1133" s="250" t="s">
        <v>207</v>
      </c>
      <c r="C1133" s="250" t="s">
        <v>395</v>
      </c>
      <c r="D1133" s="250" t="s">
        <v>747</v>
      </c>
      <c r="E1133" s="250" t="s">
        <v>1059</v>
      </c>
      <c r="F1133" s="251">
        <v>7680</v>
      </c>
      <c r="G1133" s="124" t="str">
        <f t="shared" si="19"/>
        <v>07020110075640113</v>
      </c>
    </row>
    <row r="1134" spans="1:7" ht="38.25">
      <c r="A1134" s="249" t="s">
        <v>1139</v>
      </c>
      <c r="B1134" s="250" t="s">
        <v>207</v>
      </c>
      <c r="C1134" s="250" t="s">
        <v>395</v>
      </c>
      <c r="D1134" s="250" t="s">
        <v>747</v>
      </c>
      <c r="E1134" s="250" t="s">
        <v>1056</v>
      </c>
      <c r="F1134" s="251">
        <v>76799204</v>
      </c>
      <c r="G1134" s="124" t="str">
        <f t="shared" si="19"/>
        <v>07020110075640119</v>
      </c>
    </row>
    <row r="1135" spans="1:7" ht="25.5">
      <c r="A1135" s="249" t="s">
        <v>1321</v>
      </c>
      <c r="B1135" s="250" t="s">
        <v>207</v>
      </c>
      <c r="C1135" s="250" t="s">
        <v>395</v>
      </c>
      <c r="D1135" s="250" t="s">
        <v>747</v>
      </c>
      <c r="E1135" s="250" t="s">
        <v>1322</v>
      </c>
      <c r="F1135" s="251">
        <v>34014997</v>
      </c>
      <c r="G1135" s="124" t="str">
        <f t="shared" si="19"/>
        <v>07020110075640200</v>
      </c>
    </row>
    <row r="1136" spans="1:7" ht="25.5">
      <c r="A1136" s="249" t="s">
        <v>1198</v>
      </c>
      <c r="B1136" s="250" t="s">
        <v>207</v>
      </c>
      <c r="C1136" s="250" t="s">
        <v>395</v>
      </c>
      <c r="D1136" s="250" t="s">
        <v>747</v>
      </c>
      <c r="E1136" s="250" t="s">
        <v>1199</v>
      </c>
      <c r="F1136" s="251">
        <v>34014997</v>
      </c>
      <c r="G1136" s="124" t="str">
        <f t="shared" si="19"/>
        <v>07020110075640240</v>
      </c>
    </row>
    <row r="1137" spans="1:7">
      <c r="A1137" s="249" t="s">
        <v>1225</v>
      </c>
      <c r="B1137" s="250" t="s">
        <v>207</v>
      </c>
      <c r="C1137" s="250" t="s">
        <v>395</v>
      </c>
      <c r="D1137" s="250" t="s">
        <v>747</v>
      </c>
      <c r="E1137" s="250" t="s">
        <v>329</v>
      </c>
      <c r="F1137" s="251">
        <v>34014997</v>
      </c>
      <c r="G1137" s="124" t="str">
        <f t="shared" si="19"/>
        <v>07020110075640244</v>
      </c>
    </row>
    <row r="1138" spans="1:7" ht="63.75">
      <c r="A1138" s="249" t="s">
        <v>411</v>
      </c>
      <c r="B1138" s="250" t="s">
        <v>207</v>
      </c>
      <c r="C1138" s="250" t="s">
        <v>395</v>
      </c>
      <c r="D1138" s="250" t="s">
        <v>761</v>
      </c>
      <c r="E1138" s="250" t="s">
        <v>1175</v>
      </c>
      <c r="F1138" s="251">
        <v>795600</v>
      </c>
      <c r="G1138" s="124" t="str">
        <f t="shared" si="19"/>
        <v>07020110080020</v>
      </c>
    </row>
    <row r="1139" spans="1:7" ht="25.5">
      <c r="A1139" s="249" t="s">
        <v>1321</v>
      </c>
      <c r="B1139" s="250" t="s">
        <v>207</v>
      </c>
      <c r="C1139" s="250" t="s">
        <v>395</v>
      </c>
      <c r="D1139" s="250" t="s">
        <v>761</v>
      </c>
      <c r="E1139" s="250" t="s">
        <v>1322</v>
      </c>
      <c r="F1139" s="251">
        <v>795600</v>
      </c>
      <c r="G1139" s="124" t="str">
        <f t="shared" si="19"/>
        <v>07020110080020200</v>
      </c>
    </row>
    <row r="1140" spans="1:7" ht="25.5">
      <c r="A1140" s="249" t="s">
        <v>1198</v>
      </c>
      <c r="B1140" s="250" t="s">
        <v>207</v>
      </c>
      <c r="C1140" s="250" t="s">
        <v>395</v>
      </c>
      <c r="D1140" s="250" t="s">
        <v>761</v>
      </c>
      <c r="E1140" s="250" t="s">
        <v>1199</v>
      </c>
      <c r="F1140" s="251">
        <v>795600</v>
      </c>
      <c r="G1140" s="124" t="str">
        <f t="shared" si="19"/>
        <v>07020110080020240</v>
      </c>
    </row>
    <row r="1141" spans="1:7">
      <c r="A1141" s="249" t="s">
        <v>1225</v>
      </c>
      <c r="B1141" s="250" t="s">
        <v>207</v>
      </c>
      <c r="C1141" s="250" t="s">
        <v>395</v>
      </c>
      <c r="D1141" s="250" t="s">
        <v>761</v>
      </c>
      <c r="E1141" s="250" t="s">
        <v>329</v>
      </c>
      <c r="F1141" s="251">
        <v>795600</v>
      </c>
      <c r="G1141" s="124" t="str">
        <f t="shared" si="19"/>
        <v>07020110080020244</v>
      </c>
    </row>
    <row r="1142" spans="1:7" ht="51">
      <c r="A1142" s="249" t="s">
        <v>533</v>
      </c>
      <c r="B1142" s="250" t="s">
        <v>207</v>
      </c>
      <c r="C1142" s="250" t="s">
        <v>395</v>
      </c>
      <c r="D1142" s="250" t="s">
        <v>764</v>
      </c>
      <c r="E1142" s="250" t="s">
        <v>1175</v>
      </c>
      <c r="F1142" s="251">
        <v>187200</v>
      </c>
      <c r="G1142" s="124" t="str">
        <f t="shared" si="19"/>
        <v>07020110080040</v>
      </c>
    </row>
    <row r="1143" spans="1:7">
      <c r="A1143" s="249" t="s">
        <v>1325</v>
      </c>
      <c r="B1143" s="250" t="s">
        <v>207</v>
      </c>
      <c r="C1143" s="250" t="s">
        <v>395</v>
      </c>
      <c r="D1143" s="250" t="s">
        <v>764</v>
      </c>
      <c r="E1143" s="250" t="s">
        <v>1326</v>
      </c>
      <c r="F1143" s="251">
        <v>187200</v>
      </c>
      <c r="G1143" s="124" t="str">
        <f t="shared" si="19"/>
        <v>07020110080040300</v>
      </c>
    </row>
    <row r="1144" spans="1:7">
      <c r="A1144" s="249" t="s">
        <v>1835</v>
      </c>
      <c r="B1144" s="250" t="s">
        <v>207</v>
      </c>
      <c r="C1144" s="250" t="s">
        <v>395</v>
      </c>
      <c r="D1144" s="250" t="s">
        <v>764</v>
      </c>
      <c r="E1144" s="250" t="s">
        <v>1836</v>
      </c>
      <c r="F1144" s="251">
        <v>187200</v>
      </c>
      <c r="G1144" s="124" t="str">
        <f t="shared" si="19"/>
        <v>07020110080040340</v>
      </c>
    </row>
    <row r="1145" spans="1:7" ht="51">
      <c r="A1145" s="249" t="s">
        <v>584</v>
      </c>
      <c r="B1145" s="250" t="s">
        <v>207</v>
      </c>
      <c r="C1145" s="250" t="s">
        <v>395</v>
      </c>
      <c r="D1145" s="250" t="s">
        <v>763</v>
      </c>
      <c r="E1145" s="250" t="s">
        <v>1175</v>
      </c>
      <c r="F1145" s="251">
        <v>40000</v>
      </c>
      <c r="G1145" s="124" t="str">
        <f t="shared" si="19"/>
        <v>0702011008П020</v>
      </c>
    </row>
    <row r="1146" spans="1:7" ht="25.5">
      <c r="A1146" s="249" t="s">
        <v>1321</v>
      </c>
      <c r="B1146" s="250" t="s">
        <v>207</v>
      </c>
      <c r="C1146" s="250" t="s">
        <v>395</v>
      </c>
      <c r="D1146" s="250" t="s">
        <v>763</v>
      </c>
      <c r="E1146" s="250" t="s">
        <v>1322</v>
      </c>
      <c r="F1146" s="251">
        <v>40000</v>
      </c>
      <c r="G1146" s="124" t="str">
        <f t="shared" si="19"/>
        <v>0702011008П020200</v>
      </c>
    </row>
    <row r="1147" spans="1:7" ht="25.5">
      <c r="A1147" s="249" t="s">
        <v>1198</v>
      </c>
      <c r="B1147" s="250" t="s">
        <v>207</v>
      </c>
      <c r="C1147" s="250" t="s">
        <v>395</v>
      </c>
      <c r="D1147" s="250" t="s">
        <v>763</v>
      </c>
      <c r="E1147" s="250" t="s">
        <v>1199</v>
      </c>
      <c r="F1147" s="251">
        <v>40000</v>
      </c>
      <c r="G1147" s="124" t="str">
        <f t="shared" si="19"/>
        <v>0702011008П020240</v>
      </c>
    </row>
    <row r="1148" spans="1:7">
      <c r="A1148" s="249" t="s">
        <v>1225</v>
      </c>
      <c r="B1148" s="250" t="s">
        <v>207</v>
      </c>
      <c r="C1148" s="250" t="s">
        <v>395</v>
      </c>
      <c r="D1148" s="250" t="s">
        <v>763</v>
      </c>
      <c r="E1148" s="250" t="s">
        <v>329</v>
      </c>
      <c r="F1148" s="251">
        <v>40000</v>
      </c>
      <c r="G1148" s="124" t="str">
        <f t="shared" si="19"/>
        <v>0702011008П020244</v>
      </c>
    </row>
    <row r="1149" spans="1:7" ht="63.75">
      <c r="A1149" s="249" t="s">
        <v>2146</v>
      </c>
      <c r="B1149" s="250" t="s">
        <v>207</v>
      </c>
      <c r="C1149" s="250" t="s">
        <v>395</v>
      </c>
      <c r="D1149" s="250" t="s">
        <v>2147</v>
      </c>
      <c r="E1149" s="250" t="s">
        <v>1175</v>
      </c>
      <c r="F1149" s="251">
        <v>4400</v>
      </c>
      <c r="G1149" s="124" t="str">
        <f t="shared" si="19"/>
        <v>0702011008Ф020</v>
      </c>
    </row>
    <row r="1150" spans="1:7" ht="25.5">
      <c r="A1150" s="249" t="s">
        <v>1321</v>
      </c>
      <c r="B1150" s="250" t="s">
        <v>207</v>
      </c>
      <c r="C1150" s="250" t="s">
        <v>395</v>
      </c>
      <c r="D1150" s="250" t="s">
        <v>2147</v>
      </c>
      <c r="E1150" s="250" t="s">
        <v>1322</v>
      </c>
      <c r="F1150" s="251">
        <v>4400</v>
      </c>
      <c r="G1150" s="124" t="str">
        <f t="shared" si="19"/>
        <v>0702011008Ф020200</v>
      </c>
    </row>
    <row r="1151" spans="1:7" ht="25.5">
      <c r="A1151" s="249" t="s">
        <v>1198</v>
      </c>
      <c r="B1151" s="250" t="s">
        <v>207</v>
      </c>
      <c r="C1151" s="250" t="s">
        <v>395</v>
      </c>
      <c r="D1151" s="250" t="s">
        <v>2147</v>
      </c>
      <c r="E1151" s="250" t="s">
        <v>1199</v>
      </c>
      <c r="F1151" s="251">
        <v>4400</v>
      </c>
      <c r="G1151" s="124" t="str">
        <f t="shared" si="19"/>
        <v>0702011008Ф020240</v>
      </c>
    </row>
    <row r="1152" spans="1:7">
      <c r="A1152" s="249" t="s">
        <v>1225</v>
      </c>
      <c r="B1152" s="250" t="s">
        <v>207</v>
      </c>
      <c r="C1152" s="250" t="s">
        <v>395</v>
      </c>
      <c r="D1152" s="250" t="s">
        <v>2147</v>
      </c>
      <c r="E1152" s="250" t="s">
        <v>329</v>
      </c>
      <c r="F1152" s="251">
        <v>4400</v>
      </c>
      <c r="G1152" s="124" t="str">
        <f t="shared" si="19"/>
        <v>0702011008Ф020244</v>
      </c>
    </row>
    <row r="1153" spans="1:7" ht="63.75">
      <c r="A1153" s="249" t="s">
        <v>1837</v>
      </c>
      <c r="B1153" s="250" t="s">
        <v>207</v>
      </c>
      <c r="C1153" s="250" t="s">
        <v>395</v>
      </c>
      <c r="D1153" s="250" t="s">
        <v>1363</v>
      </c>
      <c r="E1153" s="250" t="s">
        <v>1175</v>
      </c>
      <c r="F1153" s="251">
        <v>8404000</v>
      </c>
      <c r="G1153" s="124" t="str">
        <f t="shared" si="19"/>
        <v>070201100S5630</v>
      </c>
    </row>
    <row r="1154" spans="1:7" ht="25.5">
      <c r="A1154" s="249" t="s">
        <v>1321</v>
      </c>
      <c r="B1154" s="250" t="s">
        <v>207</v>
      </c>
      <c r="C1154" s="250" t="s">
        <v>395</v>
      </c>
      <c r="D1154" s="250" t="s">
        <v>1363</v>
      </c>
      <c r="E1154" s="250" t="s">
        <v>1322</v>
      </c>
      <c r="F1154" s="251">
        <v>8404000</v>
      </c>
      <c r="G1154" s="124" t="str">
        <f t="shared" si="19"/>
        <v>070201100S5630200</v>
      </c>
    </row>
    <row r="1155" spans="1:7" ht="25.5">
      <c r="A1155" s="249" t="s">
        <v>1198</v>
      </c>
      <c r="B1155" s="250" t="s">
        <v>207</v>
      </c>
      <c r="C1155" s="250" t="s">
        <v>395</v>
      </c>
      <c r="D1155" s="250" t="s">
        <v>1363</v>
      </c>
      <c r="E1155" s="250" t="s">
        <v>1199</v>
      </c>
      <c r="F1155" s="251">
        <v>8404000</v>
      </c>
      <c r="G1155" s="124" t="str">
        <f t="shared" si="19"/>
        <v>070201100S5630240</v>
      </c>
    </row>
    <row r="1156" spans="1:7">
      <c r="A1156" s="249" t="s">
        <v>1225</v>
      </c>
      <c r="B1156" s="250" t="s">
        <v>207</v>
      </c>
      <c r="C1156" s="250" t="s">
        <v>395</v>
      </c>
      <c r="D1156" s="250" t="s">
        <v>1363</v>
      </c>
      <c r="E1156" s="250" t="s">
        <v>329</v>
      </c>
      <c r="F1156" s="251">
        <v>8404000</v>
      </c>
      <c r="G1156" s="124" t="str">
        <f t="shared" si="19"/>
        <v>070201100S5630244</v>
      </c>
    </row>
    <row r="1157" spans="1:7" ht="89.25">
      <c r="A1157" s="249" t="s">
        <v>1791</v>
      </c>
      <c r="B1157" s="250" t="s">
        <v>207</v>
      </c>
      <c r="C1157" s="250" t="s">
        <v>395</v>
      </c>
      <c r="D1157" s="250" t="s">
        <v>1364</v>
      </c>
      <c r="E1157" s="250" t="s">
        <v>1175</v>
      </c>
      <c r="F1157" s="251">
        <v>2730000</v>
      </c>
      <c r="G1157" s="124" t="str">
        <f t="shared" si="19"/>
        <v>070201100S5980</v>
      </c>
    </row>
    <row r="1158" spans="1:7" ht="25.5">
      <c r="A1158" s="249" t="s">
        <v>1321</v>
      </c>
      <c r="B1158" s="250" t="s">
        <v>207</v>
      </c>
      <c r="C1158" s="250" t="s">
        <v>395</v>
      </c>
      <c r="D1158" s="250" t="s">
        <v>1364</v>
      </c>
      <c r="E1158" s="250" t="s">
        <v>1322</v>
      </c>
      <c r="F1158" s="251">
        <v>2730000</v>
      </c>
      <c r="G1158" s="124" t="str">
        <f t="shared" si="19"/>
        <v>070201100S5980200</v>
      </c>
    </row>
    <row r="1159" spans="1:7" ht="25.5">
      <c r="A1159" s="249" t="s">
        <v>1198</v>
      </c>
      <c r="B1159" s="250" t="s">
        <v>207</v>
      </c>
      <c r="C1159" s="250" t="s">
        <v>395</v>
      </c>
      <c r="D1159" s="250" t="s">
        <v>1364</v>
      </c>
      <c r="E1159" s="250" t="s">
        <v>1199</v>
      </c>
      <c r="F1159" s="251">
        <v>2730000</v>
      </c>
      <c r="G1159" s="124" t="str">
        <f t="shared" si="19"/>
        <v>070201100S5980240</v>
      </c>
    </row>
    <row r="1160" spans="1:7">
      <c r="A1160" s="249" t="s">
        <v>1225</v>
      </c>
      <c r="B1160" s="250" t="s">
        <v>207</v>
      </c>
      <c r="C1160" s="250" t="s">
        <v>395</v>
      </c>
      <c r="D1160" s="250" t="s">
        <v>1364</v>
      </c>
      <c r="E1160" s="250" t="s">
        <v>329</v>
      </c>
      <c r="F1160" s="251">
        <v>2730000</v>
      </c>
      <c r="G1160" s="124" t="str">
        <f t="shared" si="19"/>
        <v>070201100S5980244</v>
      </c>
    </row>
    <row r="1161" spans="1:7" ht="89.25">
      <c r="A1161" s="249" t="s">
        <v>1791</v>
      </c>
      <c r="B1161" s="250" t="s">
        <v>207</v>
      </c>
      <c r="C1161" s="250" t="s">
        <v>395</v>
      </c>
      <c r="D1161" s="250" t="s">
        <v>1649</v>
      </c>
      <c r="E1161" s="250" t="s">
        <v>1175</v>
      </c>
      <c r="F1161" s="251">
        <v>7018500</v>
      </c>
      <c r="G1161" s="124" t="str">
        <f t="shared" si="19"/>
        <v>0702011E151690</v>
      </c>
    </row>
    <row r="1162" spans="1:7" ht="25.5">
      <c r="A1162" s="249" t="s">
        <v>1321</v>
      </c>
      <c r="B1162" s="250" t="s">
        <v>207</v>
      </c>
      <c r="C1162" s="250" t="s">
        <v>395</v>
      </c>
      <c r="D1162" s="250" t="s">
        <v>1649</v>
      </c>
      <c r="E1162" s="250" t="s">
        <v>1322</v>
      </c>
      <c r="F1162" s="251">
        <v>7018500</v>
      </c>
      <c r="G1162" s="124" t="str">
        <f t="shared" si="19"/>
        <v>0702011E151690200</v>
      </c>
    </row>
    <row r="1163" spans="1:7" ht="25.5">
      <c r="A1163" s="249" t="s">
        <v>1198</v>
      </c>
      <c r="B1163" s="250" t="s">
        <v>207</v>
      </c>
      <c r="C1163" s="250" t="s">
        <v>395</v>
      </c>
      <c r="D1163" s="250" t="s">
        <v>1649</v>
      </c>
      <c r="E1163" s="250" t="s">
        <v>1199</v>
      </c>
      <c r="F1163" s="251">
        <v>7018500</v>
      </c>
      <c r="G1163" s="124" t="str">
        <f t="shared" si="19"/>
        <v>0702011E151690240</v>
      </c>
    </row>
    <row r="1164" spans="1:7">
      <c r="A1164" s="249" t="s">
        <v>1225</v>
      </c>
      <c r="B1164" s="250" t="s">
        <v>207</v>
      </c>
      <c r="C1164" s="250" t="s">
        <v>395</v>
      </c>
      <c r="D1164" s="250" t="s">
        <v>1649</v>
      </c>
      <c r="E1164" s="250" t="s">
        <v>329</v>
      </c>
      <c r="F1164" s="251">
        <v>7018500</v>
      </c>
      <c r="G1164" s="124" t="str">
        <f t="shared" si="19"/>
        <v>0702011E151690244</v>
      </c>
    </row>
    <row r="1165" spans="1:7" ht="38.25">
      <c r="A1165" s="249" t="s">
        <v>452</v>
      </c>
      <c r="B1165" s="250" t="s">
        <v>207</v>
      </c>
      <c r="C1165" s="250" t="s">
        <v>395</v>
      </c>
      <c r="D1165" s="250" t="s">
        <v>974</v>
      </c>
      <c r="E1165" s="250" t="s">
        <v>1175</v>
      </c>
      <c r="F1165" s="251">
        <v>2400000</v>
      </c>
      <c r="G1165" s="124" t="str">
        <f t="shared" si="19"/>
        <v>07020300000000</v>
      </c>
    </row>
    <row r="1166" spans="1:7" ht="38.25">
      <c r="A1166" s="249" t="s">
        <v>454</v>
      </c>
      <c r="B1166" s="250" t="s">
        <v>207</v>
      </c>
      <c r="C1166" s="250" t="s">
        <v>395</v>
      </c>
      <c r="D1166" s="250" t="s">
        <v>1315</v>
      </c>
      <c r="E1166" s="250" t="s">
        <v>1175</v>
      </c>
      <c r="F1166" s="251">
        <v>2400000</v>
      </c>
      <c r="G1166" s="124" t="str">
        <f t="shared" si="19"/>
        <v>07020340000000</v>
      </c>
    </row>
    <row r="1167" spans="1:7" ht="76.5">
      <c r="A1167" s="249" t="s">
        <v>396</v>
      </c>
      <c r="B1167" s="250" t="s">
        <v>207</v>
      </c>
      <c r="C1167" s="250" t="s">
        <v>395</v>
      </c>
      <c r="D1167" s="250" t="s">
        <v>765</v>
      </c>
      <c r="E1167" s="250" t="s">
        <v>1175</v>
      </c>
      <c r="F1167" s="251">
        <v>2400000</v>
      </c>
      <c r="G1167" s="124" t="str">
        <f t="shared" si="19"/>
        <v>07020340080000</v>
      </c>
    </row>
    <row r="1168" spans="1:7" ht="25.5">
      <c r="A1168" s="249" t="s">
        <v>1321</v>
      </c>
      <c r="B1168" s="250" t="s">
        <v>207</v>
      </c>
      <c r="C1168" s="250" t="s">
        <v>395</v>
      </c>
      <c r="D1168" s="250" t="s">
        <v>765</v>
      </c>
      <c r="E1168" s="250" t="s">
        <v>1322</v>
      </c>
      <c r="F1168" s="251">
        <v>2400000</v>
      </c>
      <c r="G1168" s="124" t="str">
        <f t="shared" si="19"/>
        <v>07020340080000200</v>
      </c>
    </row>
    <row r="1169" spans="1:7" ht="25.5">
      <c r="A1169" s="249" t="s">
        <v>1198</v>
      </c>
      <c r="B1169" s="250" t="s">
        <v>207</v>
      </c>
      <c r="C1169" s="250" t="s">
        <v>395</v>
      </c>
      <c r="D1169" s="250" t="s">
        <v>765</v>
      </c>
      <c r="E1169" s="250" t="s">
        <v>1199</v>
      </c>
      <c r="F1169" s="251">
        <v>2400000</v>
      </c>
      <c r="G1169" s="124" t="str">
        <f t="shared" si="19"/>
        <v>07020340080000240</v>
      </c>
    </row>
    <row r="1170" spans="1:7">
      <c r="A1170" s="249" t="s">
        <v>1225</v>
      </c>
      <c r="B1170" s="250" t="s">
        <v>207</v>
      </c>
      <c r="C1170" s="250" t="s">
        <v>395</v>
      </c>
      <c r="D1170" s="250" t="s">
        <v>765</v>
      </c>
      <c r="E1170" s="250" t="s">
        <v>329</v>
      </c>
      <c r="F1170" s="251">
        <v>2400000</v>
      </c>
      <c r="G1170" s="124" t="str">
        <f t="shared" si="19"/>
        <v>07020340080000244</v>
      </c>
    </row>
    <row r="1171" spans="1:7">
      <c r="A1171" s="249" t="s">
        <v>1077</v>
      </c>
      <c r="B1171" s="250" t="s">
        <v>207</v>
      </c>
      <c r="C1171" s="250" t="s">
        <v>1078</v>
      </c>
      <c r="D1171" s="250" t="s">
        <v>1175</v>
      </c>
      <c r="E1171" s="250" t="s">
        <v>1175</v>
      </c>
      <c r="F1171" s="251">
        <v>63625744.009999998</v>
      </c>
      <c r="G1171" s="124" t="str">
        <f t="shared" si="19"/>
        <v>0703</v>
      </c>
    </row>
    <row r="1172" spans="1:7" ht="25.5">
      <c r="A1172" s="249" t="s">
        <v>442</v>
      </c>
      <c r="B1172" s="250" t="s">
        <v>207</v>
      </c>
      <c r="C1172" s="250" t="s">
        <v>1078</v>
      </c>
      <c r="D1172" s="250" t="s">
        <v>971</v>
      </c>
      <c r="E1172" s="250" t="s">
        <v>1175</v>
      </c>
      <c r="F1172" s="251">
        <v>63545744.009999998</v>
      </c>
      <c r="G1172" s="124" t="str">
        <f t="shared" si="19"/>
        <v>07030100000000</v>
      </c>
    </row>
    <row r="1173" spans="1:7" ht="25.5">
      <c r="A1173" s="249" t="s">
        <v>443</v>
      </c>
      <c r="B1173" s="250" t="s">
        <v>207</v>
      </c>
      <c r="C1173" s="250" t="s">
        <v>1078</v>
      </c>
      <c r="D1173" s="250" t="s">
        <v>972</v>
      </c>
      <c r="E1173" s="250" t="s">
        <v>1175</v>
      </c>
      <c r="F1173" s="251">
        <v>63545744.009999998</v>
      </c>
      <c r="G1173" s="124" t="str">
        <f t="shared" si="19"/>
        <v>07030110000000</v>
      </c>
    </row>
    <row r="1174" spans="1:7" ht="76.5">
      <c r="A1174" s="249" t="s">
        <v>2148</v>
      </c>
      <c r="B1174" s="250" t="s">
        <v>207</v>
      </c>
      <c r="C1174" s="250" t="s">
        <v>1078</v>
      </c>
      <c r="D1174" s="250" t="s">
        <v>2149</v>
      </c>
      <c r="E1174" s="250" t="s">
        <v>1175</v>
      </c>
      <c r="F1174" s="251">
        <v>709600</v>
      </c>
      <c r="G1174" s="124" t="str">
        <f t="shared" si="19"/>
        <v>07030110027240</v>
      </c>
    </row>
    <row r="1175" spans="1:7" ht="25.5">
      <c r="A1175" s="249" t="s">
        <v>1329</v>
      </c>
      <c r="B1175" s="250" t="s">
        <v>207</v>
      </c>
      <c r="C1175" s="250" t="s">
        <v>1078</v>
      </c>
      <c r="D1175" s="250" t="s">
        <v>2149</v>
      </c>
      <c r="E1175" s="250" t="s">
        <v>1330</v>
      </c>
      <c r="F1175" s="251">
        <v>709600</v>
      </c>
      <c r="G1175" s="124" t="str">
        <f t="shared" si="19"/>
        <v>07030110027240600</v>
      </c>
    </row>
    <row r="1176" spans="1:7">
      <c r="A1176" s="249" t="s">
        <v>1200</v>
      </c>
      <c r="B1176" s="250" t="s">
        <v>207</v>
      </c>
      <c r="C1176" s="250" t="s">
        <v>1078</v>
      </c>
      <c r="D1176" s="250" t="s">
        <v>2149</v>
      </c>
      <c r="E1176" s="250" t="s">
        <v>1201</v>
      </c>
      <c r="F1176" s="251">
        <v>709600</v>
      </c>
      <c r="G1176" s="124" t="str">
        <f t="shared" si="19"/>
        <v>07030110027240610</v>
      </c>
    </row>
    <row r="1177" spans="1:7" ht="51">
      <c r="A1177" s="249" t="s">
        <v>347</v>
      </c>
      <c r="B1177" s="250" t="s">
        <v>207</v>
      </c>
      <c r="C1177" s="250" t="s">
        <v>1078</v>
      </c>
      <c r="D1177" s="250" t="s">
        <v>2149</v>
      </c>
      <c r="E1177" s="250" t="s">
        <v>348</v>
      </c>
      <c r="F1177" s="251">
        <v>709600</v>
      </c>
      <c r="G1177" s="124" t="str">
        <f t="shared" si="19"/>
        <v>07030110027240611</v>
      </c>
    </row>
    <row r="1178" spans="1:7" ht="89.25">
      <c r="A1178" s="249" t="s">
        <v>2140</v>
      </c>
      <c r="B1178" s="250" t="s">
        <v>207</v>
      </c>
      <c r="C1178" s="250" t="s">
        <v>1078</v>
      </c>
      <c r="D1178" s="250" t="s">
        <v>2141</v>
      </c>
      <c r="E1178" s="250" t="s">
        <v>1175</v>
      </c>
      <c r="F1178" s="251">
        <v>1496000</v>
      </c>
      <c r="G1178" s="124" t="str">
        <f t="shared" si="19"/>
        <v>07030110027242</v>
      </c>
    </row>
    <row r="1179" spans="1:7" ht="25.5">
      <c r="A1179" s="249" t="s">
        <v>1329</v>
      </c>
      <c r="B1179" s="250" t="s">
        <v>207</v>
      </c>
      <c r="C1179" s="250" t="s">
        <v>1078</v>
      </c>
      <c r="D1179" s="250" t="s">
        <v>2141</v>
      </c>
      <c r="E1179" s="250" t="s">
        <v>1330</v>
      </c>
      <c r="F1179" s="251">
        <v>1496000</v>
      </c>
      <c r="G1179" s="124" t="str">
        <f t="shared" si="19"/>
        <v>07030110027242600</v>
      </c>
    </row>
    <row r="1180" spans="1:7">
      <c r="A1180" s="249" t="s">
        <v>1200</v>
      </c>
      <c r="B1180" s="250" t="s">
        <v>207</v>
      </c>
      <c r="C1180" s="250" t="s">
        <v>1078</v>
      </c>
      <c r="D1180" s="250" t="s">
        <v>2141</v>
      </c>
      <c r="E1180" s="250" t="s">
        <v>1201</v>
      </c>
      <c r="F1180" s="251">
        <v>1496000</v>
      </c>
      <c r="G1180" s="124" t="str">
        <f t="shared" si="19"/>
        <v>07030110027242610</v>
      </c>
    </row>
    <row r="1181" spans="1:7" ht="51">
      <c r="A1181" s="249" t="s">
        <v>347</v>
      </c>
      <c r="B1181" s="250" t="s">
        <v>207</v>
      </c>
      <c r="C1181" s="250" t="s">
        <v>1078</v>
      </c>
      <c r="D1181" s="250" t="s">
        <v>2141</v>
      </c>
      <c r="E1181" s="250" t="s">
        <v>348</v>
      </c>
      <c r="F1181" s="251">
        <v>1496000</v>
      </c>
      <c r="G1181" s="124" t="str">
        <f t="shared" si="19"/>
        <v>07030110027242611</v>
      </c>
    </row>
    <row r="1182" spans="1:7" ht="102">
      <c r="A1182" s="249" t="s">
        <v>414</v>
      </c>
      <c r="B1182" s="250" t="s">
        <v>207</v>
      </c>
      <c r="C1182" s="250" t="s">
        <v>1078</v>
      </c>
      <c r="D1182" s="250" t="s">
        <v>754</v>
      </c>
      <c r="E1182" s="250" t="s">
        <v>1175</v>
      </c>
      <c r="F1182" s="251">
        <v>3321400</v>
      </c>
      <c r="G1182" s="124" t="str">
        <f t="shared" si="19"/>
        <v>07030110040030</v>
      </c>
    </row>
    <row r="1183" spans="1:7" ht="25.5">
      <c r="A1183" s="249" t="s">
        <v>1329</v>
      </c>
      <c r="B1183" s="250" t="s">
        <v>207</v>
      </c>
      <c r="C1183" s="250" t="s">
        <v>1078</v>
      </c>
      <c r="D1183" s="250" t="s">
        <v>754</v>
      </c>
      <c r="E1183" s="250" t="s">
        <v>1330</v>
      </c>
      <c r="F1183" s="251">
        <v>3321400</v>
      </c>
      <c r="G1183" s="124" t="str">
        <f t="shared" si="19"/>
        <v>07030110040030600</v>
      </c>
    </row>
    <row r="1184" spans="1:7">
      <c r="A1184" s="249" t="s">
        <v>1200</v>
      </c>
      <c r="B1184" s="250" t="s">
        <v>207</v>
      </c>
      <c r="C1184" s="250" t="s">
        <v>1078</v>
      </c>
      <c r="D1184" s="250" t="s">
        <v>754</v>
      </c>
      <c r="E1184" s="250" t="s">
        <v>1201</v>
      </c>
      <c r="F1184" s="251">
        <v>3321400</v>
      </c>
      <c r="G1184" s="124" t="str">
        <f t="shared" si="19"/>
        <v>07030110040030610</v>
      </c>
    </row>
    <row r="1185" spans="1:7" ht="51">
      <c r="A1185" s="249" t="s">
        <v>347</v>
      </c>
      <c r="B1185" s="250" t="s">
        <v>207</v>
      </c>
      <c r="C1185" s="250" t="s">
        <v>1078</v>
      </c>
      <c r="D1185" s="250" t="s">
        <v>754</v>
      </c>
      <c r="E1185" s="250" t="s">
        <v>348</v>
      </c>
      <c r="F1185" s="251">
        <v>3321400</v>
      </c>
      <c r="G1185" s="124" t="str">
        <f t="shared" si="19"/>
        <v>07030110040030611</v>
      </c>
    </row>
    <row r="1186" spans="1:7" ht="102">
      <c r="A1186" s="249" t="s">
        <v>1807</v>
      </c>
      <c r="B1186" s="250" t="s">
        <v>207</v>
      </c>
      <c r="C1186" s="250" t="s">
        <v>1078</v>
      </c>
      <c r="D1186" s="250" t="s">
        <v>1808</v>
      </c>
      <c r="E1186" s="250" t="s">
        <v>1175</v>
      </c>
      <c r="F1186" s="251">
        <v>16375400</v>
      </c>
      <c r="G1186" s="124" t="str">
        <f t="shared" si="19"/>
        <v>07030110040031</v>
      </c>
    </row>
    <row r="1187" spans="1:7" ht="25.5">
      <c r="A1187" s="249" t="s">
        <v>1329</v>
      </c>
      <c r="B1187" s="250" t="s">
        <v>207</v>
      </c>
      <c r="C1187" s="250" t="s">
        <v>1078</v>
      </c>
      <c r="D1187" s="250" t="s">
        <v>1808</v>
      </c>
      <c r="E1187" s="250" t="s">
        <v>1330</v>
      </c>
      <c r="F1187" s="251">
        <v>16375400</v>
      </c>
      <c r="G1187" s="124" t="str">
        <f t="shared" si="19"/>
        <v>07030110040031600</v>
      </c>
    </row>
    <row r="1188" spans="1:7">
      <c r="A1188" s="249" t="s">
        <v>1200</v>
      </c>
      <c r="B1188" s="250" t="s">
        <v>207</v>
      </c>
      <c r="C1188" s="250" t="s">
        <v>1078</v>
      </c>
      <c r="D1188" s="250" t="s">
        <v>1808</v>
      </c>
      <c r="E1188" s="250" t="s">
        <v>1201</v>
      </c>
      <c r="F1188" s="251">
        <v>16375400</v>
      </c>
      <c r="G1188" s="124" t="str">
        <f t="shared" si="19"/>
        <v>07030110040031610</v>
      </c>
    </row>
    <row r="1189" spans="1:7" ht="51">
      <c r="A1189" s="249" t="s">
        <v>347</v>
      </c>
      <c r="B1189" s="250" t="s">
        <v>207</v>
      </c>
      <c r="C1189" s="250" t="s">
        <v>1078</v>
      </c>
      <c r="D1189" s="250" t="s">
        <v>1808</v>
      </c>
      <c r="E1189" s="250" t="s">
        <v>348</v>
      </c>
      <c r="F1189" s="251">
        <v>16375400</v>
      </c>
      <c r="G1189" s="124" t="str">
        <f t="shared" si="19"/>
        <v>07030110040031611</v>
      </c>
    </row>
    <row r="1190" spans="1:7" ht="140.25">
      <c r="A1190" s="249" t="s">
        <v>1481</v>
      </c>
      <c r="B1190" s="250" t="s">
        <v>207</v>
      </c>
      <c r="C1190" s="250" t="s">
        <v>1078</v>
      </c>
      <c r="D1190" s="250" t="s">
        <v>1482</v>
      </c>
      <c r="E1190" s="250" t="s">
        <v>1175</v>
      </c>
      <c r="F1190" s="251">
        <v>651000</v>
      </c>
      <c r="G1190" s="124" t="str">
        <f t="shared" si="19"/>
        <v>07030110040032</v>
      </c>
    </row>
    <row r="1191" spans="1:7" ht="25.5">
      <c r="A1191" s="249" t="s">
        <v>1329</v>
      </c>
      <c r="B1191" s="250" t="s">
        <v>207</v>
      </c>
      <c r="C1191" s="250" t="s">
        <v>1078</v>
      </c>
      <c r="D1191" s="250" t="s">
        <v>1482</v>
      </c>
      <c r="E1191" s="250" t="s">
        <v>1330</v>
      </c>
      <c r="F1191" s="251">
        <v>651000</v>
      </c>
      <c r="G1191" s="124" t="str">
        <f t="shared" si="19"/>
        <v>07030110040032600</v>
      </c>
    </row>
    <row r="1192" spans="1:7">
      <c r="A1192" s="249" t="s">
        <v>1200</v>
      </c>
      <c r="B1192" s="250" t="s">
        <v>207</v>
      </c>
      <c r="C1192" s="250" t="s">
        <v>1078</v>
      </c>
      <c r="D1192" s="250" t="s">
        <v>1482</v>
      </c>
      <c r="E1192" s="250" t="s">
        <v>1201</v>
      </c>
      <c r="F1192" s="251">
        <v>651000</v>
      </c>
      <c r="G1192" s="124" t="str">
        <f t="shared" si="19"/>
        <v>07030110040032610</v>
      </c>
    </row>
    <row r="1193" spans="1:7" ht="51">
      <c r="A1193" s="249" t="s">
        <v>347</v>
      </c>
      <c r="B1193" s="250" t="s">
        <v>207</v>
      </c>
      <c r="C1193" s="250" t="s">
        <v>1078</v>
      </c>
      <c r="D1193" s="250" t="s">
        <v>1482</v>
      </c>
      <c r="E1193" s="250" t="s">
        <v>348</v>
      </c>
      <c r="F1193" s="251">
        <v>651000</v>
      </c>
      <c r="G1193" s="124" t="str">
        <f t="shared" ref="G1193:G1256" si="20">CONCATENATE(C1193,D1193,E1193)</f>
        <v>07030110040032611</v>
      </c>
    </row>
    <row r="1194" spans="1:7" ht="153">
      <c r="A1194" s="249" t="s">
        <v>1483</v>
      </c>
      <c r="B1194" s="250" t="s">
        <v>207</v>
      </c>
      <c r="C1194" s="250" t="s">
        <v>1078</v>
      </c>
      <c r="D1194" s="250" t="s">
        <v>1484</v>
      </c>
      <c r="E1194" s="250" t="s">
        <v>1175</v>
      </c>
      <c r="F1194" s="251">
        <v>1411400</v>
      </c>
      <c r="G1194" s="124" t="str">
        <f t="shared" si="20"/>
        <v>07030110040033</v>
      </c>
    </row>
    <row r="1195" spans="1:7" ht="25.5">
      <c r="A1195" s="249" t="s">
        <v>1329</v>
      </c>
      <c r="B1195" s="250" t="s">
        <v>207</v>
      </c>
      <c r="C1195" s="250" t="s">
        <v>1078</v>
      </c>
      <c r="D1195" s="250" t="s">
        <v>1484</v>
      </c>
      <c r="E1195" s="250" t="s">
        <v>1330</v>
      </c>
      <c r="F1195" s="251">
        <v>1411400</v>
      </c>
      <c r="G1195" s="124" t="str">
        <f t="shared" si="20"/>
        <v>07030110040033600</v>
      </c>
    </row>
    <row r="1196" spans="1:7">
      <c r="A1196" s="249" t="s">
        <v>1200</v>
      </c>
      <c r="B1196" s="250" t="s">
        <v>207</v>
      </c>
      <c r="C1196" s="250" t="s">
        <v>1078</v>
      </c>
      <c r="D1196" s="250" t="s">
        <v>1484</v>
      </c>
      <c r="E1196" s="250" t="s">
        <v>1201</v>
      </c>
      <c r="F1196" s="251">
        <v>1411400</v>
      </c>
      <c r="G1196" s="124" t="str">
        <f t="shared" si="20"/>
        <v>07030110040033610</v>
      </c>
    </row>
    <row r="1197" spans="1:7" ht="51">
      <c r="A1197" s="249" t="s">
        <v>347</v>
      </c>
      <c r="B1197" s="250" t="s">
        <v>207</v>
      </c>
      <c r="C1197" s="250" t="s">
        <v>1078</v>
      </c>
      <c r="D1197" s="250" t="s">
        <v>1484</v>
      </c>
      <c r="E1197" s="250" t="s">
        <v>348</v>
      </c>
      <c r="F1197" s="251">
        <v>1411400</v>
      </c>
      <c r="G1197" s="124" t="str">
        <f t="shared" si="20"/>
        <v>07030110040033611</v>
      </c>
    </row>
    <row r="1198" spans="1:7" ht="140.25">
      <c r="A1198" s="249" t="s">
        <v>576</v>
      </c>
      <c r="B1198" s="250" t="s">
        <v>207</v>
      </c>
      <c r="C1198" s="250" t="s">
        <v>1078</v>
      </c>
      <c r="D1198" s="250" t="s">
        <v>755</v>
      </c>
      <c r="E1198" s="250" t="s">
        <v>1175</v>
      </c>
      <c r="F1198" s="251">
        <v>4551000</v>
      </c>
      <c r="G1198" s="124" t="str">
        <f t="shared" si="20"/>
        <v>07030110041030</v>
      </c>
    </row>
    <row r="1199" spans="1:7" ht="25.5">
      <c r="A1199" s="249" t="s">
        <v>1329</v>
      </c>
      <c r="B1199" s="250" t="s">
        <v>207</v>
      </c>
      <c r="C1199" s="250" t="s">
        <v>1078</v>
      </c>
      <c r="D1199" s="250" t="s">
        <v>755</v>
      </c>
      <c r="E1199" s="250" t="s">
        <v>1330</v>
      </c>
      <c r="F1199" s="251">
        <v>4551000</v>
      </c>
      <c r="G1199" s="124" t="str">
        <f t="shared" si="20"/>
        <v>07030110041030600</v>
      </c>
    </row>
    <row r="1200" spans="1:7">
      <c r="A1200" s="249" t="s">
        <v>1200</v>
      </c>
      <c r="B1200" s="250" t="s">
        <v>207</v>
      </c>
      <c r="C1200" s="250" t="s">
        <v>1078</v>
      </c>
      <c r="D1200" s="250" t="s">
        <v>755</v>
      </c>
      <c r="E1200" s="250" t="s">
        <v>1201</v>
      </c>
      <c r="F1200" s="251">
        <v>4551000</v>
      </c>
      <c r="G1200" s="124" t="str">
        <f t="shared" si="20"/>
        <v>07030110041030610</v>
      </c>
    </row>
    <row r="1201" spans="1:7" ht="51">
      <c r="A1201" s="249" t="s">
        <v>347</v>
      </c>
      <c r="B1201" s="250" t="s">
        <v>207</v>
      </c>
      <c r="C1201" s="250" t="s">
        <v>1078</v>
      </c>
      <c r="D1201" s="250" t="s">
        <v>755</v>
      </c>
      <c r="E1201" s="250" t="s">
        <v>348</v>
      </c>
      <c r="F1201" s="251">
        <v>4551000</v>
      </c>
      <c r="G1201" s="124" t="str">
        <f t="shared" si="20"/>
        <v>07030110041030611</v>
      </c>
    </row>
    <row r="1202" spans="1:7" ht="76.5">
      <c r="A1202" s="249" t="s">
        <v>1809</v>
      </c>
      <c r="B1202" s="250" t="s">
        <v>207</v>
      </c>
      <c r="C1202" s="250" t="s">
        <v>1078</v>
      </c>
      <c r="D1202" s="250" t="s">
        <v>1810</v>
      </c>
      <c r="E1202" s="250" t="s">
        <v>1175</v>
      </c>
      <c r="F1202" s="251">
        <v>15752100</v>
      </c>
      <c r="G1202" s="124" t="str">
        <f t="shared" si="20"/>
        <v>07030110042030</v>
      </c>
    </row>
    <row r="1203" spans="1:7" ht="25.5">
      <c r="A1203" s="249" t="s">
        <v>1329</v>
      </c>
      <c r="B1203" s="250" t="s">
        <v>207</v>
      </c>
      <c r="C1203" s="250" t="s">
        <v>1078</v>
      </c>
      <c r="D1203" s="250" t="s">
        <v>1810</v>
      </c>
      <c r="E1203" s="250" t="s">
        <v>1330</v>
      </c>
      <c r="F1203" s="251">
        <v>15752100</v>
      </c>
      <c r="G1203" s="124" t="str">
        <f t="shared" si="20"/>
        <v>07030110042030600</v>
      </c>
    </row>
    <row r="1204" spans="1:7">
      <c r="A1204" s="249" t="s">
        <v>1200</v>
      </c>
      <c r="B1204" s="250" t="s">
        <v>207</v>
      </c>
      <c r="C1204" s="250" t="s">
        <v>1078</v>
      </c>
      <c r="D1204" s="250" t="s">
        <v>1810</v>
      </c>
      <c r="E1204" s="250" t="s">
        <v>1201</v>
      </c>
      <c r="F1204" s="251">
        <v>15752100</v>
      </c>
      <c r="G1204" s="124" t="str">
        <f t="shared" si="20"/>
        <v>07030110042030610</v>
      </c>
    </row>
    <row r="1205" spans="1:7" ht="51">
      <c r="A1205" s="249" t="s">
        <v>347</v>
      </c>
      <c r="B1205" s="250" t="s">
        <v>207</v>
      </c>
      <c r="C1205" s="250" t="s">
        <v>1078</v>
      </c>
      <c r="D1205" s="250" t="s">
        <v>1810</v>
      </c>
      <c r="E1205" s="250" t="s">
        <v>348</v>
      </c>
      <c r="F1205" s="251">
        <v>15229162</v>
      </c>
      <c r="G1205" s="124" t="str">
        <f t="shared" si="20"/>
        <v>07030110042030611</v>
      </c>
    </row>
    <row r="1206" spans="1:7">
      <c r="A1206" s="249" t="s">
        <v>1811</v>
      </c>
      <c r="B1206" s="250" t="s">
        <v>207</v>
      </c>
      <c r="C1206" s="250" t="s">
        <v>1078</v>
      </c>
      <c r="D1206" s="250" t="s">
        <v>1810</v>
      </c>
      <c r="E1206" s="250" t="s">
        <v>1812</v>
      </c>
      <c r="F1206" s="251">
        <v>522938</v>
      </c>
      <c r="G1206" s="124" t="str">
        <f t="shared" si="20"/>
        <v>07030110042030613</v>
      </c>
    </row>
    <row r="1207" spans="1:7" ht="114.75">
      <c r="A1207" s="249" t="s">
        <v>577</v>
      </c>
      <c r="B1207" s="250" t="s">
        <v>207</v>
      </c>
      <c r="C1207" s="250" t="s">
        <v>1078</v>
      </c>
      <c r="D1207" s="250" t="s">
        <v>756</v>
      </c>
      <c r="E1207" s="250" t="s">
        <v>1175</v>
      </c>
      <c r="F1207" s="251">
        <v>78700</v>
      </c>
      <c r="G1207" s="124" t="str">
        <f t="shared" si="20"/>
        <v>07030110045030</v>
      </c>
    </row>
    <row r="1208" spans="1:7" ht="25.5">
      <c r="A1208" s="249" t="s">
        <v>1329</v>
      </c>
      <c r="B1208" s="250" t="s">
        <v>207</v>
      </c>
      <c r="C1208" s="250" t="s">
        <v>1078</v>
      </c>
      <c r="D1208" s="250" t="s">
        <v>756</v>
      </c>
      <c r="E1208" s="250" t="s">
        <v>1330</v>
      </c>
      <c r="F1208" s="251">
        <v>78700</v>
      </c>
      <c r="G1208" s="124" t="str">
        <f t="shared" si="20"/>
        <v>07030110045030600</v>
      </c>
    </row>
    <row r="1209" spans="1:7">
      <c r="A1209" s="249" t="s">
        <v>1200</v>
      </c>
      <c r="B1209" s="250" t="s">
        <v>207</v>
      </c>
      <c r="C1209" s="250" t="s">
        <v>1078</v>
      </c>
      <c r="D1209" s="250" t="s">
        <v>756</v>
      </c>
      <c r="E1209" s="250" t="s">
        <v>1201</v>
      </c>
      <c r="F1209" s="251">
        <v>78700</v>
      </c>
      <c r="G1209" s="124" t="str">
        <f t="shared" si="20"/>
        <v>07030110045030610</v>
      </c>
    </row>
    <row r="1210" spans="1:7" ht="51">
      <c r="A1210" s="249" t="s">
        <v>347</v>
      </c>
      <c r="B1210" s="250" t="s">
        <v>207</v>
      </c>
      <c r="C1210" s="250" t="s">
        <v>1078</v>
      </c>
      <c r="D1210" s="250" t="s">
        <v>756</v>
      </c>
      <c r="E1210" s="250" t="s">
        <v>348</v>
      </c>
      <c r="F1210" s="251">
        <v>78700</v>
      </c>
      <c r="G1210" s="124" t="str">
        <f t="shared" si="20"/>
        <v>07030110045030611</v>
      </c>
    </row>
    <row r="1211" spans="1:7" ht="21.75" customHeight="1">
      <c r="A1211" s="249" t="s">
        <v>579</v>
      </c>
      <c r="B1211" s="250" t="s">
        <v>207</v>
      </c>
      <c r="C1211" s="250" t="s">
        <v>1078</v>
      </c>
      <c r="D1211" s="250" t="s">
        <v>759</v>
      </c>
      <c r="E1211" s="250" t="s">
        <v>1175</v>
      </c>
      <c r="F1211" s="251">
        <v>570000</v>
      </c>
      <c r="G1211" s="124" t="str">
        <f t="shared" si="20"/>
        <v>07030110047030</v>
      </c>
    </row>
    <row r="1212" spans="1:7" ht="33.75" customHeight="1">
      <c r="A1212" s="249" t="s">
        <v>1329</v>
      </c>
      <c r="B1212" s="250" t="s">
        <v>207</v>
      </c>
      <c r="C1212" s="250" t="s">
        <v>1078</v>
      </c>
      <c r="D1212" s="250" t="s">
        <v>759</v>
      </c>
      <c r="E1212" s="250" t="s">
        <v>1330</v>
      </c>
      <c r="F1212" s="251">
        <v>570000</v>
      </c>
      <c r="G1212" s="124" t="str">
        <f t="shared" si="20"/>
        <v>07030110047030600</v>
      </c>
    </row>
    <row r="1213" spans="1:7">
      <c r="A1213" s="249" t="s">
        <v>1200</v>
      </c>
      <c r="B1213" s="250" t="s">
        <v>207</v>
      </c>
      <c r="C1213" s="250" t="s">
        <v>1078</v>
      </c>
      <c r="D1213" s="250" t="s">
        <v>759</v>
      </c>
      <c r="E1213" s="250" t="s">
        <v>1201</v>
      </c>
      <c r="F1213" s="251">
        <v>570000</v>
      </c>
      <c r="G1213" s="124" t="str">
        <f t="shared" si="20"/>
        <v>07030110047030610</v>
      </c>
    </row>
    <row r="1214" spans="1:7">
      <c r="A1214" s="249" t="s">
        <v>366</v>
      </c>
      <c r="B1214" s="250" t="s">
        <v>207</v>
      </c>
      <c r="C1214" s="250" t="s">
        <v>1078</v>
      </c>
      <c r="D1214" s="250" t="s">
        <v>759</v>
      </c>
      <c r="E1214" s="250" t="s">
        <v>367</v>
      </c>
      <c r="F1214" s="251">
        <v>570000</v>
      </c>
      <c r="G1214" s="124" t="str">
        <f t="shared" si="20"/>
        <v>07030110047030612</v>
      </c>
    </row>
    <row r="1215" spans="1:7" ht="102">
      <c r="A1215" s="249" t="s">
        <v>581</v>
      </c>
      <c r="B1215" s="250" t="s">
        <v>207</v>
      </c>
      <c r="C1215" s="250" t="s">
        <v>1078</v>
      </c>
      <c r="D1215" s="250" t="s">
        <v>760</v>
      </c>
      <c r="E1215" s="250" t="s">
        <v>1175</v>
      </c>
      <c r="F1215" s="251">
        <v>2438256</v>
      </c>
      <c r="G1215" s="124" t="str">
        <f t="shared" si="20"/>
        <v>0703011004Г030</v>
      </c>
    </row>
    <row r="1216" spans="1:7" ht="25.5">
      <c r="A1216" s="249" t="s">
        <v>1329</v>
      </c>
      <c r="B1216" s="250" t="s">
        <v>207</v>
      </c>
      <c r="C1216" s="250" t="s">
        <v>1078</v>
      </c>
      <c r="D1216" s="250" t="s">
        <v>760</v>
      </c>
      <c r="E1216" s="250" t="s">
        <v>1330</v>
      </c>
      <c r="F1216" s="251">
        <v>2438256</v>
      </c>
      <c r="G1216" s="124" t="str">
        <f t="shared" si="20"/>
        <v>0703011004Г030600</v>
      </c>
    </row>
    <row r="1217" spans="1:7">
      <c r="A1217" s="249" t="s">
        <v>1200</v>
      </c>
      <c r="B1217" s="250" t="s">
        <v>207</v>
      </c>
      <c r="C1217" s="250" t="s">
        <v>1078</v>
      </c>
      <c r="D1217" s="250" t="s">
        <v>760</v>
      </c>
      <c r="E1217" s="250" t="s">
        <v>1201</v>
      </c>
      <c r="F1217" s="251">
        <v>2438256</v>
      </c>
      <c r="G1217" s="124" t="str">
        <f t="shared" si="20"/>
        <v>0703011004Г030610</v>
      </c>
    </row>
    <row r="1218" spans="1:7" ht="51">
      <c r="A1218" s="249" t="s">
        <v>347</v>
      </c>
      <c r="B1218" s="250" t="s">
        <v>207</v>
      </c>
      <c r="C1218" s="250" t="s">
        <v>1078</v>
      </c>
      <c r="D1218" s="250" t="s">
        <v>760</v>
      </c>
      <c r="E1218" s="250" t="s">
        <v>348</v>
      </c>
      <c r="F1218" s="251">
        <v>2438256</v>
      </c>
      <c r="G1218" s="124" t="str">
        <f t="shared" si="20"/>
        <v>0703011004Г030611</v>
      </c>
    </row>
    <row r="1219" spans="1:7" ht="114.75">
      <c r="A1219" s="249" t="s">
        <v>1879</v>
      </c>
      <c r="B1219" s="250" t="s">
        <v>207</v>
      </c>
      <c r="C1219" s="250" t="s">
        <v>1078</v>
      </c>
      <c r="D1219" s="250" t="s">
        <v>1880</v>
      </c>
      <c r="E1219" s="250" t="s">
        <v>1175</v>
      </c>
      <c r="F1219" s="251">
        <v>37200</v>
      </c>
      <c r="G1219" s="124" t="str">
        <f t="shared" si="20"/>
        <v>0703011004М030</v>
      </c>
    </row>
    <row r="1220" spans="1:7" ht="25.5">
      <c r="A1220" s="249" t="s">
        <v>1329</v>
      </c>
      <c r="B1220" s="250" t="s">
        <v>207</v>
      </c>
      <c r="C1220" s="250" t="s">
        <v>1078</v>
      </c>
      <c r="D1220" s="250" t="s">
        <v>1880</v>
      </c>
      <c r="E1220" s="250" t="s">
        <v>1330</v>
      </c>
      <c r="F1220" s="251">
        <v>37200</v>
      </c>
      <c r="G1220" s="124" t="str">
        <f t="shared" si="20"/>
        <v>0703011004М030600</v>
      </c>
    </row>
    <row r="1221" spans="1:7">
      <c r="A1221" s="249" t="s">
        <v>1200</v>
      </c>
      <c r="B1221" s="250" t="s">
        <v>207</v>
      </c>
      <c r="C1221" s="250" t="s">
        <v>1078</v>
      </c>
      <c r="D1221" s="250" t="s">
        <v>1880</v>
      </c>
      <c r="E1221" s="250" t="s">
        <v>1201</v>
      </c>
      <c r="F1221" s="251">
        <v>37200</v>
      </c>
      <c r="G1221" s="124" t="str">
        <f t="shared" si="20"/>
        <v>0703011004М030610</v>
      </c>
    </row>
    <row r="1222" spans="1:7" ht="51">
      <c r="A1222" s="249" t="s">
        <v>347</v>
      </c>
      <c r="B1222" s="250" t="s">
        <v>207</v>
      </c>
      <c r="C1222" s="250" t="s">
        <v>1078</v>
      </c>
      <c r="D1222" s="250" t="s">
        <v>1880</v>
      </c>
      <c r="E1222" s="250" t="s">
        <v>348</v>
      </c>
      <c r="F1222" s="251">
        <v>37200</v>
      </c>
      <c r="G1222" s="124" t="str">
        <f t="shared" si="20"/>
        <v>0703011004М030611</v>
      </c>
    </row>
    <row r="1223" spans="1:7" ht="89.25">
      <c r="A1223" s="249" t="s">
        <v>966</v>
      </c>
      <c r="B1223" s="250" t="s">
        <v>207</v>
      </c>
      <c r="C1223" s="250" t="s">
        <v>1078</v>
      </c>
      <c r="D1223" s="250" t="s">
        <v>967</v>
      </c>
      <c r="E1223" s="250" t="s">
        <v>1175</v>
      </c>
      <c r="F1223" s="251">
        <v>345888.01</v>
      </c>
      <c r="G1223" s="124" t="str">
        <f t="shared" si="20"/>
        <v>0703011004Э030</v>
      </c>
    </row>
    <row r="1224" spans="1:7" ht="25.5">
      <c r="A1224" s="249" t="s">
        <v>1329</v>
      </c>
      <c r="B1224" s="250" t="s">
        <v>207</v>
      </c>
      <c r="C1224" s="250" t="s">
        <v>1078</v>
      </c>
      <c r="D1224" s="250" t="s">
        <v>967</v>
      </c>
      <c r="E1224" s="250" t="s">
        <v>1330</v>
      </c>
      <c r="F1224" s="251">
        <v>345888.01</v>
      </c>
      <c r="G1224" s="124" t="str">
        <f t="shared" si="20"/>
        <v>0703011004Э030600</v>
      </c>
    </row>
    <row r="1225" spans="1:7">
      <c r="A1225" s="249" t="s">
        <v>1200</v>
      </c>
      <c r="B1225" s="250" t="s">
        <v>207</v>
      </c>
      <c r="C1225" s="250" t="s">
        <v>1078</v>
      </c>
      <c r="D1225" s="250" t="s">
        <v>967</v>
      </c>
      <c r="E1225" s="250" t="s">
        <v>1201</v>
      </c>
      <c r="F1225" s="251">
        <v>345888.01</v>
      </c>
      <c r="G1225" s="124" t="str">
        <f t="shared" si="20"/>
        <v>0703011004Э030610</v>
      </c>
    </row>
    <row r="1226" spans="1:7" ht="51">
      <c r="A1226" s="249" t="s">
        <v>347</v>
      </c>
      <c r="B1226" s="250" t="s">
        <v>207</v>
      </c>
      <c r="C1226" s="250" t="s">
        <v>1078</v>
      </c>
      <c r="D1226" s="250" t="s">
        <v>967</v>
      </c>
      <c r="E1226" s="250" t="s">
        <v>348</v>
      </c>
      <c r="F1226" s="251">
        <v>345888.01</v>
      </c>
      <c r="G1226" s="124" t="str">
        <f t="shared" si="20"/>
        <v>0703011004Э030611</v>
      </c>
    </row>
    <row r="1227" spans="1:7" ht="229.5">
      <c r="A1227" s="249" t="s">
        <v>1362</v>
      </c>
      <c r="B1227" s="250" t="s">
        <v>207</v>
      </c>
      <c r="C1227" s="250" t="s">
        <v>1078</v>
      </c>
      <c r="D1227" s="250" t="s">
        <v>747</v>
      </c>
      <c r="E1227" s="250" t="s">
        <v>1175</v>
      </c>
      <c r="F1227" s="251">
        <v>15807800</v>
      </c>
      <c r="G1227" s="124" t="str">
        <f t="shared" si="20"/>
        <v>07030110075640</v>
      </c>
    </row>
    <row r="1228" spans="1:7" ht="51">
      <c r="A1228" s="249" t="s">
        <v>1320</v>
      </c>
      <c r="B1228" s="250" t="s">
        <v>207</v>
      </c>
      <c r="C1228" s="250" t="s">
        <v>1078</v>
      </c>
      <c r="D1228" s="250" t="s">
        <v>747</v>
      </c>
      <c r="E1228" s="250" t="s">
        <v>273</v>
      </c>
      <c r="F1228" s="251">
        <v>5499648</v>
      </c>
      <c r="G1228" s="124" t="str">
        <f t="shared" si="20"/>
        <v>07030110075640100</v>
      </c>
    </row>
    <row r="1229" spans="1:7">
      <c r="A1229" s="249" t="s">
        <v>1192</v>
      </c>
      <c r="B1229" s="250" t="s">
        <v>207</v>
      </c>
      <c r="C1229" s="250" t="s">
        <v>1078</v>
      </c>
      <c r="D1229" s="250" t="s">
        <v>747</v>
      </c>
      <c r="E1229" s="250" t="s">
        <v>133</v>
      </c>
      <c r="F1229" s="251">
        <v>5499648</v>
      </c>
      <c r="G1229" s="124" t="str">
        <f t="shared" si="20"/>
        <v>07030110075640110</v>
      </c>
    </row>
    <row r="1230" spans="1:7">
      <c r="A1230" s="249" t="s">
        <v>1138</v>
      </c>
      <c r="B1230" s="250" t="s">
        <v>207</v>
      </c>
      <c r="C1230" s="250" t="s">
        <v>1078</v>
      </c>
      <c r="D1230" s="250" t="s">
        <v>747</v>
      </c>
      <c r="E1230" s="250" t="s">
        <v>342</v>
      </c>
      <c r="F1230" s="251">
        <v>4224000</v>
      </c>
      <c r="G1230" s="124" t="str">
        <f t="shared" si="20"/>
        <v>07030110075640111</v>
      </c>
    </row>
    <row r="1231" spans="1:7" ht="38.25">
      <c r="A1231" s="249" t="s">
        <v>1139</v>
      </c>
      <c r="B1231" s="250" t="s">
        <v>207</v>
      </c>
      <c r="C1231" s="250" t="s">
        <v>1078</v>
      </c>
      <c r="D1231" s="250" t="s">
        <v>747</v>
      </c>
      <c r="E1231" s="250" t="s">
        <v>1056</v>
      </c>
      <c r="F1231" s="251">
        <v>1275648</v>
      </c>
      <c r="G1231" s="124" t="str">
        <f t="shared" si="20"/>
        <v>07030110075640119</v>
      </c>
    </row>
    <row r="1232" spans="1:7" ht="25.5">
      <c r="A1232" s="249" t="s">
        <v>1321</v>
      </c>
      <c r="B1232" s="250" t="s">
        <v>207</v>
      </c>
      <c r="C1232" s="250" t="s">
        <v>1078</v>
      </c>
      <c r="D1232" s="250" t="s">
        <v>747</v>
      </c>
      <c r="E1232" s="250" t="s">
        <v>1322</v>
      </c>
      <c r="F1232" s="251">
        <v>10308152</v>
      </c>
      <c r="G1232" s="124" t="str">
        <f t="shared" si="20"/>
        <v>07030110075640200</v>
      </c>
    </row>
    <row r="1233" spans="1:7" ht="25.5">
      <c r="A1233" s="249" t="s">
        <v>1198</v>
      </c>
      <c r="B1233" s="250" t="s">
        <v>207</v>
      </c>
      <c r="C1233" s="250" t="s">
        <v>1078</v>
      </c>
      <c r="D1233" s="250" t="s">
        <v>747</v>
      </c>
      <c r="E1233" s="250" t="s">
        <v>1199</v>
      </c>
      <c r="F1233" s="251">
        <v>10308152</v>
      </c>
      <c r="G1233" s="124" t="str">
        <f t="shared" si="20"/>
        <v>07030110075640240</v>
      </c>
    </row>
    <row r="1234" spans="1:7">
      <c r="A1234" s="249" t="s">
        <v>1225</v>
      </c>
      <c r="B1234" s="250" t="s">
        <v>207</v>
      </c>
      <c r="C1234" s="250" t="s">
        <v>1078</v>
      </c>
      <c r="D1234" s="250" t="s">
        <v>747</v>
      </c>
      <c r="E1234" s="250" t="s">
        <v>329</v>
      </c>
      <c r="F1234" s="251">
        <v>10308152</v>
      </c>
      <c r="G1234" s="124" t="str">
        <f t="shared" si="20"/>
        <v>07030110075640244</v>
      </c>
    </row>
    <row r="1235" spans="1:7" ht="25.5">
      <c r="A1235" s="249" t="s">
        <v>483</v>
      </c>
      <c r="B1235" s="250" t="s">
        <v>207</v>
      </c>
      <c r="C1235" s="250" t="s">
        <v>1078</v>
      </c>
      <c r="D1235" s="250" t="s">
        <v>993</v>
      </c>
      <c r="E1235" s="250" t="s">
        <v>1175</v>
      </c>
      <c r="F1235" s="251">
        <v>80000</v>
      </c>
      <c r="G1235" s="124" t="str">
        <f t="shared" si="20"/>
        <v>07030900000000</v>
      </c>
    </row>
    <row r="1236" spans="1:7" ht="25.5">
      <c r="A1236" s="249" t="s">
        <v>488</v>
      </c>
      <c r="B1236" s="250" t="s">
        <v>207</v>
      </c>
      <c r="C1236" s="250" t="s">
        <v>1078</v>
      </c>
      <c r="D1236" s="250" t="s">
        <v>996</v>
      </c>
      <c r="E1236" s="250" t="s">
        <v>1175</v>
      </c>
      <c r="F1236" s="251">
        <v>80000</v>
      </c>
      <c r="G1236" s="124" t="str">
        <f t="shared" si="20"/>
        <v>07030930000000</v>
      </c>
    </row>
    <row r="1237" spans="1:7" ht="51">
      <c r="A1237" s="249" t="s">
        <v>407</v>
      </c>
      <c r="B1237" s="250" t="s">
        <v>207</v>
      </c>
      <c r="C1237" s="250" t="s">
        <v>1078</v>
      </c>
      <c r="D1237" s="250" t="s">
        <v>1744</v>
      </c>
      <c r="E1237" s="250" t="s">
        <v>1175</v>
      </c>
      <c r="F1237" s="251">
        <v>80000</v>
      </c>
      <c r="G1237" s="124" t="str">
        <f t="shared" si="20"/>
        <v>07030930080000</v>
      </c>
    </row>
    <row r="1238" spans="1:7" ht="25.5">
      <c r="A1238" s="249" t="s">
        <v>1329</v>
      </c>
      <c r="B1238" s="250" t="s">
        <v>207</v>
      </c>
      <c r="C1238" s="250" t="s">
        <v>1078</v>
      </c>
      <c r="D1238" s="250" t="s">
        <v>1744</v>
      </c>
      <c r="E1238" s="250" t="s">
        <v>1330</v>
      </c>
      <c r="F1238" s="251">
        <v>80000</v>
      </c>
      <c r="G1238" s="124" t="str">
        <f t="shared" si="20"/>
        <v>07030930080000600</v>
      </c>
    </row>
    <row r="1239" spans="1:7">
      <c r="A1239" s="249" t="s">
        <v>1200</v>
      </c>
      <c r="B1239" s="250" t="s">
        <v>207</v>
      </c>
      <c r="C1239" s="250" t="s">
        <v>1078</v>
      </c>
      <c r="D1239" s="250" t="s">
        <v>1744</v>
      </c>
      <c r="E1239" s="250" t="s">
        <v>1201</v>
      </c>
      <c r="F1239" s="251">
        <v>80000</v>
      </c>
      <c r="G1239" s="124" t="str">
        <f t="shared" si="20"/>
        <v>07030930080000610</v>
      </c>
    </row>
    <row r="1240" spans="1:7">
      <c r="A1240" s="249" t="s">
        <v>366</v>
      </c>
      <c r="B1240" s="250" t="s">
        <v>207</v>
      </c>
      <c r="C1240" s="250" t="s">
        <v>1078</v>
      </c>
      <c r="D1240" s="250" t="s">
        <v>1744</v>
      </c>
      <c r="E1240" s="250" t="s">
        <v>367</v>
      </c>
      <c r="F1240" s="251">
        <v>80000</v>
      </c>
      <c r="G1240" s="124" t="str">
        <f t="shared" si="20"/>
        <v>07030930080000612</v>
      </c>
    </row>
    <row r="1241" spans="1:7">
      <c r="A1241" s="249" t="s">
        <v>1075</v>
      </c>
      <c r="B1241" s="250" t="s">
        <v>207</v>
      </c>
      <c r="C1241" s="250" t="s">
        <v>365</v>
      </c>
      <c r="D1241" s="250" t="s">
        <v>1175</v>
      </c>
      <c r="E1241" s="250" t="s">
        <v>1175</v>
      </c>
      <c r="F1241" s="251">
        <v>17238000</v>
      </c>
      <c r="G1241" s="124" t="str">
        <f t="shared" si="20"/>
        <v>0707</v>
      </c>
    </row>
    <row r="1242" spans="1:7" ht="25.5">
      <c r="A1242" s="249" t="s">
        <v>442</v>
      </c>
      <c r="B1242" s="250" t="s">
        <v>207</v>
      </c>
      <c r="C1242" s="250" t="s">
        <v>365</v>
      </c>
      <c r="D1242" s="250" t="s">
        <v>971</v>
      </c>
      <c r="E1242" s="250" t="s">
        <v>1175</v>
      </c>
      <c r="F1242" s="251">
        <v>17238000</v>
      </c>
      <c r="G1242" s="124" t="str">
        <f t="shared" si="20"/>
        <v>07070100000000</v>
      </c>
    </row>
    <row r="1243" spans="1:7" ht="25.5">
      <c r="A1243" s="249" t="s">
        <v>443</v>
      </c>
      <c r="B1243" s="250" t="s">
        <v>207</v>
      </c>
      <c r="C1243" s="250" t="s">
        <v>365</v>
      </c>
      <c r="D1243" s="250" t="s">
        <v>972</v>
      </c>
      <c r="E1243" s="250" t="s">
        <v>1175</v>
      </c>
      <c r="F1243" s="251">
        <v>16964910</v>
      </c>
      <c r="G1243" s="124" t="str">
        <f t="shared" si="20"/>
        <v>07070110000000</v>
      </c>
    </row>
    <row r="1244" spans="1:7" ht="89.25">
      <c r="A1244" s="249" t="s">
        <v>2140</v>
      </c>
      <c r="B1244" s="250" t="s">
        <v>207</v>
      </c>
      <c r="C1244" s="250" t="s">
        <v>365</v>
      </c>
      <c r="D1244" s="250" t="s">
        <v>2141</v>
      </c>
      <c r="E1244" s="250" t="s">
        <v>1175</v>
      </c>
      <c r="F1244" s="251">
        <v>34000</v>
      </c>
      <c r="G1244" s="124" t="str">
        <f t="shared" si="20"/>
        <v>07070110027242</v>
      </c>
    </row>
    <row r="1245" spans="1:7" ht="25.5">
      <c r="A1245" s="249" t="s">
        <v>1329</v>
      </c>
      <c r="B1245" s="250" t="s">
        <v>207</v>
      </c>
      <c r="C1245" s="250" t="s">
        <v>365</v>
      </c>
      <c r="D1245" s="250" t="s">
        <v>2141</v>
      </c>
      <c r="E1245" s="250" t="s">
        <v>1330</v>
      </c>
      <c r="F1245" s="251">
        <v>34000</v>
      </c>
      <c r="G1245" s="124" t="str">
        <f t="shared" si="20"/>
        <v>07070110027242600</v>
      </c>
    </row>
    <row r="1246" spans="1:7">
      <c r="A1246" s="249" t="s">
        <v>1200</v>
      </c>
      <c r="B1246" s="250" t="s">
        <v>207</v>
      </c>
      <c r="C1246" s="250" t="s">
        <v>365</v>
      </c>
      <c r="D1246" s="250" t="s">
        <v>2141</v>
      </c>
      <c r="E1246" s="250" t="s">
        <v>1201</v>
      </c>
      <c r="F1246" s="251">
        <v>34000</v>
      </c>
      <c r="G1246" s="124" t="str">
        <f t="shared" si="20"/>
        <v>07070110027242610</v>
      </c>
    </row>
    <row r="1247" spans="1:7" ht="51">
      <c r="A1247" s="249" t="s">
        <v>347</v>
      </c>
      <c r="B1247" s="250" t="s">
        <v>207</v>
      </c>
      <c r="C1247" s="250" t="s">
        <v>365</v>
      </c>
      <c r="D1247" s="250" t="s">
        <v>2141</v>
      </c>
      <c r="E1247" s="250" t="s">
        <v>348</v>
      </c>
      <c r="F1247" s="251">
        <v>34000</v>
      </c>
      <c r="G1247" s="124" t="str">
        <f t="shared" si="20"/>
        <v>07070110027242611</v>
      </c>
    </row>
    <row r="1248" spans="1:7" ht="102">
      <c r="A1248" s="249" t="s">
        <v>417</v>
      </c>
      <c r="B1248" s="250" t="s">
        <v>207</v>
      </c>
      <c r="C1248" s="250" t="s">
        <v>365</v>
      </c>
      <c r="D1248" s="250" t="s">
        <v>767</v>
      </c>
      <c r="E1248" s="250" t="s">
        <v>1175</v>
      </c>
      <c r="F1248" s="251">
        <v>1008000</v>
      </c>
      <c r="G1248" s="124" t="str">
        <f t="shared" si="20"/>
        <v>07070110040040</v>
      </c>
    </row>
    <row r="1249" spans="1:7" ht="25.5">
      <c r="A1249" s="249" t="s">
        <v>1329</v>
      </c>
      <c r="B1249" s="250" t="s">
        <v>207</v>
      </c>
      <c r="C1249" s="250" t="s">
        <v>365</v>
      </c>
      <c r="D1249" s="250" t="s">
        <v>767</v>
      </c>
      <c r="E1249" s="250" t="s">
        <v>1330</v>
      </c>
      <c r="F1249" s="251">
        <v>1008000</v>
      </c>
      <c r="G1249" s="124" t="str">
        <f t="shared" si="20"/>
        <v>07070110040040600</v>
      </c>
    </row>
    <row r="1250" spans="1:7">
      <c r="A1250" s="249" t="s">
        <v>1200</v>
      </c>
      <c r="B1250" s="250" t="s">
        <v>207</v>
      </c>
      <c r="C1250" s="250" t="s">
        <v>365</v>
      </c>
      <c r="D1250" s="250" t="s">
        <v>767</v>
      </c>
      <c r="E1250" s="250" t="s">
        <v>1201</v>
      </c>
      <c r="F1250" s="251">
        <v>1008000</v>
      </c>
      <c r="G1250" s="124" t="str">
        <f t="shared" si="20"/>
        <v>07070110040040610</v>
      </c>
    </row>
    <row r="1251" spans="1:7" ht="51">
      <c r="A1251" s="249" t="s">
        <v>347</v>
      </c>
      <c r="B1251" s="250" t="s">
        <v>207</v>
      </c>
      <c r="C1251" s="250" t="s">
        <v>365</v>
      </c>
      <c r="D1251" s="250" t="s">
        <v>767</v>
      </c>
      <c r="E1251" s="250" t="s">
        <v>348</v>
      </c>
      <c r="F1251" s="251">
        <v>1008000</v>
      </c>
      <c r="G1251" s="124" t="str">
        <f t="shared" si="20"/>
        <v>07070110040040611</v>
      </c>
    </row>
    <row r="1252" spans="1:7" ht="140.25">
      <c r="A1252" s="249" t="s">
        <v>418</v>
      </c>
      <c r="B1252" s="250" t="s">
        <v>207</v>
      </c>
      <c r="C1252" s="250" t="s">
        <v>365</v>
      </c>
      <c r="D1252" s="250" t="s">
        <v>768</v>
      </c>
      <c r="E1252" s="250" t="s">
        <v>1175</v>
      </c>
      <c r="F1252" s="251">
        <v>850000</v>
      </c>
      <c r="G1252" s="124" t="str">
        <f t="shared" si="20"/>
        <v>07070110041040</v>
      </c>
    </row>
    <row r="1253" spans="1:7" ht="25.5">
      <c r="A1253" s="249" t="s">
        <v>1329</v>
      </c>
      <c r="B1253" s="250" t="s">
        <v>207</v>
      </c>
      <c r="C1253" s="250" t="s">
        <v>365</v>
      </c>
      <c r="D1253" s="250" t="s">
        <v>768</v>
      </c>
      <c r="E1253" s="250" t="s">
        <v>1330</v>
      </c>
      <c r="F1253" s="251">
        <v>850000</v>
      </c>
      <c r="G1253" s="124" t="str">
        <f t="shared" si="20"/>
        <v>07070110041040600</v>
      </c>
    </row>
    <row r="1254" spans="1:7">
      <c r="A1254" s="249" t="s">
        <v>1200</v>
      </c>
      <c r="B1254" s="250" t="s">
        <v>207</v>
      </c>
      <c r="C1254" s="250" t="s">
        <v>365</v>
      </c>
      <c r="D1254" s="250" t="s">
        <v>768</v>
      </c>
      <c r="E1254" s="250" t="s">
        <v>1201</v>
      </c>
      <c r="F1254" s="251">
        <v>850000</v>
      </c>
      <c r="G1254" s="124" t="str">
        <f t="shared" si="20"/>
        <v>07070110041040610</v>
      </c>
    </row>
    <row r="1255" spans="1:7" ht="51">
      <c r="A1255" s="249" t="s">
        <v>347</v>
      </c>
      <c r="B1255" s="250" t="s">
        <v>207</v>
      </c>
      <c r="C1255" s="250" t="s">
        <v>365</v>
      </c>
      <c r="D1255" s="250" t="s">
        <v>768</v>
      </c>
      <c r="E1255" s="250" t="s">
        <v>348</v>
      </c>
      <c r="F1255" s="251">
        <v>850000</v>
      </c>
      <c r="G1255" s="124" t="str">
        <f t="shared" si="20"/>
        <v>07070110041040611</v>
      </c>
    </row>
    <row r="1256" spans="1:7" ht="102">
      <c r="A1256" s="249" t="s">
        <v>769</v>
      </c>
      <c r="B1256" s="250" t="s">
        <v>207</v>
      </c>
      <c r="C1256" s="250" t="s">
        <v>365</v>
      </c>
      <c r="D1256" s="250" t="s">
        <v>770</v>
      </c>
      <c r="E1256" s="250" t="s">
        <v>1175</v>
      </c>
      <c r="F1256" s="251">
        <v>93000</v>
      </c>
      <c r="G1256" s="124" t="str">
        <f t="shared" si="20"/>
        <v>07070110047040</v>
      </c>
    </row>
    <row r="1257" spans="1:7" ht="25.5">
      <c r="A1257" s="249" t="s">
        <v>1329</v>
      </c>
      <c r="B1257" s="250" t="s">
        <v>207</v>
      </c>
      <c r="C1257" s="250" t="s">
        <v>365</v>
      </c>
      <c r="D1257" s="250" t="s">
        <v>770</v>
      </c>
      <c r="E1257" s="250" t="s">
        <v>1330</v>
      </c>
      <c r="F1257" s="251">
        <v>93000</v>
      </c>
      <c r="G1257" s="124" t="str">
        <f t="shared" ref="G1257:G1320" si="21">CONCATENATE(C1257,D1257,E1257)</f>
        <v>07070110047040600</v>
      </c>
    </row>
    <row r="1258" spans="1:7">
      <c r="A1258" s="249" t="s">
        <v>1200</v>
      </c>
      <c r="B1258" s="250" t="s">
        <v>207</v>
      </c>
      <c r="C1258" s="250" t="s">
        <v>365</v>
      </c>
      <c r="D1258" s="250" t="s">
        <v>770</v>
      </c>
      <c r="E1258" s="250" t="s">
        <v>1201</v>
      </c>
      <c r="F1258" s="251">
        <v>93000</v>
      </c>
      <c r="G1258" s="124" t="str">
        <f t="shared" si="21"/>
        <v>07070110047040610</v>
      </c>
    </row>
    <row r="1259" spans="1:7">
      <c r="A1259" s="249" t="s">
        <v>366</v>
      </c>
      <c r="B1259" s="250" t="s">
        <v>207</v>
      </c>
      <c r="C1259" s="250" t="s">
        <v>365</v>
      </c>
      <c r="D1259" s="250" t="s">
        <v>770</v>
      </c>
      <c r="E1259" s="250" t="s">
        <v>367</v>
      </c>
      <c r="F1259" s="251">
        <v>93000</v>
      </c>
      <c r="G1259" s="124" t="str">
        <f t="shared" si="21"/>
        <v>07070110047040612</v>
      </c>
    </row>
    <row r="1260" spans="1:7" ht="114.75">
      <c r="A1260" s="249" t="s">
        <v>1149</v>
      </c>
      <c r="B1260" s="250" t="s">
        <v>207</v>
      </c>
      <c r="C1260" s="250" t="s">
        <v>365</v>
      </c>
      <c r="D1260" s="250" t="s">
        <v>1150</v>
      </c>
      <c r="E1260" s="250" t="s">
        <v>1175</v>
      </c>
      <c r="F1260" s="251">
        <v>59000</v>
      </c>
      <c r="G1260" s="124" t="str">
        <f t="shared" si="21"/>
        <v>0707011004Г040</v>
      </c>
    </row>
    <row r="1261" spans="1:7" ht="25.5">
      <c r="A1261" s="249" t="s">
        <v>1329</v>
      </c>
      <c r="B1261" s="250" t="s">
        <v>207</v>
      </c>
      <c r="C1261" s="250" t="s">
        <v>365</v>
      </c>
      <c r="D1261" s="250" t="s">
        <v>1150</v>
      </c>
      <c r="E1261" s="250" t="s">
        <v>1330</v>
      </c>
      <c r="F1261" s="251">
        <v>59000</v>
      </c>
      <c r="G1261" s="124" t="str">
        <f t="shared" si="21"/>
        <v>0707011004Г040600</v>
      </c>
    </row>
    <row r="1262" spans="1:7">
      <c r="A1262" s="249" t="s">
        <v>1200</v>
      </c>
      <c r="B1262" s="250" t="s">
        <v>207</v>
      </c>
      <c r="C1262" s="250" t="s">
        <v>365</v>
      </c>
      <c r="D1262" s="250" t="s">
        <v>1150</v>
      </c>
      <c r="E1262" s="250" t="s">
        <v>1201</v>
      </c>
      <c r="F1262" s="251">
        <v>59000</v>
      </c>
      <c r="G1262" s="124" t="str">
        <f t="shared" si="21"/>
        <v>0707011004Г040610</v>
      </c>
    </row>
    <row r="1263" spans="1:7" ht="51">
      <c r="A1263" s="249" t="s">
        <v>347</v>
      </c>
      <c r="B1263" s="250" t="s">
        <v>207</v>
      </c>
      <c r="C1263" s="250" t="s">
        <v>365</v>
      </c>
      <c r="D1263" s="250" t="s">
        <v>1150</v>
      </c>
      <c r="E1263" s="250" t="s">
        <v>348</v>
      </c>
      <c r="F1263" s="251">
        <v>59000</v>
      </c>
      <c r="G1263" s="124" t="str">
        <f t="shared" si="21"/>
        <v>0707011004Г040611</v>
      </c>
    </row>
    <row r="1264" spans="1:7" ht="114.75">
      <c r="A1264" s="249" t="s">
        <v>1881</v>
      </c>
      <c r="B1264" s="250" t="s">
        <v>207</v>
      </c>
      <c r="C1264" s="250" t="s">
        <v>365</v>
      </c>
      <c r="D1264" s="250" t="s">
        <v>1882</v>
      </c>
      <c r="E1264" s="250" t="s">
        <v>1175</v>
      </c>
      <c r="F1264" s="251">
        <v>47750</v>
      </c>
      <c r="G1264" s="124" t="str">
        <f t="shared" si="21"/>
        <v>0707011004М040</v>
      </c>
    </row>
    <row r="1265" spans="1:7" ht="25.5">
      <c r="A1265" s="249" t="s">
        <v>1329</v>
      </c>
      <c r="B1265" s="250" t="s">
        <v>207</v>
      </c>
      <c r="C1265" s="250" t="s">
        <v>365</v>
      </c>
      <c r="D1265" s="250" t="s">
        <v>1882</v>
      </c>
      <c r="E1265" s="250" t="s">
        <v>1330</v>
      </c>
      <c r="F1265" s="251">
        <v>47750</v>
      </c>
      <c r="G1265" s="124" t="str">
        <f t="shared" si="21"/>
        <v>0707011004М040600</v>
      </c>
    </row>
    <row r="1266" spans="1:7">
      <c r="A1266" s="249" t="s">
        <v>1200</v>
      </c>
      <c r="B1266" s="250" t="s">
        <v>207</v>
      </c>
      <c r="C1266" s="250" t="s">
        <v>365</v>
      </c>
      <c r="D1266" s="250" t="s">
        <v>1882</v>
      </c>
      <c r="E1266" s="250" t="s">
        <v>1201</v>
      </c>
      <c r="F1266" s="251">
        <v>47750</v>
      </c>
      <c r="G1266" s="124" t="str">
        <f t="shared" si="21"/>
        <v>0707011004М040610</v>
      </c>
    </row>
    <row r="1267" spans="1:7" ht="51">
      <c r="A1267" s="249" t="s">
        <v>347</v>
      </c>
      <c r="B1267" s="250" t="s">
        <v>207</v>
      </c>
      <c r="C1267" s="250" t="s">
        <v>365</v>
      </c>
      <c r="D1267" s="250" t="s">
        <v>1882</v>
      </c>
      <c r="E1267" s="250" t="s">
        <v>348</v>
      </c>
      <c r="F1267" s="251">
        <v>47750</v>
      </c>
      <c r="G1267" s="124" t="str">
        <f t="shared" si="21"/>
        <v>0707011004М040611</v>
      </c>
    </row>
    <row r="1268" spans="1:7" ht="102">
      <c r="A1268" s="249" t="s">
        <v>1151</v>
      </c>
      <c r="B1268" s="250" t="s">
        <v>207</v>
      </c>
      <c r="C1268" s="250" t="s">
        <v>365</v>
      </c>
      <c r="D1268" s="250" t="s">
        <v>1152</v>
      </c>
      <c r="E1268" s="250" t="s">
        <v>1175</v>
      </c>
      <c r="F1268" s="251">
        <v>153000</v>
      </c>
      <c r="G1268" s="124" t="str">
        <f t="shared" si="21"/>
        <v>0707011004Э040</v>
      </c>
    </row>
    <row r="1269" spans="1:7" ht="25.5">
      <c r="A1269" s="249" t="s">
        <v>1329</v>
      </c>
      <c r="B1269" s="250" t="s">
        <v>207</v>
      </c>
      <c r="C1269" s="250" t="s">
        <v>365</v>
      </c>
      <c r="D1269" s="250" t="s">
        <v>1152</v>
      </c>
      <c r="E1269" s="250" t="s">
        <v>1330</v>
      </c>
      <c r="F1269" s="251">
        <v>153000</v>
      </c>
      <c r="G1269" s="124" t="str">
        <f t="shared" si="21"/>
        <v>0707011004Э040600</v>
      </c>
    </row>
    <row r="1270" spans="1:7">
      <c r="A1270" s="249" t="s">
        <v>1200</v>
      </c>
      <c r="B1270" s="250" t="s">
        <v>207</v>
      </c>
      <c r="C1270" s="250" t="s">
        <v>365</v>
      </c>
      <c r="D1270" s="250" t="s">
        <v>1152</v>
      </c>
      <c r="E1270" s="250" t="s">
        <v>1201</v>
      </c>
      <c r="F1270" s="251">
        <v>153000</v>
      </c>
      <c r="G1270" s="124" t="str">
        <f t="shared" si="21"/>
        <v>0707011004Э040610</v>
      </c>
    </row>
    <row r="1271" spans="1:7" ht="51">
      <c r="A1271" s="249" t="s">
        <v>347</v>
      </c>
      <c r="B1271" s="250" t="s">
        <v>207</v>
      </c>
      <c r="C1271" s="250" t="s">
        <v>365</v>
      </c>
      <c r="D1271" s="250" t="s">
        <v>1152</v>
      </c>
      <c r="E1271" s="250" t="s">
        <v>348</v>
      </c>
      <c r="F1271" s="251">
        <v>153000</v>
      </c>
      <c r="G1271" s="124" t="str">
        <f t="shared" si="21"/>
        <v>0707011004Э040611</v>
      </c>
    </row>
    <row r="1272" spans="1:7" ht="63.75">
      <c r="A1272" s="249" t="s">
        <v>1190</v>
      </c>
      <c r="B1272" s="250" t="s">
        <v>207</v>
      </c>
      <c r="C1272" s="250" t="s">
        <v>365</v>
      </c>
      <c r="D1272" s="250" t="s">
        <v>1191</v>
      </c>
      <c r="E1272" s="250" t="s">
        <v>1175</v>
      </c>
      <c r="F1272" s="251">
        <v>11850300</v>
      </c>
      <c r="G1272" s="124" t="str">
        <f t="shared" si="21"/>
        <v>07070110076490</v>
      </c>
    </row>
    <row r="1273" spans="1:7" ht="25.5">
      <c r="A1273" s="249" t="s">
        <v>1321</v>
      </c>
      <c r="B1273" s="250" t="s">
        <v>207</v>
      </c>
      <c r="C1273" s="250" t="s">
        <v>365</v>
      </c>
      <c r="D1273" s="250" t="s">
        <v>1191</v>
      </c>
      <c r="E1273" s="250" t="s">
        <v>1322</v>
      </c>
      <c r="F1273" s="251">
        <v>7633100</v>
      </c>
      <c r="G1273" s="124" t="str">
        <f t="shared" si="21"/>
        <v>07070110076490200</v>
      </c>
    </row>
    <row r="1274" spans="1:7" ht="25.5">
      <c r="A1274" s="249" t="s">
        <v>1198</v>
      </c>
      <c r="B1274" s="250" t="s">
        <v>207</v>
      </c>
      <c r="C1274" s="250" t="s">
        <v>365</v>
      </c>
      <c r="D1274" s="250" t="s">
        <v>1191</v>
      </c>
      <c r="E1274" s="250" t="s">
        <v>1199</v>
      </c>
      <c r="F1274" s="251">
        <v>7633100</v>
      </c>
      <c r="G1274" s="124" t="str">
        <f t="shared" si="21"/>
        <v>07070110076490240</v>
      </c>
    </row>
    <row r="1275" spans="1:7">
      <c r="A1275" s="249" t="s">
        <v>1225</v>
      </c>
      <c r="B1275" s="250" t="s">
        <v>207</v>
      </c>
      <c r="C1275" s="250" t="s">
        <v>365</v>
      </c>
      <c r="D1275" s="250" t="s">
        <v>1191</v>
      </c>
      <c r="E1275" s="250" t="s">
        <v>329</v>
      </c>
      <c r="F1275" s="251">
        <v>7633100</v>
      </c>
      <c r="G1275" s="124" t="str">
        <f t="shared" si="21"/>
        <v>07070110076490244</v>
      </c>
    </row>
    <row r="1276" spans="1:7" ht="25.5">
      <c r="A1276" s="249" t="s">
        <v>1329</v>
      </c>
      <c r="B1276" s="250" t="s">
        <v>207</v>
      </c>
      <c r="C1276" s="250" t="s">
        <v>365</v>
      </c>
      <c r="D1276" s="250" t="s">
        <v>1191</v>
      </c>
      <c r="E1276" s="250" t="s">
        <v>1330</v>
      </c>
      <c r="F1276" s="251">
        <v>4217200</v>
      </c>
      <c r="G1276" s="124" t="str">
        <f t="shared" si="21"/>
        <v>07070110076490600</v>
      </c>
    </row>
    <row r="1277" spans="1:7">
      <c r="A1277" s="249" t="s">
        <v>1200</v>
      </c>
      <c r="B1277" s="250" t="s">
        <v>207</v>
      </c>
      <c r="C1277" s="250" t="s">
        <v>365</v>
      </c>
      <c r="D1277" s="250" t="s">
        <v>1191</v>
      </c>
      <c r="E1277" s="250" t="s">
        <v>1201</v>
      </c>
      <c r="F1277" s="251">
        <v>4217200</v>
      </c>
      <c r="G1277" s="124" t="str">
        <f t="shared" si="21"/>
        <v>07070110076490610</v>
      </c>
    </row>
    <row r="1278" spans="1:7" ht="51">
      <c r="A1278" s="249" t="s">
        <v>347</v>
      </c>
      <c r="B1278" s="250" t="s">
        <v>207</v>
      </c>
      <c r="C1278" s="250" t="s">
        <v>365</v>
      </c>
      <c r="D1278" s="250" t="s">
        <v>1191</v>
      </c>
      <c r="E1278" s="250" t="s">
        <v>348</v>
      </c>
      <c r="F1278" s="251">
        <v>4217200</v>
      </c>
      <c r="G1278" s="124" t="str">
        <f t="shared" si="21"/>
        <v>07070110076490611</v>
      </c>
    </row>
    <row r="1279" spans="1:7" ht="63.75">
      <c r="A1279" s="249" t="s">
        <v>393</v>
      </c>
      <c r="B1279" s="250" t="s">
        <v>207</v>
      </c>
      <c r="C1279" s="250" t="s">
        <v>365</v>
      </c>
      <c r="D1279" s="250" t="s">
        <v>776</v>
      </c>
      <c r="E1279" s="250" t="s">
        <v>1175</v>
      </c>
      <c r="F1279" s="251">
        <v>2511500</v>
      </c>
      <c r="G1279" s="124" t="str">
        <f t="shared" si="21"/>
        <v>07070110080030</v>
      </c>
    </row>
    <row r="1280" spans="1:7" ht="25.5">
      <c r="A1280" s="249" t="s">
        <v>1321</v>
      </c>
      <c r="B1280" s="250" t="s">
        <v>207</v>
      </c>
      <c r="C1280" s="250" t="s">
        <v>365</v>
      </c>
      <c r="D1280" s="250" t="s">
        <v>776</v>
      </c>
      <c r="E1280" s="250" t="s">
        <v>1322</v>
      </c>
      <c r="F1280" s="251">
        <v>1246500</v>
      </c>
      <c r="G1280" s="124" t="str">
        <f t="shared" si="21"/>
        <v>07070110080030200</v>
      </c>
    </row>
    <row r="1281" spans="1:7" ht="25.5">
      <c r="A1281" s="249" t="s">
        <v>1198</v>
      </c>
      <c r="B1281" s="250" t="s">
        <v>207</v>
      </c>
      <c r="C1281" s="250" t="s">
        <v>365</v>
      </c>
      <c r="D1281" s="250" t="s">
        <v>776</v>
      </c>
      <c r="E1281" s="250" t="s">
        <v>1199</v>
      </c>
      <c r="F1281" s="251">
        <v>1246500</v>
      </c>
      <c r="G1281" s="124" t="str">
        <f t="shared" si="21"/>
        <v>07070110080030240</v>
      </c>
    </row>
    <row r="1282" spans="1:7">
      <c r="A1282" s="249" t="s">
        <v>1225</v>
      </c>
      <c r="B1282" s="250" t="s">
        <v>207</v>
      </c>
      <c r="C1282" s="250" t="s">
        <v>365</v>
      </c>
      <c r="D1282" s="250" t="s">
        <v>776</v>
      </c>
      <c r="E1282" s="250" t="s">
        <v>329</v>
      </c>
      <c r="F1282" s="251">
        <v>1246500</v>
      </c>
      <c r="G1282" s="124" t="str">
        <f t="shared" si="21"/>
        <v>07070110080030244</v>
      </c>
    </row>
    <row r="1283" spans="1:7" ht="25.5">
      <c r="A1283" s="249" t="s">
        <v>1329</v>
      </c>
      <c r="B1283" s="250" t="s">
        <v>207</v>
      </c>
      <c r="C1283" s="250" t="s">
        <v>365</v>
      </c>
      <c r="D1283" s="250" t="s">
        <v>776</v>
      </c>
      <c r="E1283" s="250" t="s">
        <v>1330</v>
      </c>
      <c r="F1283" s="251">
        <v>1265000</v>
      </c>
      <c r="G1283" s="124" t="str">
        <f t="shared" si="21"/>
        <v>07070110080030600</v>
      </c>
    </row>
    <row r="1284" spans="1:7">
      <c r="A1284" s="249" t="s">
        <v>1200</v>
      </c>
      <c r="B1284" s="250" t="s">
        <v>207</v>
      </c>
      <c r="C1284" s="250" t="s">
        <v>365</v>
      </c>
      <c r="D1284" s="250" t="s">
        <v>776</v>
      </c>
      <c r="E1284" s="250" t="s">
        <v>1201</v>
      </c>
      <c r="F1284" s="251">
        <v>1265000</v>
      </c>
      <c r="G1284" s="124" t="str">
        <f t="shared" si="21"/>
        <v>07070110080030610</v>
      </c>
    </row>
    <row r="1285" spans="1:7" ht="51">
      <c r="A1285" s="249" t="s">
        <v>347</v>
      </c>
      <c r="B1285" s="250" t="s">
        <v>207</v>
      </c>
      <c r="C1285" s="250" t="s">
        <v>365</v>
      </c>
      <c r="D1285" s="250" t="s">
        <v>776</v>
      </c>
      <c r="E1285" s="250" t="s">
        <v>348</v>
      </c>
      <c r="F1285" s="251">
        <v>1265000</v>
      </c>
      <c r="G1285" s="124" t="str">
        <f t="shared" si="21"/>
        <v>07070110080030611</v>
      </c>
    </row>
    <row r="1286" spans="1:7" ht="153">
      <c r="A1286" s="249" t="s">
        <v>1485</v>
      </c>
      <c r="B1286" s="250" t="s">
        <v>207</v>
      </c>
      <c r="C1286" s="250" t="s">
        <v>365</v>
      </c>
      <c r="D1286" s="250" t="s">
        <v>774</v>
      </c>
      <c r="E1286" s="250" t="s">
        <v>1175</v>
      </c>
      <c r="F1286" s="251">
        <v>358360</v>
      </c>
      <c r="G1286" s="124" t="str">
        <f t="shared" si="21"/>
        <v>070701100S3970</v>
      </c>
    </row>
    <row r="1287" spans="1:7" ht="25.5">
      <c r="A1287" s="249" t="s">
        <v>1329</v>
      </c>
      <c r="B1287" s="250" t="s">
        <v>207</v>
      </c>
      <c r="C1287" s="250" t="s">
        <v>365</v>
      </c>
      <c r="D1287" s="250" t="s">
        <v>774</v>
      </c>
      <c r="E1287" s="250" t="s">
        <v>1330</v>
      </c>
      <c r="F1287" s="251">
        <v>358360</v>
      </c>
      <c r="G1287" s="124" t="str">
        <f t="shared" si="21"/>
        <v>070701100S3970600</v>
      </c>
    </row>
    <row r="1288" spans="1:7">
      <c r="A1288" s="249" t="s">
        <v>1200</v>
      </c>
      <c r="B1288" s="250" t="s">
        <v>207</v>
      </c>
      <c r="C1288" s="250" t="s">
        <v>365</v>
      </c>
      <c r="D1288" s="250" t="s">
        <v>774</v>
      </c>
      <c r="E1288" s="250" t="s">
        <v>1201</v>
      </c>
      <c r="F1288" s="251">
        <v>358360</v>
      </c>
      <c r="G1288" s="124" t="str">
        <f t="shared" si="21"/>
        <v>070701100S3970610</v>
      </c>
    </row>
    <row r="1289" spans="1:7" ht="51">
      <c r="A1289" s="249" t="s">
        <v>347</v>
      </c>
      <c r="B1289" s="250" t="s">
        <v>207</v>
      </c>
      <c r="C1289" s="250" t="s">
        <v>365</v>
      </c>
      <c r="D1289" s="250" t="s">
        <v>774</v>
      </c>
      <c r="E1289" s="250" t="s">
        <v>348</v>
      </c>
      <c r="F1289" s="251">
        <v>358360</v>
      </c>
      <c r="G1289" s="124" t="str">
        <f t="shared" si="21"/>
        <v>070701100S3970611</v>
      </c>
    </row>
    <row r="1290" spans="1:7" ht="25.5">
      <c r="A1290" s="249" t="s">
        <v>615</v>
      </c>
      <c r="B1290" s="250" t="s">
        <v>207</v>
      </c>
      <c r="C1290" s="250" t="s">
        <v>365</v>
      </c>
      <c r="D1290" s="250" t="s">
        <v>973</v>
      </c>
      <c r="E1290" s="250" t="s">
        <v>1175</v>
      </c>
      <c r="F1290" s="251">
        <v>273090</v>
      </c>
      <c r="G1290" s="124" t="str">
        <f t="shared" si="21"/>
        <v>07070130000000</v>
      </c>
    </row>
    <row r="1291" spans="1:7" ht="63.75">
      <c r="A1291" s="249" t="s">
        <v>607</v>
      </c>
      <c r="B1291" s="250" t="s">
        <v>207</v>
      </c>
      <c r="C1291" s="250" t="s">
        <v>365</v>
      </c>
      <c r="D1291" s="250" t="s">
        <v>1745</v>
      </c>
      <c r="E1291" s="250" t="s">
        <v>1175</v>
      </c>
      <c r="F1291" s="251">
        <v>73090</v>
      </c>
      <c r="G1291" s="124" t="str">
        <f t="shared" si="21"/>
        <v>07070130080030</v>
      </c>
    </row>
    <row r="1292" spans="1:7" ht="51">
      <c r="A1292" s="249" t="s">
        <v>1320</v>
      </c>
      <c r="B1292" s="250" t="s">
        <v>207</v>
      </c>
      <c r="C1292" s="250" t="s">
        <v>365</v>
      </c>
      <c r="D1292" s="250" t="s">
        <v>1745</v>
      </c>
      <c r="E1292" s="250" t="s">
        <v>273</v>
      </c>
      <c r="F1292" s="251">
        <v>69590</v>
      </c>
      <c r="G1292" s="124" t="str">
        <f t="shared" si="21"/>
        <v>07070130080030100</v>
      </c>
    </row>
    <row r="1293" spans="1:7">
      <c r="A1293" s="249" t="s">
        <v>1192</v>
      </c>
      <c r="B1293" s="250" t="s">
        <v>207</v>
      </c>
      <c r="C1293" s="250" t="s">
        <v>365</v>
      </c>
      <c r="D1293" s="250" t="s">
        <v>1745</v>
      </c>
      <c r="E1293" s="250" t="s">
        <v>133</v>
      </c>
      <c r="F1293" s="251">
        <v>69590</v>
      </c>
      <c r="G1293" s="124" t="str">
        <f t="shared" si="21"/>
        <v>07070130080030110</v>
      </c>
    </row>
    <row r="1294" spans="1:7">
      <c r="A1294" s="249" t="s">
        <v>1138</v>
      </c>
      <c r="B1294" s="250" t="s">
        <v>207</v>
      </c>
      <c r="C1294" s="250" t="s">
        <v>365</v>
      </c>
      <c r="D1294" s="250" t="s">
        <v>1745</v>
      </c>
      <c r="E1294" s="250" t="s">
        <v>342</v>
      </c>
      <c r="F1294" s="251">
        <v>53449</v>
      </c>
      <c r="G1294" s="124" t="str">
        <f t="shared" si="21"/>
        <v>07070130080030111</v>
      </c>
    </row>
    <row r="1295" spans="1:7" ht="38.25">
      <c r="A1295" s="249" t="s">
        <v>1139</v>
      </c>
      <c r="B1295" s="250" t="s">
        <v>207</v>
      </c>
      <c r="C1295" s="250" t="s">
        <v>365</v>
      </c>
      <c r="D1295" s="250" t="s">
        <v>1745</v>
      </c>
      <c r="E1295" s="250" t="s">
        <v>1056</v>
      </c>
      <c r="F1295" s="251">
        <v>16141</v>
      </c>
      <c r="G1295" s="124" t="str">
        <f t="shared" si="21"/>
        <v>07070130080030119</v>
      </c>
    </row>
    <row r="1296" spans="1:7" ht="25.5">
      <c r="A1296" s="249" t="s">
        <v>1321</v>
      </c>
      <c r="B1296" s="250" t="s">
        <v>207</v>
      </c>
      <c r="C1296" s="250" t="s">
        <v>365</v>
      </c>
      <c r="D1296" s="250" t="s">
        <v>1745</v>
      </c>
      <c r="E1296" s="250" t="s">
        <v>1322</v>
      </c>
      <c r="F1296" s="251">
        <v>3500</v>
      </c>
      <c r="G1296" s="124" t="str">
        <f t="shared" si="21"/>
        <v>07070130080030200</v>
      </c>
    </row>
    <row r="1297" spans="1:7" ht="25.5">
      <c r="A1297" s="249" t="s">
        <v>1198</v>
      </c>
      <c r="B1297" s="250" t="s">
        <v>207</v>
      </c>
      <c r="C1297" s="250" t="s">
        <v>365</v>
      </c>
      <c r="D1297" s="250" t="s">
        <v>1745</v>
      </c>
      <c r="E1297" s="250" t="s">
        <v>1199</v>
      </c>
      <c r="F1297" s="251">
        <v>3500</v>
      </c>
      <c r="G1297" s="124" t="str">
        <f t="shared" si="21"/>
        <v>07070130080030240</v>
      </c>
    </row>
    <row r="1298" spans="1:7">
      <c r="A1298" s="249" t="s">
        <v>1225</v>
      </c>
      <c r="B1298" s="250" t="s">
        <v>207</v>
      </c>
      <c r="C1298" s="250" t="s">
        <v>365</v>
      </c>
      <c r="D1298" s="250" t="s">
        <v>1745</v>
      </c>
      <c r="E1298" s="250" t="s">
        <v>329</v>
      </c>
      <c r="F1298" s="251">
        <v>3500</v>
      </c>
      <c r="G1298" s="124" t="str">
        <f t="shared" si="21"/>
        <v>07070130080030244</v>
      </c>
    </row>
    <row r="1299" spans="1:7" ht="76.5">
      <c r="A1299" s="249" t="s">
        <v>608</v>
      </c>
      <c r="B1299" s="250" t="s">
        <v>207</v>
      </c>
      <c r="C1299" s="250" t="s">
        <v>365</v>
      </c>
      <c r="D1299" s="250" t="s">
        <v>1746</v>
      </c>
      <c r="E1299" s="250" t="s">
        <v>1175</v>
      </c>
      <c r="F1299" s="251">
        <v>200000</v>
      </c>
      <c r="G1299" s="124" t="str">
        <f t="shared" si="21"/>
        <v>0707013008П030</v>
      </c>
    </row>
    <row r="1300" spans="1:7" ht="25.5">
      <c r="A1300" s="249" t="s">
        <v>1321</v>
      </c>
      <c r="B1300" s="250" t="s">
        <v>207</v>
      </c>
      <c r="C1300" s="250" t="s">
        <v>365</v>
      </c>
      <c r="D1300" s="250" t="s">
        <v>1746</v>
      </c>
      <c r="E1300" s="250" t="s">
        <v>1322</v>
      </c>
      <c r="F1300" s="251">
        <v>200000</v>
      </c>
      <c r="G1300" s="124" t="str">
        <f t="shared" si="21"/>
        <v>0707013008П030200</v>
      </c>
    </row>
    <row r="1301" spans="1:7" ht="25.5">
      <c r="A1301" s="249" t="s">
        <v>1198</v>
      </c>
      <c r="B1301" s="250" t="s">
        <v>207</v>
      </c>
      <c r="C1301" s="250" t="s">
        <v>365</v>
      </c>
      <c r="D1301" s="250" t="s">
        <v>1746</v>
      </c>
      <c r="E1301" s="250" t="s">
        <v>1199</v>
      </c>
      <c r="F1301" s="251">
        <v>200000</v>
      </c>
      <c r="G1301" s="124" t="str">
        <f t="shared" si="21"/>
        <v>0707013008П030240</v>
      </c>
    </row>
    <row r="1302" spans="1:7">
      <c r="A1302" s="249" t="s">
        <v>1225</v>
      </c>
      <c r="B1302" s="250" t="s">
        <v>207</v>
      </c>
      <c r="C1302" s="250" t="s">
        <v>365</v>
      </c>
      <c r="D1302" s="250" t="s">
        <v>1746</v>
      </c>
      <c r="E1302" s="250" t="s">
        <v>329</v>
      </c>
      <c r="F1302" s="251">
        <v>200000</v>
      </c>
      <c r="G1302" s="124" t="str">
        <f t="shared" si="21"/>
        <v>0707013008П030244</v>
      </c>
    </row>
    <row r="1303" spans="1:7">
      <c r="A1303" s="249" t="s">
        <v>4</v>
      </c>
      <c r="B1303" s="250" t="s">
        <v>207</v>
      </c>
      <c r="C1303" s="250" t="s">
        <v>420</v>
      </c>
      <c r="D1303" s="250" t="s">
        <v>1175</v>
      </c>
      <c r="E1303" s="250" t="s">
        <v>1175</v>
      </c>
      <c r="F1303" s="251">
        <v>94711820.079999998</v>
      </c>
      <c r="G1303" s="124" t="str">
        <f t="shared" si="21"/>
        <v>0709</v>
      </c>
    </row>
    <row r="1304" spans="1:7" ht="25.5">
      <c r="A1304" s="249" t="s">
        <v>442</v>
      </c>
      <c r="B1304" s="250" t="s">
        <v>207</v>
      </c>
      <c r="C1304" s="250" t="s">
        <v>420</v>
      </c>
      <c r="D1304" s="250" t="s">
        <v>971</v>
      </c>
      <c r="E1304" s="250" t="s">
        <v>1175</v>
      </c>
      <c r="F1304" s="251">
        <v>94711820.079999998</v>
      </c>
      <c r="G1304" s="124" t="str">
        <f t="shared" si="21"/>
        <v>07090100000000</v>
      </c>
    </row>
    <row r="1305" spans="1:7" ht="25.5">
      <c r="A1305" s="249" t="s">
        <v>443</v>
      </c>
      <c r="B1305" s="250" t="s">
        <v>207</v>
      </c>
      <c r="C1305" s="250" t="s">
        <v>420</v>
      </c>
      <c r="D1305" s="250" t="s">
        <v>972</v>
      </c>
      <c r="E1305" s="250" t="s">
        <v>1175</v>
      </c>
      <c r="F1305" s="251">
        <v>220000</v>
      </c>
      <c r="G1305" s="124" t="str">
        <f t="shared" si="21"/>
        <v>07090110000000</v>
      </c>
    </row>
    <row r="1306" spans="1:7" ht="63.75">
      <c r="A1306" s="249" t="s">
        <v>411</v>
      </c>
      <c r="B1306" s="250" t="s">
        <v>207</v>
      </c>
      <c r="C1306" s="250" t="s">
        <v>420</v>
      </c>
      <c r="D1306" s="250" t="s">
        <v>761</v>
      </c>
      <c r="E1306" s="250" t="s">
        <v>1175</v>
      </c>
      <c r="F1306" s="251">
        <v>220000</v>
      </c>
      <c r="G1306" s="124" t="str">
        <f t="shared" si="21"/>
        <v>07090110080020</v>
      </c>
    </row>
    <row r="1307" spans="1:7" ht="25.5">
      <c r="A1307" s="249" t="s">
        <v>1321</v>
      </c>
      <c r="B1307" s="250" t="s">
        <v>207</v>
      </c>
      <c r="C1307" s="250" t="s">
        <v>420</v>
      </c>
      <c r="D1307" s="250" t="s">
        <v>761</v>
      </c>
      <c r="E1307" s="250" t="s">
        <v>1322</v>
      </c>
      <c r="F1307" s="251">
        <v>220000</v>
      </c>
      <c r="G1307" s="124" t="str">
        <f t="shared" si="21"/>
        <v>07090110080020200</v>
      </c>
    </row>
    <row r="1308" spans="1:7" ht="25.5">
      <c r="A1308" s="249" t="s">
        <v>1198</v>
      </c>
      <c r="B1308" s="250" t="s">
        <v>207</v>
      </c>
      <c r="C1308" s="250" t="s">
        <v>420</v>
      </c>
      <c r="D1308" s="250" t="s">
        <v>761</v>
      </c>
      <c r="E1308" s="250" t="s">
        <v>1199</v>
      </c>
      <c r="F1308" s="251">
        <v>220000</v>
      </c>
      <c r="G1308" s="124" t="str">
        <f t="shared" si="21"/>
        <v>07090110080020240</v>
      </c>
    </row>
    <row r="1309" spans="1:7">
      <c r="A1309" s="249" t="s">
        <v>1225</v>
      </c>
      <c r="B1309" s="250" t="s">
        <v>207</v>
      </c>
      <c r="C1309" s="250" t="s">
        <v>420</v>
      </c>
      <c r="D1309" s="250" t="s">
        <v>761</v>
      </c>
      <c r="E1309" s="250" t="s">
        <v>329</v>
      </c>
      <c r="F1309" s="251">
        <v>220000</v>
      </c>
      <c r="G1309" s="124" t="str">
        <f t="shared" si="21"/>
        <v>07090110080020244</v>
      </c>
    </row>
    <row r="1310" spans="1:7" ht="38.25">
      <c r="A1310" s="249" t="s">
        <v>445</v>
      </c>
      <c r="B1310" s="250" t="s">
        <v>207</v>
      </c>
      <c r="C1310" s="250" t="s">
        <v>420</v>
      </c>
      <c r="D1310" s="250" t="s">
        <v>1134</v>
      </c>
      <c r="E1310" s="250" t="s">
        <v>1175</v>
      </c>
      <c r="F1310" s="251">
        <v>6099700</v>
      </c>
      <c r="G1310" s="124" t="str">
        <f t="shared" si="21"/>
        <v>07090120000000</v>
      </c>
    </row>
    <row r="1311" spans="1:7" ht="89.25">
      <c r="A1311" s="249" t="s">
        <v>421</v>
      </c>
      <c r="B1311" s="250" t="s">
        <v>207</v>
      </c>
      <c r="C1311" s="250" t="s">
        <v>420</v>
      </c>
      <c r="D1311" s="250" t="s">
        <v>1126</v>
      </c>
      <c r="E1311" s="250" t="s">
        <v>1175</v>
      </c>
      <c r="F1311" s="251">
        <v>6099700</v>
      </c>
      <c r="G1311" s="124" t="str">
        <f t="shared" si="21"/>
        <v>07090120075520</v>
      </c>
    </row>
    <row r="1312" spans="1:7" ht="51">
      <c r="A1312" s="249" t="s">
        <v>1320</v>
      </c>
      <c r="B1312" s="250" t="s">
        <v>207</v>
      </c>
      <c r="C1312" s="250" t="s">
        <v>420</v>
      </c>
      <c r="D1312" s="250" t="s">
        <v>1126</v>
      </c>
      <c r="E1312" s="250" t="s">
        <v>273</v>
      </c>
      <c r="F1312" s="251">
        <v>4992580</v>
      </c>
      <c r="G1312" s="124" t="str">
        <f t="shared" si="21"/>
        <v>07090120075520100</v>
      </c>
    </row>
    <row r="1313" spans="1:7" ht="25.5">
      <c r="A1313" s="249" t="s">
        <v>1205</v>
      </c>
      <c r="B1313" s="250" t="s">
        <v>207</v>
      </c>
      <c r="C1313" s="250" t="s">
        <v>420</v>
      </c>
      <c r="D1313" s="250" t="s">
        <v>1126</v>
      </c>
      <c r="E1313" s="250" t="s">
        <v>28</v>
      </c>
      <c r="F1313" s="251">
        <v>4992580</v>
      </c>
      <c r="G1313" s="124" t="str">
        <f t="shared" si="21"/>
        <v>07090120075520120</v>
      </c>
    </row>
    <row r="1314" spans="1:7" ht="25.5">
      <c r="A1314" s="249" t="s">
        <v>953</v>
      </c>
      <c r="B1314" s="250" t="s">
        <v>207</v>
      </c>
      <c r="C1314" s="250" t="s">
        <v>420</v>
      </c>
      <c r="D1314" s="250" t="s">
        <v>1126</v>
      </c>
      <c r="E1314" s="250" t="s">
        <v>324</v>
      </c>
      <c r="F1314" s="251">
        <v>3609480</v>
      </c>
      <c r="G1314" s="124" t="str">
        <f t="shared" si="21"/>
        <v>07090120075520121</v>
      </c>
    </row>
    <row r="1315" spans="1:7" ht="38.25">
      <c r="A1315" s="249" t="s">
        <v>325</v>
      </c>
      <c r="B1315" s="250" t="s">
        <v>207</v>
      </c>
      <c r="C1315" s="250" t="s">
        <v>420</v>
      </c>
      <c r="D1315" s="250" t="s">
        <v>1126</v>
      </c>
      <c r="E1315" s="250" t="s">
        <v>326</v>
      </c>
      <c r="F1315" s="251">
        <v>305520</v>
      </c>
      <c r="G1315" s="124" t="str">
        <f t="shared" si="21"/>
        <v>07090120075520122</v>
      </c>
    </row>
    <row r="1316" spans="1:7" ht="38.25">
      <c r="A1316" s="249" t="s">
        <v>1054</v>
      </c>
      <c r="B1316" s="250" t="s">
        <v>207</v>
      </c>
      <c r="C1316" s="250" t="s">
        <v>420</v>
      </c>
      <c r="D1316" s="250" t="s">
        <v>1126</v>
      </c>
      <c r="E1316" s="250" t="s">
        <v>1055</v>
      </c>
      <c r="F1316" s="251">
        <v>1077580</v>
      </c>
      <c r="G1316" s="124" t="str">
        <f t="shared" si="21"/>
        <v>07090120075520129</v>
      </c>
    </row>
    <row r="1317" spans="1:7" ht="25.5">
      <c r="A1317" s="249" t="s">
        <v>1321</v>
      </c>
      <c r="B1317" s="250" t="s">
        <v>207</v>
      </c>
      <c r="C1317" s="250" t="s">
        <v>420</v>
      </c>
      <c r="D1317" s="250" t="s">
        <v>1126</v>
      </c>
      <c r="E1317" s="250" t="s">
        <v>1322</v>
      </c>
      <c r="F1317" s="251">
        <v>1107120</v>
      </c>
      <c r="G1317" s="124" t="str">
        <f t="shared" si="21"/>
        <v>07090120075520200</v>
      </c>
    </row>
    <row r="1318" spans="1:7" ht="25.5">
      <c r="A1318" s="249" t="s">
        <v>1198</v>
      </c>
      <c r="B1318" s="250" t="s">
        <v>207</v>
      </c>
      <c r="C1318" s="250" t="s">
        <v>420</v>
      </c>
      <c r="D1318" s="250" t="s">
        <v>1126</v>
      </c>
      <c r="E1318" s="250" t="s">
        <v>1199</v>
      </c>
      <c r="F1318" s="251">
        <v>1107120</v>
      </c>
      <c r="G1318" s="124" t="str">
        <f t="shared" si="21"/>
        <v>07090120075520240</v>
      </c>
    </row>
    <row r="1319" spans="1:7">
      <c r="A1319" s="249" t="s">
        <v>1225</v>
      </c>
      <c r="B1319" s="250" t="s">
        <v>207</v>
      </c>
      <c r="C1319" s="250" t="s">
        <v>420</v>
      </c>
      <c r="D1319" s="250" t="s">
        <v>1126</v>
      </c>
      <c r="E1319" s="250" t="s">
        <v>329</v>
      </c>
      <c r="F1319" s="251">
        <v>1107120</v>
      </c>
      <c r="G1319" s="124" t="str">
        <f t="shared" si="21"/>
        <v>07090120075520244</v>
      </c>
    </row>
    <row r="1320" spans="1:7" ht="25.5">
      <c r="A1320" s="249" t="s">
        <v>615</v>
      </c>
      <c r="B1320" s="250" t="s">
        <v>207</v>
      </c>
      <c r="C1320" s="250" t="s">
        <v>420</v>
      </c>
      <c r="D1320" s="250" t="s">
        <v>973</v>
      </c>
      <c r="E1320" s="250" t="s">
        <v>1175</v>
      </c>
      <c r="F1320" s="251">
        <v>88392120.079999998</v>
      </c>
      <c r="G1320" s="124" t="str">
        <f t="shared" si="21"/>
        <v>07090130000000</v>
      </c>
    </row>
    <row r="1321" spans="1:7" ht="89.25">
      <c r="A1321" s="249" t="s">
        <v>2150</v>
      </c>
      <c r="B1321" s="250" t="s">
        <v>207</v>
      </c>
      <c r="C1321" s="250" t="s">
        <v>420</v>
      </c>
      <c r="D1321" s="250" t="s">
        <v>2151</v>
      </c>
      <c r="E1321" s="250" t="s">
        <v>1175</v>
      </c>
      <c r="F1321" s="251">
        <v>2650000</v>
      </c>
      <c r="G1321" s="124" t="str">
        <f t="shared" ref="G1321:G1384" si="22">CONCATENATE(C1321,D1321,E1321)</f>
        <v>07090130027242</v>
      </c>
    </row>
    <row r="1322" spans="1:7" ht="51">
      <c r="A1322" s="249" t="s">
        <v>1320</v>
      </c>
      <c r="B1322" s="250" t="s">
        <v>207</v>
      </c>
      <c r="C1322" s="250" t="s">
        <v>420</v>
      </c>
      <c r="D1322" s="250" t="s">
        <v>2151</v>
      </c>
      <c r="E1322" s="250" t="s">
        <v>273</v>
      </c>
      <c r="F1322" s="251">
        <v>2650000</v>
      </c>
      <c r="G1322" s="124" t="str">
        <f t="shared" si="22"/>
        <v>07090130027242100</v>
      </c>
    </row>
    <row r="1323" spans="1:7">
      <c r="A1323" s="249" t="s">
        <v>1192</v>
      </c>
      <c r="B1323" s="250" t="s">
        <v>207</v>
      </c>
      <c r="C1323" s="250" t="s">
        <v>420</v>
      </c>
      <c r="D1323" s="250" t="s">
        <v>2151</v>
      </c>
      <c r="E1323" s="250" t="s">
        <v>133</v>
      </c>
      <c r="F1323" s="251">
        <v>2650000</v>
      </c>
      <c r="G1323" s="124" t="str">
        <f t="shared" si="22"/>
        <v>07090130027242110</v>
      </c>
    </row>
    <row r="1324" spans="1:7">
      <c r="A1324" s="249" t="s">
        <v>1138</v>
      </c>
      <c r="B1324" s="250" t="s">
        <v>207</v>
      </c>
      <c r="C1324" s="250" t="s">
        <v>420</v>
      </c>
      <c r="D1324" s="250" t="s">
        <v>2151</v>
      </c>
      <c r="E1324" s="250" t="s">
        <v>342</v>
      </c>
      <c r="F1324" s="251">
        <v>2035500</v>
      </c>
      <c r="G1324" s="124" t="str">
        <f t="shared" si="22"/>
        <v>07090130027242111</v>
      </c>
    </row>
    <row r="1325" spans="1:7" ht="38.25">
      <c r="A1325" s="249" t="s">
        <v>1139</v>
      </c>
      <c r="B1325" s="250" t="s">
        <v>207</v>
      </c>
      <c r="C1325" s="250" t="s">
        <v>420</v>
      </c>
      <c r="D1325" s="250" t="s">
        <v>2151</v>
      </c>
      <c r="E1325" s="250" t="s">
        <v>1056</v>
      </c>
      <c r="F1325" s="251">
        <v>614500</v>
      </c>
      <c r="G1325" s="124" t="str">
        <f t="shared" si="22"/>
        <v>07090130027242119</v>
      </c>
    </row>
    <row r="1326" spans="1:7" ht="63.75">
      <c r="A1326" s="249" t="s">
        <v>609</v>
      </c>
      <c r="B1326" s="250" t="s">
        <v>207</v>
      </c>
      <c r="C1326" s="250" t="s">
        <v>420</v>
      </c>
      <c r="D1326" s="250" t="s">
        <v>1127</v>
      </c>
      <c r="E1326" s="250" t="s">
        <v>1175</v>
      </c>
      <c r="F1326" s="251">
        <v>49733700</v>
      </c>
      <c r="G1326" s="124" t="str">
        <f t="shared" si="22"/>
        <v>07090130040000</v>
      </c>
    </row>
    <row r="1327" spans="1:7" ht="51">
      <c r="A1327" s="249" t="s">
        <v>1320</v>
      </c>
      <c r="B1327" s="250" t="s">
        <v>207</v>
      </c>
      <c r="C1327" s="250" t="s">
        <v>420</v>
      </c>
      <c r="D1327" s="250" t="s">
        <v>1127</v>
      </c>
      <c r="E1327" s="250" t="s">
        <v>273</v>
      </c>
      <c r="F1327" s="251">
        <v>46966245</v>
      </c>
      <c r="G1327" s="124" t="str">
        <f t="shared" si="22"/>
        <v>07090130040000100</v>
      </c>
    </row>
    <row r="1328" spans="1:7">
      <c r="A1328" s="249" t="s">
        <v>1192</v>
      </c>
      <c r="B1328" s="250" t="s">
        <v>207</v>
      </c>
      <c r="C1328" s="250" t="s">
        <v>420</v>
      </c>
      <c r="D1328" s="250" t="s">
        <v>1127</v>
      </c>
      <c r="E1328" s="250" t="s">
        <v>133</v>
      </c>
      <c r="F1328" s="251">
        <v>46966245</v>
      </c>
      <c r="G1328" s="124" t="str">
        <f t="shared" si="22"/>
        <v>07090130040000110</v>
      </c>
    </row>
    <row r="1329" spans="1:7">
      <c r="A1329" s="249" t="s">
        <v>1138</v>
      </c>
      <c r="B1329" s="250" t="s">
        <v>207</v>
      </c>
      <c r="C1329" s="250" t="s">
        <v>420</v>
      </c>
      <c r="D1329" s="250" t="s">
        <v>1127</v>
      </c>
      <c r="E1329" s="250" t="s">
        <v>342</v>
      </c>
      <c r="F1329" s="251">
        <v>36000000</v>
      </c>
      <c r="G1329" s="124" t="str">
        <f t="shared" si="22"/>
        <v>07090130040000111</v>
      </c>
    </row>
    <row r="1330" spans="1:7" ht="25.5">
      <c r="A1330" s="249" t="s">
        <v>1147</v>
      </c>
      <c r="B1330" s="250" t="s">
        <v>207</v>
      </c>
      <c r="C1330" s="250" t="s">
        <v>420</v>
      </c>
      <c r="D1330" s="250" t="s">
        <v>1127</v>
      </c>
      <c r="E1330" s="250" t="s">
        <v>391</v>
      </c>
      <c r="F1330" s="251">
        <v>140000</v>
      </c>
      <c r="G1330" s="124" t="str">
        <f t="shared" si="22"/>
        <v>07090130040000112</v>
      </c>
    </row>
    <row r="1331" spans="1:7" ht="38.25">
      <c r="A1331" s="249" t="s">
        <v>1139</v>
      </c>
      <c r="B1331" s="250" t="s">
        <v>207</v>
      </c>
      <c r="C1331" s="250" t="s">
        <v>420</v>
      </c>
      <c r="D1331" s="250" t="s">
        <v>1127</v>
      </c>
      <c r="E1331" s="250" t="s">
        <v>1056</v>
      </c>
      <c r="F1331" s="251">
        <v>10826245</v>
      </c>
      <c r="G1331" s="124" t="str">
        <f t="shared" si="22"/>
        <v>07090130040000119</v>
      </c>
    </row>
    <row r="1332" spans="1:7">
      <c r="A1332" s="249" t="s">
        <v>2133</v>
      </c>
      <c r="B1332" s="250" t="s">
        <v>207</v>
      </c>
      <c r="C1332" s="250" t="s">
        <v>420</v>
      </c>
      <c r="D1332" s="250" t="s">
        <v>1127</v>
      </c>
      <c r="E1332" s="250" t="s">
        <v>391</v>
      </c>
      <c r="F1332" s="251">
        <v>455</v>
      </c>
      <c r="G1332" s="124" t="str">
        <f t="shared" si="22"/>
        <v>07090130040000112</v>
      </c>
    </row>
    <row r="1333" spans="1:7" ht="25.5">
      <c r="A1333" s="249" t="s">
        <v>1321</v>
      </c>
      <c r="B1333" s="250" t="s">
        <v>207</v>
      </c>
      <c r="C1333" s="250" t="s">
        <v>420</v>
      </c>
      <c r="D1333" s="250" t="s">
        <v>1127</v>
      </c>
      <c r="E1333" s="250" t="s">
        <v>1322</v>
      </c>
      <c r="F1333" s="251">
        <v>2767000</v>
      </c>
      <c r="G1333" s="124" t="str">
        <f t="shared" si="22"/>
        <v>07090130040000200</v>
      </c>
    </row>
    <row r="1334" spans="1:7" ht="25.5">
      <c r="A1334" s="249" t="s">
        <v>1198</v>
      </c>
      <c r="B1334" s="250" t="s">
        <v>207</v>
      </c>
      <c r="C1334" s="250" t="s">
        <v>420</v>
      </c>
      <c r="D1334" s="250" t="s">
        <v>1127</v>
      </c>
      <c r="E1334" s="250" t="s">
        <v>1199</v>
      </c>
      <c r="F1334" s="251">
        <v>2767000</v>
      </c>
      <c r="G1334" s="124" t="str">
        <f t="shared" si="22"/>
        <v>07090130040000240</v>
      </c>
    </row>
    <row r="1335" spans="1:7">
      <c r="A1335" s="249" t="s">
        <v>1225</v>
      </c>
      <c r="B1335" s="250" t="s">
        <v>207</v>
      </c>
      <c r="C1335" s="250" t="s">
        <v>420</v>
      </c>
      <c r="D1335" s="250" t="s">
        <v>1127</v>
      </c>
      <c r="E1335" s="250" t="s">
        <v>329</v>
      </c>
      <c r="F1335" s="251">
        <v>2767000</v>
      </c>
      <c r="G1335" s="124" t="str">
        <f t="shared" si="22"/>
        <v>07090130040000244</v>
      </c>
    </row>
    <row r="1336" spans="1:7" ht="76.5">
      <c r="A1336" s="249" t="s">
        <v>610</v>
      </c>
      <c r="B1336" s="250" t="s">
        <v>207</v>
      </c>
      <c r="C1336" s="250" t="s">
        <v>420</v>
      </c>
      <c r="D1336" s="250" t="s">
        <v>1133</v>
      </c>
      <c r="E1336" s="250" t="s">
        <v>1175</v>
      </c>
      <c r="F1336" s="251">
        <v>1148640</v>
      </c>
      <c r="G1336" s="124" t="str">
        <f t="shared" si="22"/>
        <v>07090130040050</v>
      </c>
    </row>
    <row r="1337" spans="1:7" ht="51">
      <c r="A1337" s="249" t="s">
        <v>1320</v>
      </c>
      <c r="B1337" s="250" t="s">
        <v>207</v>
      </c>
      <c r="C1337" s="250" t="s">
        <v>420</v>
      </c>
      <c r="D1337" s="250" t="s">
        <v>1133</v>
      </c>
      <c r="E1337" s="250" t="s">
        <v>273</v>
      </c>
      <c r="F1337" s="251">
        <v>1148640</v>
      </c>
      <c r="G1337" s="124" t="str">
        <f t="shared" si="22"/>
        <v>07090130040050100</v>
      </c>
    </row>
    <row r="1338" spans="1:7">
      <c r="A1338" s="249" t="s">
        <v>1192</v>
      </c>
      <c r="B1338" s="250" t="s">
        <v>207</v>
      </c>
      <c r="C1338" s="250" t="s">
        <v>420</v>
      </c>
      <c r="D1338" s="250" t="s">
        <v>1133</v>
      </c>
      <c r="E1338" s="250" t="s">
        <v>133</v>
      </c>
      <c r="F1338" s="251">
        <v>1148640</v>
      </c>
      <c r="G1338" s="124" t="str">
        <f t="shared" si="22"/>
        <v>07090130040050110</v>
      </c>
    </row>
    <row r="1339" spans="1:7">
      <c r="A1339" s="249" t="s">
        <v>1138</v>
      </c>
      <c r="B1339" s="250" t="s">
        <v>207</v>
      </c>
      <c r="C1339" s="250" t="s">
        <v>420</v>
      </c>
      <c r="D1339" s="250" t="s">
        <v>1133</v>
      </c>
      <c r="E1339" s="250" t="s">
        <v>342</v>
      </c>
      <c r="F1339" s="251">
        <v>882000</v>
      </c>
      <c r="G1339" s="124" t="str">
        <f t="shared" si="22"/>
        <v>07090130040050111</v>
      </c>
    </row>
    <row r="1340" spans="1:7" ht="38.25">
      <c r="A1340" s="249" t="s">
        <v>1139</v>
      </c>
      <c r="B1340" s="250" t="s">
        <v>207</v>
      </c>
      <c r="C1340" s="250" t="s">
        <v>420</v>
      </c>
      <c r="D1340" s="250" t="s">
        <v>1133</v>
      </c>
      <c r="E1340" s="250" t="s">
        <v>1056</v>
      </c>
      <c r="F1340" s="251">
        <v>266640</v>
      </c>
      <c r="G1340" s="124" t="str">
        <f t="shared" si="22"/>
        <v>07090130040050119</v>
      </c>
    </row>
    <row r="1341" spans="1:7" ht="102">
      <c r="A1341" s="249" t="s">
        <v>622</v>
      </c>
      <c r="B1341" s="250" t="s">
        <v>207</v>
      </c>
      <c r="C1341" s="250" t="s">
        <v>420</v>
      </c>
      <c r="D1341" s="250" t="s">
        <v>1128</v>
      </c>
      <c r="E1341" s="250" t="s">
        <v>1175</v>
      </c>
      <c r="F1341" s="251">
        <v>23566200</v>
      </c>
      <c r="G1341" s="124" t="str">
        <f t="shared" si="22"/>
        <v>07090130041000</v>
      </c>
    </row>
    <row r="1342" spans="1:7" ht="51">
      <c r="A1342" s="249" t="s">
        <v>1320</v>
      </c>
      <c r="B1342" s="250" t="s">
        <v>207</v>
      </c>
      <c r="C1342" s="250" t="s">
        <v>420</v>
      </c>
      <c r="D1342" s="250" t="s">
        <v>1128</v>
      </c>
      <c r="E1342" s="250" t="s">
        <v>273</v>
      </c>
      <c r="F1342" s="251">
        <v>23566200</v>
      </c>
      <c r="G1342" s="124" t="str">
        <f t="shared" si="22"/>
        <v>07090130041000100</v>
      </c>
    </row>
    <row r="1343" spans="1:7">
      <c r="A1343" s="249" t="s">
        <v>1192</v>
      </c>
      <c r="B1343" s="250" t="s">
        <v>207</v>
      </c>
      <c r="C1343" s="250" t="s">
        <v>420</v>
      </c>
      <c r="D1343" s="250" t="s">
        <v>1128</v>
      </c>
      <c r="E1343" s="250" t="s">
        <v>133</v>
      </c>
      <c r="F1343" s="251">
        <v>23566200</v>
      </c>
      <c r="G1343" s="124" t="str">
        <f t="shared" si="22"/>
        <v>07090130041000110</v>
      </c>
    </row>
    <row r="1344" spans="1:7">
      <c r="A1344" s="249" t="s">
        <v>1138</v>
      </c>
      <c r="B1344" s="250" t="s">
        <v>207</v>
      </c>
      <c r="C1344" s="250" t="s">
        <v>420</v>
      </c>
      <c r="D1344" s="250" t="s">
        <v>1128</v>
      </c>
      <c r="E1344" s="250" t="s">
        <v>342</v>
      </c>
      <c r="F1344" s="251">
        <v>18100000</v>
      </c>
      <c r="G1344" s="124" t="str">
        <f t="shared" si="22"/>
        <v>07090130041000111</v>
      </c>
    </row>
    <row r="1345" spans="1:7" ht="38.25">
      <c r="A1345" s="249" t="s">
        <v>1139</v>
      </c>
      <c r="B1345" s="250" t="s">
        <v>207</v>
      </c>
      <c r="C1345" s="250" t="s">
        <v>420</v>
      </c>
      <c r="D1345" s="250" t="s">
        <v>1128</v>
      </c>
      <c r="E1345" s="250" t="s">
        <v>1056</v>
      </c>
      <c r="F1345" s="251">
        <v>5466200</v>
      </c>
      <c r="G1345" s="124" t="str">
        <f t="shared" si="22"/>
        <v>07090130041000119</v>
      </c>
    </row>
    <row r="1346" spans="1:7" ht="76.5">
      <c r="A1346" s="249" t="s">
        <v>611</v>
      </c>
      <c r="B1346" s="250" t="s">
        <v>207</v>
      </c>
      <c r="C1346" s="250" t="s">
        <v>420</v>
      </c>
      <c r="D1346" s="250" t="s">
        <v>1129</v>
      </c>
      <c r="E1346" s="250" t="s">
        <v>1175</v>
      </c>
      <c r="F1346" s="251">
        <v>450000</v>
      </c>
      <c r="G1346" s="124" t="str">
        <f t="shared" si="22"/>
        <v>07090130047000</v>
      </c>
    </row>
    <row r="1347" spans="1:7" ht="51">
      <c r="A1347" s="249" t="s">
        <v>1320</v>
      </c>
      <c r="B1347" s="250" t="s">
        <v>207</v>
      </c>
      <c r="C1347" s="250" t="s">
        <v>420</v>
      </c>
      <c r="D1347" s="250" t="s">
        <v>1129</v>
      </c>
      <c r="E1347" s="250" t="s">
        <v>273</v>
      </c>
      <c r="F1347" s="251">
        <v>450000</v>
      </c>
      <c r="G1347" s="124" t="str">
        <f t="shared" si="22"/>
        <v>07090130047000100</v>
      </c>
    </row>
    <row r="1348" spans="1:7">
      <c r="A1348" s="249" t="s">
        <v>1192</v>
      </c>
      <c r="B1348" s="250" t="s">
        <v>207</v>
      </c>
      <c r="C1348" s="250" t="s">
        <v>420</v>
      </c>
      <c r="D1348" s="250" t="s">
        <v>1129</v>
      </c>
      <c r="E1348" s="250" t="s">
        <v>133</v>
      </c>
      <c r="F1348" s="251">
        <v>450000</v>
      </c>
      <c r="G1348" s="124" t="str">
        <f t="shared" si="22"/>
        <v>07090130047000110</v>
      </c>
    </row>
    <row r="1349" spans="1:7" ht="25.5">
      <c r="A1349" s="249" t="s">
        <v>1147</v>
      </c>
      <c r="B1349" s="250" t="s">
        <v>207</v>
      </c>
      <c r="C1349" s="250" t="s">
        <v>420</v>
      </c>
      <c r="D1349" s="250" t="s">
        <v>1129</v>
      </c>
      <c r="E1349" s="250" t="s">
        <v>391</v>
      </c>
      <c r="F1349" s="251">
        <v>450000</v>
      </c>
      <c r="G1349" s="124" t="str">
        <f t="shared" si="22"/>
        <v>07090130047000112</v>
      </c>
    </row>
    <row r="1350" spans="1:7" ht="63.75">
      <c r="A1350" s="249" t="s">
        <v>612</v>
      </c>
      <c r="B1350" s="250" t="s">
        <v>207</v>
      </c>
      <c r="C1350" s="250" t="s">
        <v>420</v>
      </c>
      <c r="D1350" s="250" t="s">
        <v>1130</v>
      </c>
      <c r="E1350" s="250" t="s">
        <v>1175</v>
      </c>
      <c r="F1350" s="251">
        <v>75500.03</v>
      </c>
      <c r="G1350" s="124" t="str">
        <f t="shared" si="22"/>
        <v>0709013004Г000</v>
      </c>
    </row>
    <row r="1351" spans="1:7" ht="25.5">
      <c r="A1351" s="249" t="s">
        <v>1321</v>
      </c>
      <c r="B1351" s="250" t="s">
        <v>207</v>
      </c>
      <c r="C1351" s="250" t="s">
        <v>420</v>
      </c>
      <c r="D1351" s="250" t="s">
        <v>1130</v>
      </c>
      <c r="E1351" s="250" t="s">
        <v>1322</v>
      </c>
      <c r="F1351" s="251">
        <v>75500.03</v>
      </c>
      <c r="G1351" s="124" t="str">
        <f t="shared" si="22"/>
        <v>0709013004Г000200</v>
      </c>
    </row>
    <row r="1352" spans="1:7" ht="25.5">
      <c r="A1352" s="249" t="s">
        <v>1198</v>
      </c>
      <c r="B1352" s="250" t="s">
        <v>207</v>
      </c>
      <c r="C1352" s="250" t="s">
        <v>420</v>
      </c>
      <c r="D1352" s="250" t="s">
        <v>1130</v>
      </c>
      <c r="E1352" s="250" t="s">
        <v>1199</v>
      </c>
      <c r="F1352" s="251">
        <v>75500.03</v>
      </c>
      <c r="G1352" s="124" t="str">
        <f t="shared" si="22"/>
        <v>0709013004Г000240</v>
      </c>
    </row>
    <row r="1353" spans="1:7">
      <c r="A1353" s="249" t="s">
        <v>1225</v>
      </c>
      <c r="B1353" s="250" t="s">
        <v>207</v>
      </c>
      <c r="C1353" s="250" t="s">
        <v>420</v>
      </c>
      <c r="D1353" s="250" t="s">
        <v>1130</v>
      </c>
      <c r="E1353" s="250" t="s">
        <v>329</v>
      </c>
      <c r="F1353" s="251">
        <v>47400</v>
      </c>
      <c r="G1353" s="124" t="str">
        <f t="shared" si="22"/>
        <v>0709013004Г000244</v>
      </c>
    </row>
    <row r="1354" spans="1:7">
      <c r="A1354" s="249" t="s">
        <v>1709</v>
      </c>
      <c r="B1354" s="250" t="s">
        <v>207</v>
      </c>
      <c r="C1354" s="250" t="s">
        <v>420</v>
      </c>
      <c r="D1354" s="250" t="s">
        <v>1130</v>
      </c>
      <c r="E1354" s="250" t="s">
        <v>1710</v>
      </c>
      <c r="F1354" s="251">
        <v>28100.03</v>
      </c>
      <c r="G1354" s="124" t="str">
        <f t="shared" si="22"/>
        <v>0709013004Г000247</v>
      </c>
    </row>
    <row r="1355" spans="1:7" ht="76.5">
      <c r="A1355" s="249" t="s">
        <v>1883</v>
      </c>
      <c r="B1355" s="250" t="s">
        <v>207</v>
      </c>
      <c r="C1355" s="250" t="s">
        <v>420</v>
      </c>
      <c r="D1355" s="250" t="s">
        <v>1884</v>
      </c>
      <c r="E1355" s="250" t="s">
        <v>1175</v>
      </c>
      <c r="F1355" s="251">
        <v>20000</v>
      </c>
      <c r="G1355" s="124" t="str">
        <f t="shared" si="22"/>
        <v>0709013004М000</v>
      </c>
    </row>
    <row r="1356" spans="1:7" ht="25.5">
      <c r="A1356" s="249" t="s">
        <v>1321</v>
      </c>
      <c r="B1356" s="250" t="s">
        <v>207</v>
      </c>
      <c r="C1356" s="250" t="s">
        <v>420</v>
      </c>
      <c r="D1356" s="250" t="s">
        <v>1884</v>
      </c>
      <c r="E1356" s="250" t="s">
        <v>1322</v>
      </c>
      <c r="F1356" s="251">
        <v>20000</v>
      </c>
      <c r="G1356" s="124" t="str">
        <f t="shared" si="22"/>
        <v>0709013004М000200</v>
      </c>
    </row>
    <row r="1357" spans="1:7" ht="25.5">
      <c r="A1357" s="249" t="s">
        <v>1198</v>
      </c>
      <c r="B1357" s="250" t="s">
        <v>207</v>
      </c>
      <c r="C1357" s="250" t="s">
        <v>420</v>
      </c>
      <c r="D1357" s="250" t="s">
        <v>1884</v>
      </c>
      <c r="E1357" s="250" t="s">
        <v>1199</v>
      </c>
      <c r="F1357" s="251">
        <v>20000</v>
      </c>
      <c r="G1357" s="124" t="str">
        <f t="shared" si="22"/>
        <v>0709013004М000240</v>
      </c>
    </row>
    <row r="1358" spans="1:7">
      <c r="A1358" s="249" t="s">
        <v>1225</v>
      </c>
      <c r="B1358" s="250" t="s">
        <v>207</v>
      </c>
      <c r="C1358" s="250" t="s">
        <v>420</v>
      </c>
      <c r="D1358" s="250" t="s">
        <v>1884</v>
      </c>
      <c r="E1358" s="250" t="s">
        <v>329</v>
      </c>
      <c r="F1358" s="251">
        <v>20000</v>
      </c>
      <c r="G1358" s="124" t="str">
        <f t="shared" si="22"/>
        <v>0709013004М000244</v>
      </c>
    </row>
    <row r="1359" spans="1:7" ht="51">
      <c r="A1359" s="249" t="s">
        <v>968</v>
      </c>
      <c r="B1359" s="250" t="s">
        <v>207</v>
      </c>
      <c r="C1359" s="250" t="s">
        <v>420</v>
      </c>
      <c r="D1359" s="250" t="s">
        <v>1153</v>
      </c>
      <c r="E1359" s="250" t="s">
        <v>1175</v>
      </c>
      <c r="F1359" s="251">
        <v>2808530.05</v>
      </c>
      <c r="G1359" s="124" t="str">
        <f t="shared" si="22"/>
        <v>0709013004Э000</v>
      </c>
    </row>
    <row r="1360" spans="1:7" ht="25.5">
      <c r="A1360" s="249" t="s">
        <v>1321</v>
      </c>
      <c r="B1360" s="250" t="s">
        <v>207</v>
      </c>
      <c r="C1360" s="250" t="s">
        <v>420</v>
      </c>
      <c r="D1360" s="250" t="s">
        <v>1153</v>
      </c>
      <c r="E1360" s="250" t="s">
        <v>1322</v>
      </c>
      <c r="F1360" s="251">
        <v>2808530.05</v>
      </c>
      <c r="G1360" s="124" t="str">
        <f t="shared" si="22"/>
        <v>0709013004Э000200</v>
      </c>
    </row>
    <row r="1361" spans="1:7" ht="25.5">
      <c r="A1361" s="249" t="s">
        <v>1198</v>
      </c>
      <c r="B1361" s="250" t="s">
        <v>207</v>
      </c>
      <c r="C1361" s="250" t="s">
        <v>420</v>
      </c>
      <c r="D1361" s="250" t="s">
        <v>1153</v>
      </c>
      <c r="E1361" s="250" t="s">
        <v>1199</v>
      </c>
      <c r="F1361" s="251">
        <v>2808530.05</v>
      </c>
      <c r="G1361" s="124" t="str">
        <f t="shared" si="22"/>
        <v>0709013004Э000240</v>
      </c>
    </row>
    <row r="1362" spans="1:7">
      <c r="A1362" s="249" t="s">
        <v>1709</v>
      </c>
      <c r="B1362" s="250" t="s">
        <v>207</v>
      </c>
      <c r="C1362" s="250" t="s">
        <v>420</v>
      </c>
      <c r="D1362" s="250" t="s">
        <v>1153</v>
      </c>
      <c r="E1362" s="250" t="s">
        <v>1710</v>
      </c>
      <c r="F1362" s="251">
        <v>2808530.05</v>
      </c>
      <c r="G1362" s="124" t="str">
        <f t="shared" si="22"/>
        <v>0709013004Э000247</v>
      </c>
    </row>
    <row r="1363" spans="1:7" ht="63.75">
      <c r="A1363" s="249" t="s">
        <v>613</v>
      </c>
      <c r="B1363" s="250" t="s">
        <v>207</v>
      </c>
      <c r="C1363" s="250" t="s">
        <v>420</v>
      </c>
      <c r="D1363" s="250" t="s">
        <v>1131</v>
      </c>
      <c r="E1363" s="250" t="s">
        <v>1175</v>
      </c>
      <c r="F1363" s="251">
        <v>7689550</v>
      </c>
      <c r="G1363" s="124" t="str">
        <f t="shared" si="22"/>
        <v>07090130060000</v>
      </c>
    </row>
    <row r="1364" spans="1:7" ht="51">
      <c r="A1364" s="249" t="s">
        <v>1320</v>
      </c>
      <c r="B1364" s="250" t="s">
        <v>207</v>
      </c>
      <c r="C1364" s="250" t="s">
        <v>420</v>
      </c>
      <c r="D1364" s="250" t="s">
        <v>1131</v>
      </c>
      <c r="E1364" s="250" t="s">
        <v>273</v>
      </c>
      <c r="F1364" s="251">
        <v>7452800</v>
      </c>
      <c r="G1364" s="124" t="str">
        <f t="shared" si="22"/>
        <v>07090130060000100</v>
      </c>
    </row>
    <row r="1365" spans="1:7" ht="25.5">
      <c r="A1365" s="249" t="s">
        <v>1205</v>
      </c>
      <c r="B1365" s="250" t="s">
        <v>207</v>
      </c>
      <c r="C1365" s="250" t="s">
        <v>420</v>
      </c>
      <c r="D1365" s="250" t="s">
        <v>1131</v>
      </c>
      <c r="E1365" s="250" t="s">
        <v>28</v>
      </c>
      <c r="F1365" s="251">
        <v>7452800</v>
      </c>
      <c r="G1365" s="124" t="str">
        <f t="shared" si="22"/>
        <v>07090130060000120</v>
      </c>
    </row>
    <row r="1366" spans="1:7" ht="25.5">
      <c r="A1366" s="249" t="s">
        <v>953</v>
      </c>
      <c r="B1366" s="250" t="s">
        <v>207</v>
      </c>
      <c r="C1366" s="250" t="s">
        <v>420</v>
      </c>
      <c r="D1366" s="250" t="s">
        <v>1131</v>
      </c>
      <c r="E1366" s="250" t="s">
        <v>324</v>
      </c>
      <c r="F1366" s="251">
        <v>5675490</v>
      </c>
      <c r="G1366" s="124" t="str">
        <f t="shared" si="22"/>
        <v>07090130060000121</v>
      </c>
    </row>
    <row r="1367" spans="1:7" ht="38.25">
      <c r="A1367" s="249" t="s">
        <v>325</v>
      </c>
      <c r="B1367" s="250" t="s">
        <v>207</v>
      </c>
      <c r="C1367" s="250" t="s">
        <v>420</v>
      </c>
      <c r="D1367" s="250" t="s">
        <v>1131</v>
      </c>
      <c r="E1367" s="250" t="s">
        <v>326</v>
      </c>
      <c r="F1367" s="251">
        <v>83000</v>
      </c>
      <c r="G1367" s="124" t="str">
        <f t="shared" si="22"/>
        <v>07090130060000122</v>
      </c>
    </row>
    <row r="1368" spans="1:7" ht="38.25">
      <c r="A1368" s="249" t="s">
        <v>1054</v>
      </c>
      <c r="B1368" s="250" t="s">
        <v>207</v>
      </c>
      <c r="C1368" s="250" t="s">
        <v>420</v>
      </c>
      <c r="D1368" s="250" t="s">
        <v>1131</v>
      </c>
      <c r="E1368" s="250" t="s">
        <v>1055</v>
      </c>
      <c r="F1368" s="251">
        <v>1694310</v>
      </c>
      <c r="G1368" s="124" t="str">
        <f t="shared" si="22"/>
        <v>07090130060000129</v>
      </c>
    </row>
    <row r="1369" spans="1:7" ht="25.5">
      <c r="A1369" s="249" t="s">
        <v>1321</v>
      </c>
      <c r="B1369" s="250" t="s">
        <v>207</v>
      </c>
      <c r="C1369" s="250" t="s">
        <v>420</v>
      </c>
      <c r="D1369" s="250" t="s">
        <v>1131</v>
      </c>
      <c r="E1369" s="250" t="s">
        <v>1322</v>
      </c>
      <c r="F1369" s="251">
        <v>236750</v>
      </c>
      <c r="G1369" s="124" t="str">
        <f t="shared" si="22"/>
        <v>07090130060000200</v>
      </c>
    </row>
    <row r="1370" spans="1:7" ht="25.5">
      <c r="A1370" s="249" t="s">
        <v>1198</v>
      </c>
      <c r="B1370" s="250" t="s">
        <v>207</v>
      </c>
      <c r="C1370" s="250" t="s">
        <v>420</v>
      </c>
      <c r="D1370" s="250" t="s">
        <v>1131</v>
      </c>
      <c r="E1370" s="250" t="s">
        <v>1199</v>
      </c>
      <c r="F1370" s="251">
        <v>236750</v>
      </c>
      <c r="G1370" s="124" t="str">
        <f t="shared" si="22"/>
        <v>07090130060000240</v>
      </c>
    </row>
    <row r="1371" spans="1:7">
      <c r="A1371" s="249" t="s">
        <v>1225</v>
      </c>
      <c r="B1371" s="250" t="s">
        <v>207</v>
      </c>
      <c r="C1371" s="250" t="s">
        <v>420</v>
      </c>
      <c r="D1371" s="250" t="s">
        <v>1131</v>
      </c>
      <c r="E1371" s="250" t="s">
        <v>329</v>
      </c>
      <c r="F1371" s="251">
        <v>236750</v>
      </c>
      <c r="G1371" s="124" t="str">
        <f t="shared" si="22"/>
        <v>07090130060000244</v>
      </c>
    </row>
    <row r="1372" spans="1:7" ht="89.25">
      <c r="A1372" s="249" t="s">
        <v>614</v>
      </c>
      <c r="B1372" s="250" t="s">
        <v>207</v>
      </c>
      <c r="C1372" s="250" t="s">
        <v>420</v>
      </c>
      <c r="D1372" s="250" t="s">
        <v>1132</v>
      </c>
      <c r="E1372" s="250" t="s">
        <v>1175</v>
      </c>
      <c r="F1372" s="251">
        <v>250000</v>
      </c>
      <c r="G1372" s="124" t="str">
        <f t="shared" si="22"/>
        <v>07090130067000</v>
      </c>
    </row>
    <row r="1373" spans="1:7" ht="51">
      <c r="A1373" s="249" t="s">
        <v>1320</v>
      </c>
      <c r="B1373" s="250" t="s">
        <v>207</v>
      </c>
      <c r="C1373" s="250" t="s">
        <v>420</v>
      </c>
      <c r="D1373" s="250" t="s">
        <v>1132</v>
      </c>
      <c r="E1373" s="250" t="s">
        <v>273</v>
      </c>
      <c r="F1373" s="251">
        <v>250000</v>
      </c>
      <c r="G1373" s="124" t="str">
        <f t="shared" si="22"/>
        <v>07090130067000100</v>
      </c>
    </row>
    <row r="1374" spans="1:7" ht="25.5">
      <c r="A1374" s="249" t="s">
        <v>1205</v>
      </c>
      <c r="B1374" s="250" t="s">
        <v>207</v>
      </c>
      <c r="C1374" s="250" t="s">
        <v>420</v>
      </c>
      <c r="D1374" s="250" t="s">
        <v>1132</v>
      </c>
      <c r="E1374" s="250" t="s">
        <v>28</v>
      </c>
      <c r="F1374" s="251">
        <v>250000</v>
      </c>
      <c r="G1374" s="124" t="str">
        <f t="shared" si="22"/>
        <v>07090130067000120</v>
      </c>
    </row>
    <row r="1375" spans="1:7" ht="38.25">
      <c r="A1375" s="249" t="s">
        <v>325</v>
      </c>
      <c r="B1375" s="250" t="s">
        <v>207</v>
      </c>
      <c r="C1375" s="250" t="s">
        <v>420</v>
      </c>
      <c r="D1375" s="250" t="s">
        <v>1132</v>
      </c>
      <c r="E1375" s="250" t="s">
        <v>326</v>
      </c>
      <c r="F1375" s="251">
        <v>250000</v>
      </c>
      <c r="G1375" s="124" t="str">
        <f t="shared" si="22"/>
        <v>07090130067000122</v>
      </c>
    </row>
    <row r="1376" spans="1:7">
      <c r="A1376" s="249" t="s">
        <v>141</v>
      </c>
      <c r="B1376" s="250" t="s">
        <v>207</v>
      </c>
      <c r="C1376" s="250" t="s">
        <v>1143</v>
      </c>
      <c r="D1376" s="250" t="s">
        <v>1175</v>
      </c>
      <c r="E1376" s="250" t="s">
        <v>1175</v>
      </c>
      <c r="F1376" s="251">
        <v>62466000</v>
      </c>
      <c r="G1376" s="124" t="str">
        <f t="shared" si="22"/>
        <v>1000</v>
      </c>
    </row>
    <row r="1377" spans="1:7">
      <c r="A1377" s="249" t="s">
        <v>98</v>
      </c>
      <c r="B1377" s="250" t="s">
        <v>207</v>
      </c>
      <c r="C1377" s="250" t="s">
        <v>378</v>
      </c>
      <c r="D1377" s="250" t="s">
        <v>1175</v>
      </c>
      <c r="E1377" s="250" t="s">
        <v>1175</v>
      </c>
      <c r="F1377" s="251">
        <v>59904700</v>
      </c>
      <c r="G1377" s="124" t="str">
        <f t="shared" si="22"/>
        <v>1003</v>
      </c>
    </row>
    <row r="1378" spans="1:7" ht="25.5">
      <c r="A1378" s="249" t="s">
        <v>442</v>
      </c>
      <c r="B1378" s="250" t="s">
        <v>207</v>
      </c>
      <c r="C1378" s="250" t="s">
        <v>378</v>
      </c>
      <c r="D1378" s="250" t="s">
        <v>971</v>
      </c>
      <c r="E1378" s="250" t="s">
        <v>1175</v>
      </c>
      <c r="F1378" s="251">
        <v>59904700</v>
      </c>
      <c r="G1378" s="124" t="str">
        <f t="shared" si="22"/>
        <v>10030100000000</v>
      </c>
    </row>
    <row r="1379" spans="1:7" ht="25.5">
      <c r="A1379" s="249" t="s">
        <v>443</v>
      </c>
      <c r="B1379" s="250" t="s">
        <v>207</v>
      </c>
      <c r="C1379" s="250" t="s">
        <v>378</v>
      </c>
      <c r="D1379" s="250" t="s">
        <v>972</v>
      </c>
      <c r="E1379" s="250" t="s">
        <v>1175</v>
      </c>
      <c r="F1379" s="251">
        <v>59904700</v>
      </c>
      <c r="G1379" s="124" t="str">
        <f t="shared" si="22"/>
        <v>10030110000000</v>
      </c>
    </row>
    <row r="1380" spans="1:7" ht="140.25">
      <c r="A1380" s="249" t="s">
        <v>1365</v>
      </c>
      <c r="B1380" s="250" t="s">
        <v>207</v>
      </c>
      <c r="C1380" s="250" t="s">
        <v>378</v>
      </c>
      <c r="D1380" s="250" t="s">
        <v>785</v>
      </c>
      <c r="E1380" s="250" t="s">
        <v>1175</v>
      </c>
      <c r="F1380" s="251">
        <v>817000</v>
      </c>
      <c r="G1380" s="124" t="str">
        <f t="shared" si="22"/>
        <v>10030110075540</v>
      </c>
    </row>
    <row r="1381" spans="1:7" ht="25.5">
      <c r="A1381" s="249" t="s">
        <v>1321</v>
      </c>
      <c r="B1381" s="250" t="s">
        <v>207</v>
      </c>
      <c r="C1381" s="250" t="s">
        <v>378</v>
      </c>
      <c r="D1381" s="250" t="s">
        <v>785</v>
      </c>
      <c r="E1381" s="250" t="s">
        <v>1322</v>
      </c>
      <c r="F1381" s="251">
        <v>817000</v>
      </c>
      <c r="G1381" s="124" t="str">
        <f t="shared" si="22"/>
        <v>10030110075540200</v>
      </c>
    </row>
    <row r="1382" spans="1:7" ht="25.5">
      <c r="A1382" s="249" t="s">
        <v>1198</v>
      </c>
      <c r="B1382" s="250" t="s">
        <v>207</v>
      </c>
      <c r="C1382" s="250" t="s">
        <v>378</v>
      </c>
      <c r="D1382" s="250" t="s">
        <v>785</v>
      </c>
      <c r="E1382" s="250" t="s">
        <v>1199</v>
      </c>
      <c r="F1382" s="251">
        <v>817000</v>
      </c>
      <c r="G1382" s="124" t="str">
        <f t="shared" si="22"/>
        <v>10030110075540240</v>
      </c>
    </row>
    <row r="1383" spans="1:7">
      <c r="A1383" s="249" t="s">
        <v>1225</v>
      </c>
      <c r="B1383" s="250" t="s">
        <v>207</v>
      </c>
      <c r="C1383" s="250" t="s">
        <v>378</v>
      </c>
      <c r="D1383" s="250" t="s">
        <v>785</v>
      </c>
      <c r="E1383" s="250" t="s">
        <v>329</v>
      </c>
      <c r="F1383" s="251">
        <v>817000</v>
      </c>
      <c r="G1383" s="124" t="str">
        <f t="shared" si="22"/>
        <v>10030110075540244</v>
      </c>
    </row>
    <row r="1384" spans="1:7" ht="102">
      <c r="A1384" s="249" t="s">
        <v>1366</v>
      </c>
      <c r="B1384" s="250" t="s">
        <v>207</v>
      </c>
      <c r="C1384" s="250" t="s">
        <v>378</v>
      </c>
      <c r="D1384" s="250" t="s">
        <v>786</v>
      </c>
      <c r="E1384" s="250" t="s">
        <v>1175</v>
      </c>
      <c r="F1384" s="251">
        <v>25151300</v>
      </c>
      <c r="G1384" s="124" t="str">
        <f t="shared" si="22"/>
        <v>10030110075660</v>
      </c>
    </row>
    <row r="1385" spans="1:7" ht="25.5">
      <c r="A1385" s="249" t="s">
        <v>1321</v>
      </c>
      <c r="B1385" s="250" t="s">
        <v>207</v>
      </c>
      <c r="C1385" s="250" t="s">
        <v>378</v>
      </c>
      <c r="D1385" s="250" t="s">
        <v>786</v>
      </c>
      <c r="E1385" s="250" t="s">
        <v>1322</v>
      </c>
      <c r="F1385" s="251">
        <v>24006300</v>
      </c>
      <c r="G1385" s="124" t="str">
        <f t="shared" ref="G1385:G1448" si="23">CONCATENATE(C1385,D1385,E1385)</f>
        <v>10030110075660200</v>
      </c>
    </row>
    <row r="1386" spans="1:7" ht="25.5">
      <c r="A1386" s="249" t="s">
        <v>1198</v>
      </c>
      <c r="B1386" s="250" t="s">
        <v>207</v>
      </c>
      <c r="C1386" s="250" t="s">
        <v>378</v>
      </c>
      <c r="D1386" s="250" t="s">
        <v>786</v>
      </c>
      <c r="E1386" s="250" t="s">
        <v>1199</v>
      </c>
      <c r="F1386" s="251">
        <v>24006300</v>
      </c>
      <c r="G1386" s="124" t="str">
        <f t="shared" si="23"/>
        <v>10030110075660240</v>
      </c>
    </row>
    <row r="1387" spans="1:7">
      <c r="A1387" s="249" t="s">
        <v>1225</v>
      </c>
      <c r="B1387" s="250" t="s">
        <v>207</v>
      </c>
      <c r="C1387" s="250" t="s">
        <v>378</v>
      </c>
      <c r="D1387" s="250" t="s">
        <v>786</v>
      </c>
      <c r="E1387" s="250" t="s">
        <v>329</v>
      </c>
      <c r="F1387" s="251">
        <v>24006300</v>
      </c>
      <c r="G1387" s="124" t="str">
        <f t="shared" si="23"/>
        <v>10030110075660244</v>
      </c>
    </row>
    <row r="1388" spans="1:7">
      <c r="A1388" s="249" t="s">
        <v>1325</v>
      </c>
      <c r="B1388" s="250" t="s">
        <v>207</v>
      </c>
      <c r="C1388" s="250" t="s">
        <v>378</v>
      </c>
      <c r="D1388" s="250" t="s">
        <v>786</v>
      </c>
      <c r="E1388" s="250" t="s">
        <v>1326</v>
      </c>
      <c r="F1388" s="251">
        <v>1145000</v>
      </c>
      <c r="G1388" s="124" t="str">
        <f t="shared" si="23"/>
        <v>10030110075660300</v>
      </c>
    </row>
    <row r="1389" spans="1:7" ht="25.5">
      <c r="A1389" s="249" t="s">
        <v>1202</v>
      </c>
      <c r="B1389" s="250" t="s">
        <v>207</v>
      </c>
      <c r="C1389" s="250" t="s">
        <v>378</v>
      </c>
      <c r="D1389" s="250" t="s">
        <v>786</v>
      </c>
      <c r="E1389" s="250" t="s">
        <v>557</v>
      </c>
      <c r="F1389" s="251">
        <v>1145000</v>
      </c>
      <c r="G1389" s="124" t="str">
        <f t="shared" si="23"/>
        <v>10030110075660320</v>
      </c>
    </row>
    <row r="1390" spans="1:7" ht="25.5">
      <c r="A1390" s="249" t="s">
        <v>379</v>
      </c>
      <c r="B1390" s="250" t="s">
        <v>207</v>
      </c>
      <c r="C1390" s="250" t="s">
        <v>378</v>
      </c>
      <c r="D1390" s="250" t="s">
        <v>786</v>
      </c>
      <c r="E1390" s="250" t="s">
        <v>380</v>
      </c>
      <c r="F1390" s="251">
        <v>1145000</v>
      </c>
      <c r="G1390" s="124" t="str">
        <f t="shared" si="23"/>
        <v>10030110075660321</v>
      </c>
    </row>
    <row r="1391" spans="1:7" ht="127.5">
      <c r="A1391" s="249" t="s">
        <v>1676</v>
      </c>
      <c r="B1391" s="250" t="s">
        <v>207</v>
      </c>
      <c r="C1391" s="250" t="s">
        <v>378</v>
      </c>
      <c r="D1391" s="250" t="s">
        <v>1677</v>
      </c>
      <c r="E1391" s="250" t="s">
        <v>1175</v>
      </c>
      <c r="F1391" s="251">
        <v>33936400</v>
      </c>
      <c r="G1391" s="124" t="str">
        <f t="shared" si="23"/>
        <v>100301100L3040</v>
      </c>
    </row>
    <row r="1392" spans="1:7" ht="25.5">
      <c r="A1392" s="249" t="s">
        <v>1321</v>
      </c>
      <c r="B1392" s="250" t="s">
        <v>207</v>
      </c>
      <c r="C1392" s="250" t="s">
        <v>378</v>
      </c>
      <c r="D1392" s="250" t="s">
        <v>1677</v>
      </c>
      <c r="E1392" s="250" t="s">
        <v>1322</v>
      </c>
      <c r="F1392" s="251">
        <v>33936400</v>
      </c>
      <c r="G1392" s="124" t="str">
        <f t="shared" si="23"/>
        <v>100301100L3040200</v>
      </c>
    </row>
    <row r="1393" spans="1:7" ht="25.5">
      <c r="A1393" s="249" t="s">
        <v>1198</v>
      </c>
      <c r="B1393" s="250" t="s">
        <v>207</v>
      </c>
      <c r="C1393" s="250" t="s">
        <v>378</v>
      </c>
      <c r="D1393" s="250" t="s">
        <v>1677</v>
      </c>
      <c r="E1393" s="250" t="s">
        <v>1199</v>
      </c>
      <c r="F1393" s="251">
        <v>33936400</v>
      </c>
      <c r="G1393" s="124" t="str">
        <f t="shared" si="23"/>
        <v>100301100L3040240</v>
      </c>
    </row>
    <row r="1394" spans="1:7">
      <c r="A1394" s="249" t="s">
        <v>1225</v>
      </c>
      <c r="B1394" s="250" t="s">
        <v>207</v>
      </c>
      <c r="C1394" s="250" t="s">
        <v>378</v>
      </c>
      <c r="D1394" s="250" t="s">
        <v>1677</v>
      </c>
      <c r="E1394" s="250" t="s">
        <v>329</v>
      </c>
      <c r="F1394" s="251">
        <v>33936400</v>
      </c>
      <c r="G1394" s="124" t="str">
        <f t="shared" si="23"/>
        <v>100301100L3040244</v>
      </c>
    </row>
    <row r="1395" spans="1:7">
      <c r="A1395" s="249" t="s">
        <v>18</v>
      </c>
      <c r="B1395" s="250" t="s">
        <v>207</v>
      </c>
      <c r="C1395" s="250" t="s">
        <v>423</v>
      </c>
      <c r="D1395" s="250" t="s">
        <v>1175</v>
      </c>
      <c r="E1395" s="250" t="s">
        <v>1175</v>
      </c>
      <c r="F1395" s="251">
        <v>2561300</v>
      </c>
      <c r="G1395" s="124" t="str">
        <f t="shared" si="23"/>
        <v>1004</v>
      </c>
    </row>
    <row r="1396" spans="1:7" ht="25.5">
      <c r="A1396" s="249" t="s">
        <v>442</v>
      </c>
      <c r="B1396" s="250" t="s">
        <v>207</v>
      </c>
      <c r="C1396" s="250" t="s">
        <v>423</v>
      </c>
      <c r="D1396" s="250" t="s">
        <v>971</v>
      </c>
      <c r="E1396" s="250" t="s">
        <v>1175</v>
      </c>
      <c r="F1396" s="251">
        <v>2561300</v>
      </c>
      <c r="G1396" s="124" t="str">
        <f t="shared" si="23"/>
        <v>10040100000000</v>
      </c>
    </row>
    <row r="1397" spans="1:7" ht="25.5">
      <c r="A1397" s="249" t="s">
        <v>443</v>
      </c>
      <c r="B1397" s="250" t="s">
        <v>207</v>
      </c>
      <c r="C1397" s="250" t="s">
        <v>423</v>
      </c>
      <c r="D1397" s="250" t="s">
        <v>972</v>
      </c>
      <c r="E1397" s="250" t="s">
        <v>1175</v>
      </c>
      <c r="F1397" s="251">
        <v>2561300</v>
      </c>
      <c r="G1397" s="124" t="str">
        <f t="shared" si="23"/>
        <v>10040110000000</v>
      </c>
    </row>
    <row r="1398" spans="1:7" ht="102">
      <c r="A1398" s="249" t="s">
        <v>1367</v>
      </c>
      <c r="B1398" s="250" t="s">
        <v>207</v>
      </c>
      <c r="C1398" s="250" t="s">
        <v>423</v>
      </c>
      <c r="D1398" s="250" t="s">
        <v>787</v>
      </c>
      <c r="E1398" s="250" t="s">
        <v>1175</v>
      </c>
      <c r="F1398" s="251">
        <v>2561300</v>
      </c>
      <c r="G1398" s="124" t="str">
        <f t="shared" si="23"/>
        <v>10040110075560</v>
      </c>
    </row>
    <row r="1399" spans="1:7" ht="25.5">
      <c r="A1399" s="249" t="s">
        <v>1321</v>
      </c>
      <c r="B1399" s="250" t="s">
        <v>207</v>
      </c>
      <c r="C1399" s="250" t="s">
        <v>423</v>
      </c>
      <c r="D1399" s="250" t="s">
        <v>787</v>
      </c>
      <c r="E1399" s="250" t="s">
        <v>1322</v>
      </c>
      <c r="F1399" s="251">
        <v>10000</v>
      </c>
      <c r="G1399" s="124" t="str">
        <f t="shared" si="23"/>
        <v>10040110075560200</v>
      </c>
    </row>
    <row r="1400" spans="1:7" ht="25.5">
      <c r="A1400" s="249" t="s">
        <v>1198</v>
      </c>
      <c r="B1400" s="250" t="s">
        <v>207</v>
      </c>
      <c r="C1400" s="250" t="s">
        <v>423</v>
      </c>
      <c r="D1400" s="250" t="s">
        <v>787</v>
      </c>
      <c r="E1400" s="250" t="s">
        <v>1199</v>
      </c>
      <c r="F1400" s="251">
        <v>10000</v>
      </c>
      <c r="G1400" s="124" t="str">
        <f t="shared" si="23"/>
        <v>10040110075560240</v>
      </c>
    </row>
    <row r="1401" spans="1:7">
      <c r="A1401" s="249" t="s">
        <v>1225</v>
      </c>
      <c r="B1401" s="250" t="s">
        <v>207</v>
      </c>
      <c r="C1401" s="250" t="s">
        <v>423</v>
      </c>
      <c r="D1401" s="250" t="s">
        <v>787</v>
      </c>
      <c r="E1401" s="250" t="s">
        <v>329</v>
      </c>
      <c r="F1401" s="251">
        <v>10000</v>
      </c>
      <c r="G1401" s="124" t="str">
        <f t="shared" si="23"/>
        <v>10040110075560244</v>
      </c>
    </row>
    <row r="1402" spans="1:7">
      <c r="A1402" s="249" t="s">
        <v>1325</v>
      </c>
      <c r="B1402" s="250" t="s">
        <v>207</v>
      </c>
      <c r="C1402" s="250" t="s">
        <v>423</v>
      </c>
      <c r="D1402" s="250" t="s">
        <v>787</v>
      </c>
      <c r="E1402" s="250" t="s">
        <v>1326</v>
      </c>
      <c r="F1402" s="251">
        <v>2551300</v>
      </c>
      <c r="G1402" s="124" t="str">
        <f t="shared" si="23"/>
        <v>10040110075560300</v>
      </c>
    </row>
    <row r="1403" spans="1:7" ht="25.5">
      <c r="A1403" s="249" t="s">
        <v>1202</v>
      </c>
      <c r="B1403" s="250" t="s">
        <v>207</v>
      </c>
      <c r="C1403" s="250" t="s">
        <v>423</v>
      </c>
      <c r="D1403" s="250" t="s">
        <v>787</v>
      </c>
      <c r="E1403" s="250" t="s">
        <v>557</v>
      </c>
      <c r="F1403" s="251">
        <v>2551300</v>
      </c>
      <c r="G1403" s="124" t="str">
        <f t="shared" si="23"/>
        <v>10040110075560320</v>
      </c>
    </row>
    <row r="1404" spans="1:7" ht="25.5">
      <c r="A1404" s="249" t="s">
        <v>379</v>
      </c>
      <c r="B1404" s="250" t="s">
        <v>207</v>
      </c>
      <c r="C1404" s="250" t="s">
        <v>423</v>
      </c>
      <c r="D1404" s="250" t="s">
        <v>787</v>
      </c>
      <c r="E1404" s="250" t="s">
        <v>380</v>
      </c>
      <c r="F1404" s="251">
        <v>2551300</v>
      </c>
      <c r="G1404" s="124" t="str">
        <f t="shared" si="23"/>
        <v>10040110075560321</v>
      </c>
    </row>
    <row r="1405" spans="1:7">
      <c r="A1405" s="249" t="s">
        <v>248</v>
      </c>
      <c r="B1405" s="250" t="s">
        <v>207</v>
      </c>
      <c r="C1405" s="250" t="s">
        <v>1144</v>
      </c>
      <c r="D1405" s="250" t="s">
        <v>1175</v>
      </c>
      <c r="E1405" s="250" t="s">
        <v>1175</v>
      </c>
      <c r="F1405" s="251">
        <v>1938956</v>
      </c>
      <c r="G1405" s="124" t="str">
        <f t="shared" si="23"/>
        <v>1100</v>
      </c>
    </row>
    <row r="1406" spans="1:7">
      <c r="A1406" s="249" t="s">
        <v>1230</v>
      </c>
      <c r="B1406" s="250" t="s">
        <v>207</v>
      </c>
      <c r="C1406" s="250" t="s">
        <v>1231</v>
      </c>
      <c r="D1406" s="250" t="s">
        <v>1175</v>
      </c>
      <c r="E1406" s="250" t="s">
        <v>1175</v>
      </c>
      <c r="F1406" s="251">
        <v>1938956</v>
      </c>
      <c r="G1406" s="124" t="str">
        <f t="shared" si="23"/>
        <v>1101</v>
      </c>
    </row>
    <row r="1407" spans="1:7" ht="25.5">
      <c r="A1407" s="249" t="s">
        <v>442</v>
      </c>
      <c r="B1407" s="250" t="s">
        <v>207</v>
      </c>
      <c r="C1407" s="250" t="s">
        <v>1231</v>
      </c>
      <c r="D1407" s="250" t="s">
        <v>971</v>
      </c>
      <c r="E1407" s="250" t="s">
        <v>1175</v>
      </c>
      <c r="F1407" s="251">
        <v>1938956</v>
      </c>
      <c r="G1407" s="124" t="str">
        <f t="shared" si="23"/>
        <v>11010100000000</v>
      </c>
    </row>
    <row r="1408" spans="1:7" ht="25.5">
      <c r="A1408" s="249" t="s">
        <v>443</v>
      </c>
      <c r="B1408" s="250" t="s">
        <v>207</v>
      </c>
      <c r="C1408" s="250" t="s">
        <v>1231</v>
      </c>
      <c r="D1408" s="250" t="s">
        <v>972</v>
      </c>
      <c r="E1408" s="250" t="s">
        <v>1175</v>
      </c>
      <c r="F1408" s="251">
        <v>1938956</v>
      </c>
      <c r="G1408" s="124" t="str">
        <f t="shared" si="23"/>
        <v>11010110000000</v>
      </c>
    </row>
    <row r="1409" spans="1:7" ht="102">
      <c r="A1409" s="249" t="s">
        <v>1807</v>
      </c>
      <c r="B1409" s="250" t="s">
        <v>207</v>
      </c>
      <c r="C1409" s="250" t="s">
        <v>1231</v>
      </c>
      <c r="D1409" s="250" t="s">
        <v>1808</v>
      </c>
      <c r="E1409" s="250" t="s">
        <v>1175</v>
      </c>
      <c r="F1409" s="251">
        <v>1368100</v>
      </c>
      <c r="G1409" s="124" t="str">
        <f t="shared" si="23"/>
        <v>11010110040031</v>
      </c>
    </row>
    <row r="1410" spans="1:7" ht="25.5">
      <c r="A1410" s="249" t="s">
        <v>1329</v>
      </c>
      <c r="B1410" s="250" t="s">
        <v>207</v>
      </c>
      <c r="C1410" s="250" t="s">
        <v>1231</v>
      </c>
      <c r="D1410" s="250" t="s">
        <v>1808</v>
      </c>
      <c r="E1410" s="250" t="s">
        <v>1330</v>
      </c>
      <c r="F1410" s="251">
        <v>1368100</v>
      </c>
      <c r="G1410" s="124" t="str">
        <f t="shared" si="23"/>
        <v>11010110040031600</v>
      </c>
    </row>
    <row r="1411" spans="1:7">
      <c r="A1411" s="249" t="s">
        <v>1200</v>
      </c>
      <c r="B1411" s="250" t="s">
        <v>207</v>
      </c>
      <c r="C1411" s="250" t="s">
        <v>1231</v>
      </c>
      <c r="D1411" s="250" t="s">
        <v>1808</v>
      </c>
      <c r="E1411" s="250" t="s">
        <v>1201</v>
      </c>
      <c r="F1411" s="251">
        <v>1368100</v>
      </c>
      <c r="G1411" s="124" t="str">
        <f t="shared" si="23"/>
        <v>11010110040031610</v>
      </c>
    </row>
    <row r="1412" spans="1:7" ht="51">
      <c r="A1412" s="249" t="s">
        <v>347</v>
      </c>
      <c r="B1412" s="250" t="s">
        <v>207</v>
      </c>
      <c r="C1412" s="250" t="s">
        <v>1231</v>
      </c>
      <c r="D1412" s="250" t="s">
        <v>1808</v>
      </c>
      <c r="E1412" s="250" t="s">
        <v>348</v>
      </c>
      <c r="F1412" s="251">
        <v>1368100</v>
      </c>
      <c r="G1412" s="124" t="str">
        <f t="shared" si="23"/>
        <v>11010110040031611</v>
      </c>
    </row>
    <row r="1413" spans="1:7" ht="102">
      <c r="A1413" s="249" t="s">
        <v>581</v>
      </c>
      <c r="B1413" s="250" t="s">
        <v>207</v>
      </c>
      <c r="C1413" s="250" t="s">
        <v>1231</v>
      </c>
      <c r="D1413" s="250" t="s">
        <v>760</v>
      </c>
      <c r="E1413" s="250" t="s">
        <v>1175</v>
      </c>
      <c r="F1413" s="251">
        <v>525096</v>
      </c>
      <c r="G1413" s="124" t="str">
        <f t="shared" si="23"/>
        <v>1101011004Г030</v>
      </c>
    </row>
    <row r="1414" spans="1:7" ht="25.5">
      <c r="A1414" s="249" t="s">
        <v>1329</v>
      </c>
      <c r="B1414" s="250" t="s">
        <v>207</v>
      </c>
      <c r="C1414" s="250" t="s">
        <v>1231</v>
      </c>
      <c r="D1414" s="250" t="s">
        <v>760</v>
      </c>
      <c r="E1414" s="250" t="s">
        <v>1330</v>
      </c>
      <c r="F1414" s="251">
        <v>525096</v>
      </c>
      <c r="G1414" s="124" t="str">
        <f t="shared" si="23"/>
        <v>1101011004Г030600</v>
      </c>
    </row>
    <row r="1415" spans="1:7">
      <c r="A1415" s="249" t="s">
        <v>1200</v>
      </c>
      <c r="B1415" s="250" t="s">
        <v>207</v>
      </c>
      <c r="C1415" s="250" t="s">
        <v>1231</v>
      </c>
      <c r="D1415" s="250" t="s">
        <v>760</v>
      </c>
      <c r="E1415" s="250" t="s">
        <v>1201</v>
      </c>
      <c r="F1415" s="251">
        <v>525096</v>
      </c>
      <c r="G1415" s="124" t="str">
        <f t="shared" si="23"/>
        <v>1101011004Г030610</v>
      </c>
    </row>
    <row r="1416" spans="1:7" ht="51">
      <c r="A1416" s="249" t="s">
        <v>347</v>
      </c>
      <c r="B1416" s="250" t="s">
        <v>207</v>
      </c>
      <c r="C1416" s="250" t="s">
        <v>1231</v>
      </c>
      <c r="D1416" s="250" t="s">
        <v>760</v>
      </c>
      <c r="E1416" s="250" t="s">
        <v>348</v>
      </c>
      <c r="F1416" s="251">
        <v>525096</v>
      </c>
      <c r="G1416" s="124" t="str">
        <f t="shared" si="23"/>
        <v>1101011004Г030611</v>
      </c>
    </row>
    <row r="1417" spans="1:7" ht="89.25">
      <c r="A1417" s="249" t="s">
        <v>966</v>
      </c>
      <c r="B1417" s="250" t="s">
        <v>207</v>
      </c>
      <c r="C1417" s="250" t="s">
        <v>1231</v>
      </c>
      <c r="D1417" s="250" t="s">
        <v>967</v>
      </c>
      <c r="E1417" s="250" t="s">
        <v>1175</v>
      </c>
      <c r="F1417" s="251">
        <v>45760</v>
      </c>
      <c r="G1417" s="124" t="str">
        <f t="shared" si="23"/>
        <v>1101011004Э030</v>
      </c>
    </row>
    <row r="1418" spans="1:7" ht="25.5">
      <c r="A1418" s="249" t="s">
        <v>1329</v>
      </c>
      <c r="B1418" s="250" t="s">
        <v>207</v>
      </c>
      <c r="C1418" s="250" t="s">
        <v>1231</v>
      </c>
      <c r="D1418" s="250" t="s">
        <v>967</v>
      </c>
      <c r="E1418" s="250" t="s">
        <v>1330</v>
      </c>
      <c r="F1418" s="251">
        <v>45760</v>
      </c>
      <c r="G1418" s="124" t="str">
        <f t="shared" si="23"/>
        <v>1101011004Э030600</v>
      </c>
    </row>
    <row r="1419" spans="1:7">
      <c r="A1419" s="249" t="s">
        <v>1200</v>
      </c>
      <c r="B1419" s="250" t="s">
        <v>207</v>
      </c>
      <c r="C1419" s="250" t="s">
        <v>1231</v>
      </c>
      <c r="D1419" s="250" t="s">
        <v>967</v>
      </c>
      <c r="E1419" s="250" t="s">
        <v>1201</v>
      </c>
      <c r="F1419" s="251">
        <v>45760</v>
      </c>
      <c r="G1419" s="124" t="str">
        <f t="shared" si="23"/>
        <v>1101011004Э030610</v>
      </c>
    </row>
    <row r="1420" spans="1:7" ht="51">
      <c r="A1420" s="249" t="s">
        <v>347</v>
      </c>
      <c r="B1420" s="250" t="s">
        <v>207</v>
      </c>
      <c r="C1420" s="250" t="s">
        <v>1231</v>
      </c>
      <c r="D1420" s="250" t="s">
        <v>967</v>
      </c>
      <c r="E1420" s="250" t="s">
        <v>348</v>
      </c>
      <c r="F1420" s="251">
        <v>45760</v>
      </c>
      <c r="G1420" s="124" t="str">
        <f t="shared" si="23"/>
        <v>1101011004Э030611</v>
      </c>
    </row>
    <row r="1421" spans="1:7" ht="25.5">
      <c r="A1421" s="249" t="s">
        <v>1171</v>
      </c>
      <c r="B1421" s="250" t="s">
        <v>952</v>
      </c>
      <c r="C1421" s="250" t="s">
        <v>1175</v>
      </c>
      <c r="D1421" s="250" t="s">
        <v>1175</v>
      </c>
      <c r="E1421" s="250" t="s">
        <v>1175</v>
      </c>
      <c r="F1421" s="251">
        <v>35711819</v>
      </c>
      <c r="G1421" s="124" t="str">
        <f t="shared" si="23"/>
        <v/>
      </c>
    </row>
    <row r="1422" spans="1:7" ht="25.5">
      <c r="A1422" s="249" t="s">
        <v>238</v>
      </c>
      <c r="B1422" s="250" t="s">
        <v>952</v>
      </c>
      <c r="C1422" s="250" t="s">
        <v>1137</v>
      </c>
      <c r="D1422" s="250" t="s">
        <v>1175</v>
      </c>
      <c r="E1422" s="250" t="s">
        <v>1175</v>
      </c>
      <c r="F1422" s="251">
        <v>29315612</v>
      </c>
      <c r="G1422" s="124" t="str">
        <f t="shared" si="23"/>
        <v>0300</v>
      </c>
    </row>
    <row r="1423" spans="1:7" ht="38.25">
      <c r="A1423" s="249" t="s">
        <v>1715</v>
      </c>
      <c r="B1423" s="250" t="s">
        <v>952</v>
      </c>
      <c r="C1423" s="250" t="s">
        <v>345</v>
      </c>
      <c r="D1423" s="250" t="s">
        <v>1175</v>
      </c>
      <c r="E1423" s="250" t="s">
        <v>1175</v>
      </c>
      <c r="F1423" s="251">
        <v>29315612</v>
      </c>
      <c r="G1423" s="124" t="str">
        <f t="shared" si="23"/>
        <v>0310</v>
      </c>
    </row>
    <row r="1424" spans="1:7" ht="51">
      <c r="A1424" s="249" t="s">
        <v>1769</v>
      </c>
      <c r="B1424" s="250" t="s">
        <v>952</v>
      </c>
      <c r="C1424" s="250" t="s">
        <v>345</v>
      </c>
      <c r="D1424" s="250" t="s">
        <v>978</v>
      </c>
      <c r="E1424" s="250" t="s">
        <v>1175</v>
      </c>
      <c r="F1424" s="251">
        <v>29315612</v>
      </c>
      <c r="G1424" s="124" t="str">
        <f t="shared" si="23"/>
        <v>03100400000000</v>
      </c>
    </row>
    <row r="1425" spans="1:7" ht="25.5">
      <c r="A1425" s="249" t="s">
        <v>459</v>
      </c>
      <c r="B1425" s="250" t="s">
        <v>952</v>
      </c>
      <c r="C1425" s="250" t="s">
        <v>345</v>
      </c>
      <c r="D1425" s="250" t="s">
        <v>980</v>
      </c>
      <c r="E1425" s="250" t="s">
        <v>1175</v>
      </c>
      <c r="F1425" s="251">
        <v>29315612</v>
      </c>
      <c r="G1425" s="124" t="str">
        <f t="shared" si="23"/>
        <v>03100420000000</v>
      </c>
    </row>
    <row r="1426" spans="1:7" ht="140.25">
      <c r="A1426" s="249" t="s">
        <v>2152</v>
      </c>
      <c r="B1426" s="250" t="s">
        <v>952</v>
      </c>
      <c r="C1426" s="250" t="s">
        <v>345</v>
      </c>
      <c r="D1426" s="250" t="s">
        <v>2153</v>
      </c>
      <c r="E1426" s="250" t="s">
        <v>1175</v>
      </c>
      <c r="F1426" s="251">
        <v>634633</v>
      </c>
      <c r="G1426" s="124" t="str">
        <f t="shared" si="23"/>
        <v>03100420027241</v>
      </c>
    </row>
    <row r="1427" spans="1:7" ht="51">
      <c r="A1427" s="249" t="s">
        <v>1320</v>
      </c>
      <c r="B1427" s="250" t="s">
        <v>952</v>
      </c>
      <c r="C1427" s="250" t="s">
        <v>345</v>
      </c>
      <c r="D1427" s="250" t="s">
        <v>2153</v>
      </c>
      <c r="E1427" s="250" t="s">
        <v>273</v>
      </c>
      <c r="F1427" s="251">
        <v>634633</v>
      </c>
      <c r="G1427" s="124" t="str">
        <f t="shared" si="23"/>
        <v>03100420027241100</v>
      </c>
    </row>
    <row r="1428" spans="1:7">
      <c r="A1428" s="249" t="s">
        <v>1192</v>
      </c>
      <c r="B1428" s="250" t="s">
        <v>952</v>
      </c>
      <c r="C1428" s="250" t="s">
        <v>345</v>
      </c>
      <c r="D1428" s="250" t="s">
        <v>2153</v>
      </c>
      <c r="E1428" s="250" t="s">
        <v>133</v>
      </c>
      <c r="F1428" s="251">
        <v>634633</v>
      </c>
      <c r="G1428" s="124" t="str">
        <f t="shared" si="23"/>
        <v>03100420027241110</v>
      </c>
    </row>
    <row r="1429" spans="1:7">
      <c r="A1429" s="249" t="s">
        <v>1138</v>
      </c>
      <c r="B1429" s="250" t="s">
        <v>952</v>
      </c>
      <c r="C1429" s="250" t="s">
        <v>345</v>
      </c>
      <c r="D1429" s="250" t="s">
        <v>2153</v>
      </c>
      <c r="E1429" s="250" t="s">
        <v>342</v>
      </c>
      <c r="F1429" s="251">
        <v>487430</v>
      </c>
      <c r="G1429" s="124" t="str">
        <f t="shared" si="23"/>
        <v>03100420027241111</v>
      </c>
    </row>
    <row r="1430" spans="1:7" ht="38.25">
      <c r="A1430" s="249" t="s">
        <v>1139</v>
      </c>
      <c r="B1430" s="250" t="s">
        <v>952</v>
      </c>
      <c r="C1430" s="250" t="s">
        <v>345</v>
      </c>
      <c r="D1430" s="250" t="s">
        <v>2153</v>
      </c>
      <c r="E1430" s="250" t="s">
        <v>1056</v>
      </c>
      <c r="F1430" s="251">
        <v>147203</v>
      </c>
      <c r="G1430" s="124" t="str">
        <f t="shared" si="23"/>
        <v>03100420027241119</v>
      </c>
    </row>
    <row r="1431" spans="1:7" ht="102">
      <c r="A1431" s="249" t="s">
        <v>2154</v>
      </c>
      <c r="B1431" s="250" t="s">
        <v>952</v>
      </c>
      <c r="C1431" s="250" t="s">
        <v>345</v>
      </c>
      <c r="D1431" s="250" t="s">
        <v>2155</v>
      </c>
      <c r="E1431" s="250" t="s">
        <v>1175</v>
      </c>
      <c r="F1431" s="251">
        <v>319719</v>
      </c>
      <c r="G1431" s="124" t="str">
        <f t="shared" si="23"/>
        <v>03100420027242</v>
      </c>
    </row>
    <row r="1432" spans="1:7" ht="51">
      <c r="A1432" s="249" t="s">
        <v>1320</v>
      </c>
      <c r="B1432" s="250" t="s">
        <v>952</v>
      </c>
      <c r="C1432" s="250" t="s">
        <v>345</v>
      </c>
      <c r="D1432" s="250" t="s">
        <v>2155</v>
      </c>
      <c r="E1432" s="250" t="s">
        <v>273</v>
      </c>
      <c r="F1432" s="251">
        <v>319719</v>
      </c>
      <c r="G1432" s="124" t="str">
        <f t="shared" si="23"/>
        <v>03100420027242100</v>
      </c>
    </row>
    <row r="1433" spans="1:7">
      <c r="A1433" s="249" t="s">
        <v>1192</v>
      </c>
      <c r="B1433" s="250" t="s">
        <v>952</v>
      </c>
      <c r="C1433" s="250" t="s">
        <v>345</v>
      </c>
      <c r="D1433" s="250" t="s">
        <v>2155</v>
      </c>
      <c r="E1433" s="250" t="s">
        <v>133</v>
      </c>
      <c r="F1433" s="251">
        <v>319719</v>
      </c>
      <c r="G1433" s="124" t="str">
        <f t="shared" si="23"/>
        <v>03100420027242110</v>
      </c>
    </row>
    <row r="1434" spans="1:7">
      <c r="A1434" s="249" t="s">
        <v>1138</v>
      </c>
      <c r="B1434" s="250" t="s">
        <v>952</v>
      </c>
      <c r="C1434" s="250" t="s">
        <v>345</v>
      </c>
      <c r="D1434" s="250" t="s">
        <v>2155</v>
      </c>
      <c r="E1434" s="250" t="s">
        <v>342</v>
      </c>
      <c r="F1434" s="251">
        <v>245560</v>
      </c>
      <c r="G1434" s="124" t="str">
        <f t="shared" si="23"/>
        <v>03100420027242111</v>
      </c>
    </row>
    <row r="1435" spans="1:7" ht="38.25">
      <c r="A1435" s="249" t="s">
        <v>1139</v>
      </c>
      <c r="B1435" s="250" t="s">
        <v>952</v>
      </c>
      <c r="C1435" s="250" t="s">
        <v>345</v>
      </c>
      <c r="D1435" s="250" t="s">
        <v>2155</v>
      </c>
      <c r="E1435" s="250" t="s">
        <v>1056</v>
      </c>
      <c r="F1435" s="251">
        <v>74159</v>
      </c>
      <c r="G1435" s="124" t="str">
        <f t="shared" si="23"/>
        <v>03100420027242119</v>
      </c>
    </row>
    <row r="1436" spans="1:7" ht="114.75">
      <c r="A1436" s="249" t="s">
        <v>346</v>
      </c>
      <c r="B1436" s="250" t="s">
        <v>952</v>
      </c>
      <c r="C1436" s="250" t="s">
        <v>345</v>
      </c>
      <c r="D1436" s="250" t="s">
        <v>658</v>
      </c>
      <c r="E1436" s="250" t="s">
        <v>1175</v>
      </c>
      <c r="F1436" s="251">
        <v>23309297.75</v>
      </c>
      <c r="G1436" s="124" t="str">
        <f t="shared" si="23"/>
        <v>03100420040010</v>
      </c>
    </row>
    <row r="1437" spans="1:7" ht="51">
      <c r="A1437" s="249" t="s">
        <v>1320</v>
      </c>
      <c r="B1437" s="250" t="s">
        <v>952</v>
      </c>
      <c r="C1437" s="250" t="s">
        <v>345</v>
      </c>
      <c r="D1437" s="250" t="s">
        <v>658</v>
      </c>
      <c r="E1437" s="250" t="s">
        <v>273</v>
      </c>
      <c r="F1437" s="251">
        <v>20902507</v>
      </c>
      <c r="G1437" s="124" t="str">
        <f t="shared" si="23"/>
        <v>03100420040010100</v>
      </c>
    </row>
    <row r="1438" spans="1:7">
      <c r="A1438" s="249" t="s">
        <v>1192</v>
      </c>
      <c r="B1438" s="250" t="s">
        <v>952</v>
      </c>
      <c r="C1438" s="250" t="s">
        <v>345</v>
      </c>
      <c r="D1438" s="250" t="s">
        <v>658</v>
      </c>
      <c r="E1438" s="250" t="s">
        <v>133</v>
      </c>
      <c r="F1438" s="251">
        <v>20902507</v>
      </c>
      <c r="G1438" s="124" t="str">
        <f t="shared" si="23"/>
        <v>03100420040010110</v>
      </c>
    </row>
    <row r="1439" spans="1:7">
      <c r="A1439" s="249" t="s">
        <v>1138</v>
      </c>
      <c r="B1439" s="250" t="s">
        <v>952</v>
      </c>
      <c r="C1439" s="250" t="s">
        <v>345</v>
      </c>
      <c r="D1439" s="250" t="s">
        <v>658</v>
      </c>
      <c r="E1439" s="250" t="s">
        <v>342</v>
      </c>
      <c r="F1439" s="251">
        <v>16036073</v>
      </c>
      <c r="G1439" s="124" t="str">
        <f t="shared" si="23"/>
        <v>03100420040010111</v>
      </c>
    </row>
    <row r="1440" spans="1:7" ht="25.5">
      <c r="A1440" s="249" t="s">
        <v>1147</v>
      </c>
      <c r="B1440" s="250" t="s">
        <v>952</v>
      </c>
      <c r="C1440" s="250" t="s">
        <v>345</v>
      </c>
      <c r="D1440" s="250" t="s">
        <v>658</v>
      </c>
      <c r="E1440" s="250" t="s">
        <v>391</v>
      </c>
      <c r="F1440" s="251">
        <v>32600</v>
      </c>
      <c r="G1440" s="124" t="str">
        <f t="shared" si="23"/>
        <v>03100420040010112</v>
      </c>
    </row>
    <row r="1441" spans="1:7" ht="38.25">
      <c r="A1441" s="249" t="s">
        <v>1139</v>
      </c>
      <c r="B1441" s="250" t="s">
        <v>952</v>
      </c>
      <c r="C1441" s="250" t="s">
        <v>345</v>
      </c>
      <c r="D1441" s="250" t="s">
        <v>658</v>
      </c>
      <c r="E1441" s="250" t="s">
        <v>1056</v>
      </c>
      <c r="F1441" s="251">
        <v>4833834</v>
      </c>
      <c r="G1441" s="124" t="str">
        <f t="shared" si="23"/>
        <v>03100420040010119</v>
      </c>
    </row>
    <row r="1442" spans="1:7" ht="25.5">
      <c r="A1442" s="249" t="s">
        <v>1321</v>
      </c>
      <c r="B1442" s="250" t="s">
        <v>952</v>
      </c>
      <c r="C1442" s="250" t="s">
        <v>345</v>
      </c>
      <c r="D1442" s="250" t="s">
        <v>658</v>
      </c>
      <c r="E1442" s="250" t="s">
        <v>1322</v>
      </c>
      <c r="F1442" s="251">
        <v>2402357.62</v>
      </c>
      <c r="G1442" s="124" t="str">
        <f t="shared" si="23"/>
        <v>03100420040010200</v>
      </c>
    </row>
    <row r="1443" spans="1:7" ht="25.5">
      <c r="A1443" s="249" t="s">
        <v>1198</v>
      </c>
      <c r="B1443" s="250" t="s">
        <v>952</v>
      </c>
      <c r="C1443" s="250" t="s">
        <v>345</v>
      </c>
      <c r="D1443" s="250" t="s">
        <v>658</v>
      </c>
      <c r="E1443" s="250" t="s">
        <v>1199</v>
      </c>
      <c r="F1443" s="251">
        <v>2402357.62</v>
      </c>
      <c r="G1443" s="124" t="str">
        <f t="shared" si="23"/>
        <v>03100420040010240</v>
      </c>
    </row>
    <row r="1444" spans="1:7">
      <c r="A1444" s="249" t="s">
        <v>1225</v>
      </c>
      <c r="B1444" s="250" t="s">
        <v>952</v>
      </c>
      <c r="C1444" s="250" t="s">
        <v>345</v>
      </c>
      <c r="D1444" s="250" t="s">
        <v>658</v>
      </c>
      <c r="E1444" s="250" t="s">
        <v>329</v>
      </c>
      <c r="F1444" s="251">
        <v>2402357.62</v>
      </c>
      <c r="G1444" s="124" t="str">
        <f t="shared" si="23"/>
        <v>03100420040010244</v>
      </c>
    </row>
    <row r="1445" spans="1:7">
      <c r="A1445" s="249" t="s">
        <v>1323</v>
      </c>
      <c r="B1445" s="250" t="s">
        <v>952</v>
      </c>
      <c r="C1445" s="250" t="s">
        <v>345</v>
      </c>
      <c r="D1445" s="250" t="s">
        <v>658</v>
      </c>
      <c r="E1445" s="250" t="s">
        <v>1324</v>
      </c>
      <c r="F1445" s="251">
        <v>4433.13</v>
      </c>
      <c r="G1445" s="124" t="str">
        <f t="shared" si="23"/>
        <v>03100420040010800</v>
      </c>
    </row>
    <row r="1446" spans="1:7">
      <c r="A1446" s="249" t="s">
        <v>1203</v>
      </c>
      <c r="B1446" s="250" t="s">
        <v>952</v>
      </c>
      <c r="C1446" s="250" t="s">
        <v>345</v>
      </c>
      <c r="D1446" s="250" t="s">
        <v>658</v>
      </c>
      <c r="E1446" s="250" t="s">
        <v>1204</v>
      </c>
      <c r="F1446" s="251">
        <v>4433.13</v>
      </c>
      <c r="G1446" s="124" t="str">
        <f t="shared" si="23"/>
        <v>03100420040010850</v>
      </c>
    </row>
    <row r="1447" spans="1:7">
      <c r="A1447" s="249" t="s">
        <v>1057</v>
      </c>
      <c r="B1447" s="250" t="s">
        <v>952</v>
      </c>
      <c r="C1447" s="250" t="s">
        <v>345</v>
      </c>
      <c r="D1447" s="250" t="s">
        <v>658</v>
      </c>
      <c r="E1447" s="250" t="s">
        <v>1058</v>
      </c>
      <c r="F1447" s="251">
        <v>4433.13</v>
      </c>
      <c r="G1447" s="124" t="str">
        <f t="shared" si="23"/>
        <v>03100420040010853</v>
      </c>
    </row>
    <row r="1448" spans="1:7" ht="114.75">
      <c r="A1448" s="249" t="s">
        <v>1368</v>
      </c>
      <c r="B1448" s="250" t="s">
        <v>952</v>
      </c>
      <c r="C1448" s="250" t="s">
        <v>345</v>
      </c>
      <c r="D1448" s="250" t="s">
        <v>1369</v>
      </c>
      <c r="E1448" s="250" t="s">
        <v>1175</v>
      </c>
      <c r="F1448" s="251">
        <v>1413106</v>
      </c>
      <c r="G1448" s="124" t="str">
        <f t="shared" si="23"/>
        <v>03100420041010</v>
      </c>
    </row>
    <row r="1449" spans="1:7" ht="51">
      <c r="A1449" s="249" t="s">
        <v>1320</v>
      </c>
      <c r="B1449" s="250" t="s">
        <v>952</v>
      </c>
      <c r="C1449" s="250" t="s">
        <v>345</v>
      </c>
      <c r="D1449" s="250" t="s">
        <v>1369</v>
      </c>
      <c r="E1449" s="250" t="s">
        <v>273</v>
      </c>
      <c r="F1449" s="251">
        <v>1413106</v>
      </c>
      <c r="G1449" s="124" t="str">
        <f t="shared" ref="G1449:G1512" si="24">CONCATENATE(C1449,D1449,E1449)</f>
        <v>03100420041010100</v>
      </c>
    </row>
    <row r="1450" spans="1:7">
      <c r="A1450" s="249" t="s">
        <v>1192</v>
      </c>
      <c r="B1450" s="250" t="s">
        <v>952</v>
      </c>
      <c r="C1450" s="250" t="s">
        <v>345</v>
      </c>
      <c r="D1450" s="250" t="s">
        <v>1369</v>
      </c>
      <c r="E1450" s="250" t="s">
        <v>133</v>
      </c>
      <c r="F1450" s="251">
        <v>1413106</v>
      </c>
      <c r="G1450" s="124" t="str">
        <f t="shared" si="24"/>
        <v>03100420041010110</v>
      </c>
    </row>
    <row r="1451" spans="1:7">
      <c r="A1451" s="249" t="s">
        <v>1138</v>
      </c>
      <c r="B1451" s="250" t="s">
        <v>952</v>
      </c>
      <c r="C1451" s="250" t="s">
        <v>345</v>
      </c>
      <c r="D1451" s="250" t="s">
        <v>1369</v>
      </c>
      <c r="E1451" s="250" t="s">
        <v>342</v>
      </c>
      <c r="F1451" s="251">
        <v>1085335</v>
      </c>
      <c r="G1451" s="124" t="str">
        <f t="shared" si="24"/>
        <v>03100420041010111</v>
      </c>
    </row>
    <row r="1452" spans="1:7" ht="38.25">
      <c r="A1452" s="249" t="s">
        <v>1139</v>
      </c>
      <c r="B1452" s="250" t="s">
        <v>952</v>
      </c>
      <c r="C1452" s="250" t="s">
        <v>345</v>
      </c>
      <c r="D1452" s="250" t="s">
        <v>1369</v>
      </c>
      <c r="E1452" s="250" t="s">
        <v>1056</v>
      </c>
      <c r="F1452" s="251">
        <v>327771</v>
      </c>
      <c r="G1452" s="124" t="str">
        <f t="shared" si="24"/>
        <v>03100420041010119</v>
      </c>
    </row>
    <row r="1453" spans="1:7" ht="102">
      <c r="A1453" s="249" t="s">
        <v>1370</v>
      </c>
      <c r="B1453" s="250" t="s">
        <v>952</v>
      </c>
      <c r="C1453" s="250" t="s">
        <v>345</v>
      </c>
      <c r="D1453" s="250" t="s">
        <v>1371</v>
      </c>
      <c r="E1453" s="250" t="s">
        <v>1175</v>
      </c>
      <c r="F1453" s="251">
        <v>163657</v>
      </c>
      <c r="G1453" s="124" t="str">
        <f t="shared" si="24"/>
        <v>03100420047010</v>
      </c>
    </row>
    <row r="1454" spans="1:7" ht="51">
      <c r="A1454" s="249" t="s">
        <v>1320</v>
      </c>
      <c r="B1454" s="250" t="s">
        <v>952</v>
      </c>
      <c r="C1454" s="250" t="s">
        <v>345</v>
      </c>
      <c r="D1454" s="250" t="s">
        <v>1371</v>
      </c>
      <c r="E1454" s="250" t="s">
        <v>273</v>
      </c>
      <c r="F1454" s="251">
        <v>163657</v>
      </c>
      <c r="G1454" s="124" t="str">
        <f t="shared" si="24"/>
        <v>03100420047010100</v>
      </c>
    </row>
    <row r="1455" spans="1:7">
      <c r="A1455" s="249" t="s">
        <v>1192</v>
      </c>
      <c r="B1455" s="250" t="s">
        <v>952</v>
      </c>
      <c r="C1455" s="250" t="s">
        <v>345</v>
      </c>
      <c r="D1455" s="250" t="s">
        <v>1371</v>
      </c>
      <c r="E1455" s="250" t="s">
        <v>133</v>
      </c>
      <c r="F1455" s="251">
        <v>163657</v>
      </c>
      <c r="G1455" s="124" t="str">
        <f t="shared" si="24"/>
        <v>03100420047010110</v>
      </c>
    </row>
    <row r="1456" spans="1:7" ht="25.5">
      <c r="A1456" s="249" t="s">
        <v>1147</v>
      </c>
      <c r="B1456" s="250" t="s">
        <v>952</v>
      </c>
      <c r="C1456" s="250" t="s">
        <v>345</v>
      </c>
      <c r="D1456" s="250" t="s">
        <v>1371</v>
      </c>
      <c r="E1456" s="250" t="s">
        <v>391</v>
      </c>
      <c r="F1456" s="251">
        <v>163657</v>
      </c>
      <c r="G1456" s="124" t="str">
        <f t="shared" si="24"/>
        <v>03100420047010112</v>
      </c>
    </row>
    <row r="1457" spans="1:7" ht="114.75">
      <c r="A1457" s="249" t="s">
        <v>1765</v>
      </c>
      <c r="B1457" s="250" t="s">
        <v>952</v>
      </c>
      <c r="C1457" s="250" t="s">
        <v>345</v>
      </c>
      <c r="D1457" s="250" t="s">
        <v>660</v>
      </c>
      <c r="E1457" s="250" t="s">
        <v>1175</v>
      </c>
      <c r="F1457" s="251">
        <v>2488364.25</v>
      </c>
      <c r="G1457" s="124" t="str">
        <f t="shared" si="24"/>
        <v>0310042004Г010</v>
      </c>
    </row>
    <row r="1458" spans="1:7" ht="25.5">
      <c r="A1458" s="249" t="s">
        <v>1321</v>
      </c>
      <c r="B1458" s="250" t="s">
        <v>952</v>
      </c>
      <c r="C1458" s="250" t="s">
        <v>345</v>
      </c>
      <c r="D1458" s="250" t="s">
        <v>660</v>
      </c>
      <c r="E1458" s="250" t="s">
        <v>1322</v>
      </c>
      <c r="F1458" s="251">
        <v>2488364.25</v>
      </c>
      <c r="G1458" s="124" t="str">
        <f t="shared" si="24"/>
        <v>0310042004Г010200</v>
      </c>
    </row>
    <row r="1459" spans="1:7" ht="25.5">
      <c r="A1459" s="249" t="s">
        <v>1198</v>
      </c>
      <c r="B1459" s="250" t="s">
        <v>952</v>
      </c>
      <c r="C1459" s="250" t="s">
        <v>345</v>
      </c>
      <c r="D1459" s="250" t="s">
        <v>660</v>
      </c>
      <c r="E1459" s="250" t="s">
        <v>1199</v>
      </c>
      <c r="F1459" s="251">
        <v>2488364.25</v>
      </c>
      <c r="G1459" s="124" t="str">
        <f t="shared" si="24"/>
        <v>0310042004Г010240</v>
      </c>
    </row>
    <row r="1460" spans="1:7">
      <c r="A1460" s="249" t="s">
        <v>1225</v>
      </c>
      <c r="B1460" s="250" t="s">
        <v>952</v>
      </c>
      <c r="C1460" s="250" t="s">
        <v>345</v>
      </c>
      <c r="D1460" s="250" t="s">
        <v>660</v>
      </c>
      <c r="E1460" s="250" t="s">
        <v>329</v>
      </c>
      <c r="F1460" s="251">
        <v>9224</v>
      </c>
      <c r="G1460" s="124" t="str">
        <f t="shared" si="24"/>
        <v>0310042004Г010244</v>
      </c>
    </row>
    <row r="1461" spans="1:7">
      <c r="A1461" s="249" t="s">
        <v>1709</v>
      </c>
      <c r="B1461" s="250" t="s">
        <v>952</v>
      </c>
      <c r="C1461" s="250" t="s">
        <v>345</v>
      </c>
      <c r="D1461" s="250" t="s">
        <v>660</v>
      </c>
      <c r="E1461" s="250" t="s">
        <v>1710</v>
      </c>
      <c r="F1461" s="251">
        <v>2479140.25</v>
      </c>
      <c r="G1461" s="124" t="str">
        <f t="shared" si="24"/>
        <v>0310042004Г010247</v>
      </c>
    </row>
    <row r="1462" spans="1:7" ht="127.5">
      <c r="A1462" s="249" t="s">
        <v>1856</v>
      </c>
      <c r="B1462" s="250" t="s">
        <v>952</v>
      </c>
      <c r="C1462" s="250" t="s">
        <v>345</v>
      </c>
      <c r="D1462" s="250" t="s">
        <v>1857</v>
      </c>
      <c r="E1462" s="250" t="s">
        <v>1175</v>
      </c>
      <c r="F1462" s="251">
        <v>40000</v>
      </c>
      <c r="G1462" s="124" t="str">
        <f t="shared" si="24"/>
        <v>0310042004М010</v>
      </c>
    </row>
    <row r="1463" spans="1:7" ht="25.5">
      <c r="A1463" s="249" t="s">
        <v>1321</v>
      </c>
      <c r="B1463" s="250" t="s">
        <v>952</v>
      </c>
      <c r="C1463" s="250" t="s">
        <v>345</v>
      </c>
      <c r="D1463" s="250" t="s">
        <v>1857</v>
      </c>
      <c r="E1463" s="250" t="s">
        <v>1322</v>
      </c>
      <c r="F1463" s="251">
        <v>40000</v>
      </c>
      <c r="G1463" s="124" t="str">
        <f t="shared" si="24"/>
        <v>0310042004М010200</v>
      </c>
    </row>
    <row r="1464" spans="1:7" ht="25.5">
      <c r="A1464" s="249" t="s">
        <v>1198</v>
      </c>
      <c r="B1464" s="250" t="s">
        <v>952</v>
      </c>
      <c r="C1464" s="250" t="s">
        <v>345</v>
      </c>
      <c r="D1464" s="250" t="s">
        <v>1857</v>
      </c>
      <c r="E1464" s="250" t="s">
        <v>1199</v>
      </c>
      <c r="F1464" s="251">
        <v>40000</v>
      </c>
      <c r="G1464" s="124" t="str">
        <f t="shared" si="24"/>
        <v>0310042004М010240</v>
      </c>
    </row>
    <row r="1465" spans="1:7">
      <c r="A1465" s="249" t="s">
        <v>1225</v>
      </c>
      <c r="B1465" s="250" t="s">
        <v>952</v>
      </c>
      <c r="C1465" s="250" t="s">
        <v>345</v>
      </c>
      <c r="D1465" s="250" t="s">
        <v>1857</v>
      </c>
      <c r="E1465" s="250" t="s">
        <v>329</v>
      </c>
      <c r="F1465" s="251">
        <v>40000</v>
      </c>
      <c r="G1465" s="124" t="str">
        <f t="shared" si="24"/>
        <v>0310042004М010244</v>
      </c>
    </row>
    <row r="1466" spans="1:7" ht="76.5">
      <c r="A1466" s="249" t="s">
        <v>1858</v>
      </c>
      <c r="B1466" s="250" t="s">
        <v>952</v>
      </c>
      <c r="C1466" s="250" t="s">
        <v>345</v>
      </c>
      <c r="D1466" s="250" t="s">
        <v>1859</v>
      </c>
      <c r="E1466" s="250" t="s">
        <v>1175</v>
      </c>
      <c r="F1466" s="251">
        <v>42000</v>
      </c>
      <c r="G1466" s="124" t="str">
        <f t="shared" si="24"/>
        <v>0310042004Ф010</v>
      </c>
    </row>
    <row r="1467" spans="1:7" ht="25.5">
      <c r="A1467" s="249" t="s">
        <v>1321</v>
      </c>
      <c r="B1467" s="250" t="s">
        <v>952</v>
      </c>
      <c r="C1467" s="250" t="s">
        <v>345</v>
      </c>
      <c r="D1467" s="250" t="s">
        <v>1859</v>
      </c>
      <c r="E1467" s="250" t="s">
        <v>1322</v>
      </c>
      <c r="F1467" s="251">
        <v>42000</v>
      </c>
      <c r="G1467" s="124" t="str">
        <f t="shared" si="24"/>
        <v>0310042004Ф010200</v>
      </c>
    </row>
    <row r="1468" spans="1:7" ht="25.5">
      <c r="A1468" s="249" t="s">
        <v>1198</v>
      </c>
      <c r="B1468" s="250" t="s">
        <v>952</v>
      </c>
      <c r="C1468" s="250" t="s">
        <v>345</v>
      </c>
      <c r="D1468" s="250" t="s">
        <v>1859</v>
      </c>
      <c r="E1468" s="250" t="s">
        <v>1199</v>
      </c>
      <c r="F1468" s="251">
        <v>42000</v>
      </c>
      <c r="G1468" s="124" t="str">
        <f t="shared" si="24"/>
        <v>0310042004Ф010240</v>
      </c>
    </row>
    <row r="1469" spans="1:7">
      <c r="A1469" s="249" t="s">
        <v>1225</v>
      </c>
      <c r="B1469" s="250" t="s">
        <v>952</v>
      </c>
      <c r="C1469" s="250" t="s">
        <v>345</v>
      </c>
      <c r="D1469" s="250" t="s">
        <v>1859</v>
      </c>
      <c r="E1469" s="250" t="s">
        <v>329</v>
      </c>
      <c r="F1469" s="251">
        <v>42000</v>
      </c>
      <c r="G1469" s="124" t="str">
        <f t="shared" si="24"/>
        <v>0310042004Ф010244</v>
      </c>
    </row>
    <row r="1470" spans="1:7" ht="114.75">
      <c r="A1470" s="249" t="s">
        <v>1372</v>
      </c>
      <c r="B1470" s="250" t="s">
        <v>952</v>
      </c>
      <c r="C1470" s="250" t="s">
        <v>345</v>
      </c>
      <c r="D1470" s="250" t="s">
        <v>1373</v>
      </c>
      <c r="E1470" s="250" t="s">
        <v>1175</v>
      </c>
      <c r="F1470" s="251">
        <v>904835</v>
      </c>
      <c r="G1470" s="124" t="str">
        <f t="shared" si="24"/>
        <v>0310042004Э010</v>
      </c>
    </row>
    <row r="1471" spans="1:7" ht="25.5">
      <c r="A1471" s="249" t="s">
        <v>1321</v>
      </c>
      <c r="B1471" s="250" t="s">
        <v>952</v>
      </c>
      <c r="C1471" s="250" t="s">
        <v>345</v>
      </c>
      <c r="D1471" s="250" t="s">
        <v>1373</v>
      </c>
      <c r="E1471" s="250" t="s">
        <v>1322</v>
      </c>
      <c r="F1471" s="251">
        <v>904835</v>
      </c>
      <c r="G1471" s="124" t="str">
        <f t="shared" si="24"/>
        <v>0310042004Э010200</v>
      </c>
    </row>
    <row r="1472" spans="1:7" ht="25.5">
      <c r="A1472" s="249" t="s">
        <v>1198</v>
      </c>
      <c r="B1472" s="250" t="s">
        <v>952</v>
      </c>
      <c r="C1472" s="250" t="s">
        <v>345</v>
      </c>
      <c r="D1472" s="250" t="s">
        <v>1373</v>
      </c>
      <c r="E1472" s="250" t="s">
        <v>1199</v>
      </c>
      <c r="F1472" s="251">
        <v>904835</v>
      </c>
      <c r="G1472" s="124" t="str">
        <f t="shared" si="24"/>
        <v>0310042004Э010240</v>
      </c>
    </row>
    <row r="1473" spans="1:7">
      <c r="A1473" s="249" t="s">
        <v>1709</v>
      </c>
      <c r="B1473" s="250" t="s">
        <v>952</v>
      </c>
      <c r="C1473" s="250" t="s">
        <v>345</v>
      </c>
      <c r="D1473" s="250" t="s">
        <v>1373</v>
      </c>
      <c r="E1473" s="250" t="s">
        <v>1710</v>
      </c>
      <c r="F1473" s="251">
        <v>904835</v>
      </c>
      <c r="G1473" s="124" t="str">
        <f t="shared" si="24"/>
        <v>0310042004Э010247</v>
      </c>
    </row>
    <row r="1474" spans="1:7">
      <c r="A1474" s="249" t="s">
        <v>239</v>
      </c>
      <c r="B1474" s="250" t="s">
        <v>952</v>
      </c>
      <c r="C1474" s="250" t="s">
        <v>1141</v>
      </c>
      <c r="D1474" s="250" t="s">
        <v>1175</v>
      </c>
      <c r="E1474" s="250" t="s">
        <v>1175</v>
      </c>
      <c r="F1474" s="251">
        <v>6396207</v>
      </c>
      <c r="G1474" s="124" t="str">
        <f t="shared" si="24"/>
        <v>0500</v>
      </c>
    </row>
    <row r="1475" spans="1:7">
      <c r="A1475" s="249" t="s">
        <v>146</v>
      </c>
      <c r="B1475" s="250" t="s">
        <v>952</v>
      </c>
      <c r="C1475" s="250" t="s">
        <v>364</v>
      </c>
      <c r="D1475" s="250" t="s">
        <v>1175</v>
      </c>
      <c r="E1475" s="250" t="s">
        <v>1175</v>
      </c>
      <c r="F1475" s="251">
        <v>6396207</v>
      </c>
      <c r="G1475" s="124" t="str">
        <f t="shared" si="24"/>
        <v>0502</v>
      </c>
    </row>
    <row r="1476" spans="1:7" ht="38.25">
      <c r="A1476" s="249" t="s">
        <v>452</v>
      </c>
      <c r="B1476" s="250" t="s">
        <v>952</v>
      </c>
      <c r="C1476" s="250" t="s">
        <v>364</v>
      </c>
      <c r="D1476" s="250" t="s">
        <v>974</v>
      </c>
      <c r="E1476" s="250" t="s">
        <v>1175</v>
      </c>
      <c r="F1476" s="251">
        <v>6396207</v>
      </c>
      <c r="G1476" s="124" t="str">
        <f t="shared" si="24"/>
        <v>05020300000000</v>
      </c>
    </row>
    <row r="1477" spans="1:7" ht="38.25">
      <c r="A1477" s="249" t="s">
        <v>591</v>
      </c>
      <c r="B1477" s="250" t="s">
        <v>952</v>
      </c>
      <c r="C1477" s="250" t="s">
        <v>364</v>
      </c>
      <c r="D1477" s="250" t="s">
        <v>975</v>
      </c>
      <c r="E1477" s="250" t="s">
        <v>1175</v>
      </c>
      <c r="F1477" s="251">
        <v>6396207</v>
      </c>
      <c r="G1477" s="124" t="str">
        <f t="shared" si="24"/>
        <v>05020320000000</v>
      </c>
    </row>
    <row r="1478" spans="1:7" ht="153">
      <c r="A1478" s="249" t="s">
        <v>2156</v>
      </c>
      <c r="B1478" s="250" t="s">
        <v>952</v>
      </c>
      <c r="C1478" s="250" t="s">
        <v>364</v>
      </c>
      <c r="D1478" s="250" t="s">
        <v>2157</v>
      </c>
      <c r="E1478" s="250" t="s">
        <v>1175</v>
      </c>
      <c r="F1478" s="251">
        <v>245167</v>
      </c>
      <c r="G1478" s="124" t="str">
        <f t="shared" si="24"/>
        <v>05020320027241</v>
      </c>
    </row>
    <row r="1479" spans="1:7" ht="51">
      <c r="A1479" s="249" t="s">
        <v>1320</v>
      </c>
      <c r="B1479" s="250" t="s">
        <v>952</v>
      </c>
      <c r="C1479" s="250" t="s">
        <v>364</v>
      </c>
      <c r="D1479" s="250" t="s">
        <v>2157</v>
      </c>
      <c r="E1479" s="250" t="s">
        <v>273</v>
      </c>
      <c r="F1479" s="251">
        <v>245167</v>
      </c>
      <c r="G1479" s="124" t="str">
        <f t="shared" si="24"/>
        <v>05020320027241100</v>
      </c>
    </row>
    <row r="1480" spans="1:7">
      <c r="A1480" s="249" t="s">
        <v>1192</v>
      </c>
      <c r="B1480" s="250" t="s">
        <v>952</v>
      </c>
      <c r="C1480" s="250" t="s">
        <v>364</v>
      </c>
      <c r="D1480" s="250" t="s">
        <v>2157</v>
      </c>
      <c r="E1480" s="250" t="s">
        <v>133</v>
      </c>
      <c r="F1480" s="251">
        <v>245167</v>
      </c>
      <c r="G1480" s="124" t="str">
        <f t="shared" si="24"/>
        <v>05020320027241110</v>
      </c>
    </row>
    <row r="1481" spans="1:7">
      <c r="A1481" s="249" t="s">
        <v>1138</v>
      </c>
      <c r="B1481" s="250" t="s">
        <v>952</v>
      </c>
      <c r="C1481" s="250" t="s">
        <v>364</v>
      </c>
      <c r="D1481" s="250" t="s">
        <v>2157</v>
      </c>
      <c r="E1481" s="250" t="s">
        <v>342</v>
      </c>
      <c r="F1481" s="251">
        <v>188300</v>
      </c>
      <c r="G1481" s="124" t="str">
        <f t="shared" si="24"/>
        <v>05020320027241111</v>
      </c>
    </row>
    <row r="1482" spans="1:7" ht="38.25">
      <c r="A1482" s="249" t="s">
        <v>1139</v>
      </c>
      <c r="B1482" s="250" t="s">
        <v>952</v>
      </c>
      <c r="C1482" s="250" t="s">
        <v>364</v>
      </c>
      <c r="D1482" s="250" t="s">
        <v>2157</v>
      </c>
      <c r="E1482" s="250" t="s">
        <v>1056</v>
      </c>
      <c r="F1482" s="251">
        <v>56867</v>
      </c>
      <c r="G1482" s="124" t="str">
        <f t="shared" si="24"/>
        <v>05020320027241119</v>
      </c>
    </row>
    <row r="1483" spans="1:7" ht="102">
      <c r="A1483" s="249" t="s">
        <v>1163</v>
      </c>
      <c r="B1483" s="250" t="s">
        <v>952</v>
      </c>
      <c r="C1483" s="250" t="s">
        <v>364</v>
      </c>
      <c r="D1483" s="250" t="s">
        <v>679</v>
      </c>
      <c r="E1483" s="250" t="s">
        <v>1175</v>
      </c>
      <c r="F1483" s="251">
        <v>1429800</v>
      </c>
      <c r="G1483" s="124" t="str">
        <f t="shared" si="24"/>
        <v>05020320075700</v>
      </c>
    </row>
    <row r="1484" spans="1:7" ht="51">
      <c r="A1484" s="249" t="s">
        <v>1320</v>
      </c>
      <c r="B1484" s="250" t="s">
        <v>952</v>
      </c>
      <c r="C1484" s="250" t="s">
        <v>364</v>
      </c>
      <c r="D1484" s="250" t="s">
        <v>679</v>
      </c>
      <c r="E1484" s="250" t="s">
        <v>273</v>
      </c>
      <c r="F1484" s="251">
        <v>881193</v>
      </c>
      <c r="G1484" s="124" t="str">
        <f t="shared" si="24"/>
        <v>05020320075700100</v>
      </c>
    </row>
    <row r="1485" spans="1:7">
      <c r="A1485" s="249" t="s">
        <v>1192</v>
      </c>
      <c r="B1485" s="250" t="s">
        <v>952</v>
      </c>
      <c r="C1485" s="250" t="s">
        <v>364</v>
      </c>
      <c r="D1485" s="250" t="s">
        <v>679</v>
      </c>
      <c r="E1485" s="250" t="s">
        <v>133</v>
      </c>
      <c r="F1485" s="251">
        <v>881193</v>
      </c>
      <c r="G1485" s="124" t="str">
        <f t="shared" si="24"/>
        <v>05020320075700110</v>
      </c>
    </row>
    <row r="1486" spans="1:7">
      <c r="A1486" s="249" t="s">
        <v>1138</v>
      </c>
      <c r="B1486" s="250" t="s">
        <v>952</v>
      </c>
      <c r="C1486" s="250" t="s">
        <v>364</v>
      </c>
      <c r="D1486" s="250" t="s">
        <v>679</v>
      </c>
      <c r="E1486" s="250" t="s">
        <v>342</v>
      </c>
      <c r="F1486" s="251">
        <v>676800</v>
      </c>
      <c r="G1486" s="124" t="str">
        <f t="shared" si="24"/>
        <v>05020320075700111</v>
      </c>
    </row>
    <row r="1487" spans="1:7" ht="38.25">
      <c r="A1487" s="249" t="s">
        <v>1139</v>
      </c>
      <c r="B1487" s="250" t="s">
        <v>952</v>
      </c>
      <c r="C1487" s="250" t="s">
        <v>364</v>
      </c>
      <c r="D1487" s="250" t="s">
        <v>679</v>
      </c>
      <c r="E1487" s="250" t="s">
        <v>1056</v>
      </c>
      <c r="F1487" s="251">
        <v>204393</v>
      </c>
      <c r="G1487" s="124" t="str">
        <f t="shared" si="24"/>
        <v>05020320075700119</v>
      </c>
    </row>
    <row r="1488" spans="1:7" ht="25.5">
      <c r="A1488" s="249" t="s">
        <v>1321</v>
      </c>
      <c r="B1488" s="250" t="s">
        <v>952</v>
      </c>
      <c r="C1488" s="250" t="s">
        <v>364</v>
      </c>
      <c r="D1488" s="250" t="s">
        <v>679</v>
      </c>
      <c r="E1488" s="250" t="s">
        <v>1322</v>
      </c>
      <c r="F1488" s="251">
        <v>548607</v>
      </c>
      <c r="G1488" s="124" t="str">
        <f t="shared" si="24"/>
        <v>05020320075700200</v>
      </c>
    </row>
    <row r="1489" spans="1:7" ht="25.5">
      <c r="A1489" s="249" t="s">
        <v>1198</v>
      </c>
      <c r="B1489" s="250" t="s">
        <v>952</v>
      </c>
      <c r="C1489" s="250" t="s">
        <v>364</v>
      </c>
      <c r="D1489" s="250" t="s">
        <v>679</v>
      </c>
      <c r="E1489" s="250" t="s">
        <v>1199</v>
      </c>
      <c r="F1489" s="251">
        <v>548607</v>
      </c>
      <c r="G1489" s="124" t="str">
        <f t="shared" si="24"/>
        <v>05020320075700240</v>
      </c>
    </row>
    <row r="1490" spans="1:7">
      <c r="A1490" s="249" t="s">
        <v>1225</v>
      </c>
      <c r="B1490" s="250" t="s">
        <v>952</v>
      </c>
      <c r="C1490" s="250" t="s">
        <v>364</v>
      </c>
      <c r="D1490" s="250" t="s">
        <v>679</v>
      </c>
      <c r="E1490" s="250" t="s">
        <v>329</v>
      </c>
      <c r="F1490" s="251">
        <v>548607</v>
      </c>
      <c r="G1490" s="124" t="str">
        <f t="shared" si="24"/>
        <v>05020320075700244</v>
      </c>
    </row>
    <row r="1491" spans="1:7" ht="102">
      <c r="A1491" s="249" t="s">
        <v>1316</v>
      </c>
      <c r="B1491" s="250" t="s">
        <v>952</v>
      </c>
      <c r="C1491" s="250" t="s">
        <v>364</v>
      </c>
      <c r="D1491" s="250" t="s">
        <v>1317</v>
      </c>
      <c r="E1491" s="250" t="s">
        <v>1175</v>
      </c>
      <c r="F1491" s="251">
        <v>4394671</v>
      </c>
      <c r="G1491" s="124" t="str">
        <f t="shared" si="24"/>
        <v>05020320080090</v>
      </c>
    </row>
    <row r="1492" spans="1:7" ht="51">
      <c r="A1492" s="249" t="s">
        <v>1320</v>
      </c>
      <c r="B1492" s="250" t="s">
        <v>952</v>
      </c>
      <c r="C1492" s="250" t="s">
        <v>364</v>
      </c>
      <c r="D1492" s="250" t="s">
        <v>1317</v>
      </c>
      <c r="E1492" s="250" t="s">
        <v>273</v>
      </c>
      <c r="F1492" s="251">
        <v>2402551</v>
      </c>
      <c r="G1492" s="124" t="str">
        <f t="shared" si="24"/>
        <v>05020320080090100</v>
      </c>
    </row>
    <row r="1493" spans="1:7">
      <c r="A1493" s="249" t="s">
        <v>1192</v>
      </c>
      <c r="B1493" s="250" t="s">
        <v>952</v>
      </c>
      <c r="C1493" s="250" t="s">
        <v>364</v>
      </c>
      <c r="D1493" s="250" t="s">
        <v>1317</v>
      </c>
      <c r="E1493" s="250" t="s">
        <v>133</v>
      </c>
      <c r="F1493" s="251">
        <v>2402551</v>
      </c>
      <c r="G1493" s="124" t="str">
        <f t="shared" si="24"/>
        <v>05020320080090110</v>
      </c>
    </row>
    <row r="1494" spans="1:7">
      <c r="A1494" s="249" t="s">
        <v>1138</v>
      </c>
      <c r="B1494" s="250" t="s">
        <v>952</v>
      </c>
      <c r="C1494" s="250" t="s">
        <v>364</v>
      </c>
      <c r="D1494" s="250" t="s">
        <v>1317</v>
      </c>
      <c r="E1494" s="250" t="s">
        <v>342</v>
      </c>
      <c r="F1494" s="251">
        <v>1838380</v>
      </c>
      <c r="G1494" s="124" t="str">
        <f t="shared" si="24"/>
        <v>05020320080090111</v>
      </c>
    </row>
    <row r="1495" spans="1:7" ht="25.5">
      <c r="A1495" s="249" t="s">
        <v>1147</v>
      </c>
      <c r="B1495" s="250" t="s">
        <v>952</v>
      </c>
      <c r="C1495" s="250" t="s">
        <v>364</v>
      </c>
      <c r="D1495" s="250" t="s">
        <v>1317</v>
      </c>
      <c r="E1495" s="250" t="s">
        <v>391</v>
      </c>
      <c r="F1495" s="251">
        <v>12000</v>
      </c>
      <c r="G1495" s="124" t="str">
        <f t="shared" si="24"/>
        <v>05020320080090112</v>
      </c>
    </row>
    <row r="1496" spans="1:7" ht="38.25">
      <c r="A1496" s="249" t="s">
        <v>1139</v>
      </c>
      <c r="B1496" s="250" t="s">
        <v>952</v>
      </c>
      <c r="C1496" s="250" t="s">
        <v>364</v>
      </c>
      <c r="D1496" s="250" t="s">
        <v>1317</v>
      </c>
      <c r="E1496" s="250" t="s">
        <v>1056</v>
      </c>
      <c r="F1496" s="251">
        <v>552171</v>
      </c>
      <c r="G1496" s="124" t="str">
        <f t="shared" si="24"/>
        <v>05020320080090119</v>
      </c>
    </row>
    <row r="1497" spans="1:7" ht="25.5">
      <c r="A1497" s="249" t="s">
        <v>1321</v>
      </c>
      <c r="B1497" s="250" t="s">
        <v>952</v>
      </c>
      <c r="C1497" s="250" t="s">
        <v>364</v>
      </c>
      <c r="D1497" s="250" t="s">
        <v>1317</v>
      </c>
      <c r="E1497" s="250" t="s">
        <v>1322</v>
      </c>
      <c r="F1497" s="251">
        <v>1992120</v>
      </c>
      <c r="G1497" s="124" t="str">
        <f t="shared" si="24"/>
        <v>05020320080090200</v>
      </c>
    </row>
    <row r="1498" spans="1:7" ht="25.5">
      <c r="A1498" s="249" t="s">
        <v>1198</v>
      </c>
      <c r="B1498" s="250" t="s">
        <v>952</v>
      </c>
      <c r="C1498" s="250" t="s">
        <v>364</v>
      </c>
      <c r="D1498" s="250" t="s">
        <v>1317</v>
      </c>
      <c r="E1498" s="250" t="s">
        <v>1199</v>
      </c>
      <c r="F1498" s="251">
        <v>1992120</v>
      </c>
      <c r="G1498" s="124" t="str">
        <f t="shared" si="24"/>
        <v>05020320080090240</v>
      </c>
    </row>
    <row r="1499" spans="1:7">
      <c r="A1499" s="249" t="s">
        <v>1225</v>
      </c>
      <c r="B1499" s="250" t="s">
        <v>952</v>
      </c>
      <c r="C1499" s="250" t="s">
        <v>364</v>
      </c>
      <c r="D1499" s="250" t="s">
        <v>1317</v>
      </c>
      <c r="E1499" s="250" t="s">
        <v>329</v>
      </c>
      <c r="F1499" s="251">
        <v>1992120</v>
      </c>
      <c r="G1499" s="124" t="str">
        <f t="shared" si="24"/>
        <v>05020320080090244</v>
      </c>
    </row>
    <row r="1500" spans="1:7" ht="140.25">
      <c r="A1500" s="249" t="s">
        <v>1374</v>
      </c>
      <c r="B1500" s="250" t="s">
        <v>952</v>
      </c>
      <c r="C1500" s="250" t="s">
        <v>364</v>
      </c>
      <c r="D1500" s="250" t="s">
        <v>1375</v>
      </c>
      <c r="E1500" s="250" t="s">
        <v>1175</v>
      </c>
      <c r="F1500" s="251">
        <v>282524</v>
      </c>
      <c r="G1500" s="124" t="str">
        <f t="shared" si="24"/>
        <v>05020320081090</v>
      </c>
    </row>
    <row r="1501" spans="1:7" ht="51">
      <c r="A1501" s="249" t="s">
        <v>1320</v>
      </c>
      <c r="B1501" s="250" t="s">
        <v>952</v>
      </c>
      <c r="C1501" s="250" t="s">
        <v>364</v>
      </c>
      <c r="D1501" s="250" t="s">
        <v>1375</v>
      </c>
      <c r="E1501" s="250" t="s">
        <v>273</v>
      </c>
      <c r="F1501" s="251">
        <v>282524</v>
      </c>
      <c r="G1501" s="124" t="str">
        <f t="shared" si="24"/>
        <v>05020320081090100</v>
      </c>
    </row>
    <row r="1502" spans="1:7">
      <c r="A1502" s="249" t="s">
        <v>1192</v>
      </c>
      <c r="B1502" s="250" t="s">
        <v>952</v>
      </c>
      <c r="C1502" s="250" t="s">
        <v>364</v>
      </c>
      <c r="D1502" s="250" t="s">
        <v>1375</v>
      </c>
      <c r="E1502" s="250" t="s">
        <v>133</v>
      </c>
      <c r="F1502" s="251">
        <v>282524</v>
      </c>
      <c r="G1502" s="124" t="str">
        <f t="shared" si="24"/>
        <v>05020320081090110</v>
      </c>
    </row>
    <row r="1503" spans="1:7">
      <c r="A1503" s="249" t="s">
        <v>1138</v>
      </c>
      <c r="B1503" s="250" t="s">
        <v>952</v>
      </c>
      <c r="C1503" s="250" t="s">
        <v>364</v>
      </c>
      <c r="D1503" s="250" t="s">
        <v>1375</v>
      </c>
      <c r="E1503" s="250" t="s">
        <v>342</v>
      </c>
      <c r="F1503" s="251">
        <v>216993</v>
      </c>
      <c r="G1503" s="124" t="str">
        <f t="shared" si="24"/>
        <v>05020320081090111</v>
      </c>
    </row>
    <row r="1504" spans="1:7" ht="38.25">
      <c r="A1504" s="249" t="s">
        <v>1139</v>
      </c>
      <c r="B1504" s="250" t="s">
        <v>952</v>
      </c>
      <c r="C1504" s="250" t="s">
        <v>364</v>
      </c>
      <c r="D1504" s="250" t="s">
        <v>1375</v>
      </c>
      <c r="E1504" s="250" t="s">
        <v>1056</v>
      </c>
      <c r="F1504" s="251">
        <v>65531</v>
      </c>
      <c r="G1504" s="124" t="str">
        <f t="shared" si="24"/>
        <v>05020320081090119</v>
      </c>
    </row>
    <row r="1505" spans="1:7" ht="114.75">
      <c r="A1505" s="249" t="s">
        <v>1747</v>
      </c>
      <c r="B1505" s="250" t="s">
        <v>952</v>
      </c>
      <c r="C1505" s="250" t="s">
        <v>364</v>
      </c>
      <c r="D1505" s="250" t="s">
        <v>1748</v>
      </c>
      <c r="E1505" s="250" t="s">
        <v>1175</v>
      </c>
      <c r="F1505" s="251">
        <v>40000</v>
      </c>
      <c r="G1505" s="124" t="str">
        <f t="shared" si="24"/>
        <v>05020320087090</v>
      </c>
    </row>
    <row r="1506" spans="1:7" ht="51">
      <c r="A1506" s="249" t="s">
        <v>1320</v>
      </c>
      <c r="B1506" s="250" t="s">
        <v>952</v>
      </c>
      <c r="C1506" s="250" t="s">
        <v>364</v>
      </c>
      <c r="D1506" s="250" t="s">
        <v>1748</v>
      </c>
      <c r="E1506" s="250" t="s">
        <v>273</v>
      </c>
      <c r="F1506" s="251">
        <v>40000</v>
      </c>
      <c r="G1506" s="124" t="str">
        <f t="shared" si="24"/>
        <v>05020320087090100</v>
      </c>
    </row>
    <row r="1507" spans="1:7">
      <c r="A1507" s="249" t="s">
        <v>1192</v>
      </c>
      <c r="B1507" s="250" t="s">
        <v>952</v>
      </c>
      <c r="C1507" s="250" t="s">
        <v>364</v>
      </c>
      <c r="D1507" s="250" t="s">
        <v>1748</v>
      </c>
      <c r="E1507" s="250" t="s">
        <v>133</v>
      </c>
      <c r="F1507" s="251">
        <v>40000</v>
      </c>
      <c r="G1507" s="124" t="str">
        <f t="shared" si="24"/>
        <v>05020320087090110</v>
      </c>
    </row>
    <row r="1508" spans="1:7" ht="25.5">
      <c r="A1508" s="249" t="s">
        <v>1147</v>
      </c>
      <c r="B1508" s="250" t="s">
        <v>952</v>
      </c>
      <c r="C1508" s="250" t="s">
        <v>364</v>
      </c>
      <c r="D1508" s="250" t="s">
        <v>1748</v>
      </c>
      <c r="E1508" s="250" t="s">
        <v>391</v>
      </c>
      <c r="F1508" s="251">
        <v>40000</v>
      </c>
      <c r="G1508" s="124" t="str">
        <f t="shared" si="24"/>
        <v>05020320087090112</v>
      </c>
    </row>
    <row r="1509" spans="1:7" ht="102">
      <c r="A1509" s="249" t="s">
        <v>1318</v>
      </c>
      <c r="B1509" s="250" t="s">
        <v>952</v>
      </c>
      <c r="C1509" s="250" t="s">
        <v>364</v>
      </c>
      <c r="D1509" s="250" t="s">
        <v>1319</v>
      </c>
      <c r="E1509" s="250" t="s">
        <v>1175</v>
      </c>
      <c r="F1509" s="251">
        <v>4045</v>
      </c>
      <c r="G1509" s="124" t="str">
        <f t="shared" si="24"/>
        <v>0502032008Г090</v>
      </c>
    </row>
    <row r="1510" spans="1:7" ht="25.5">
      <c r="A1510" s="249" t="s">
        <v>1321</v>
      </c>
      <c r="B1510" s="250" t="s">
        <v>952</v>
      </c>
      <c r="C1510" s="250" t="s">
        <v>364</v>
      </c>
      <c r="D1510" s="250" t="s">
        <v>1319</v>
      </c>
      <c r="E1510" s="250" t="s">
        <v>1322</v>
      </c>
      <c r="F1510" s="251">
        <v>4045</v>
      </c>
      <c r="G1510" s="124" t="str">
        <f t="shared" si="24"/>
        <v>0502032008Г090200</v>
      </c>
    </row>
    <row r="1511" spans="1:7" ht="25.5">
      <c r="A1511" s="249" t="s">
        <v>1198</v>
      </c>
      <c r="B1511" s="250" t="s">
        <v>952</v>
      </c>
      <c r="C1511" s="250" t="s">
        <v>364</v>
      </c>
      <c r="D1511" s="250" t="s">
        <v>1319</v>
      </c>
      <c r="E1511" s="250" t="s">
        <v>1199</v>
      </c>
      <c r="F1511" s="251">
        <v>4045</v>
      </c>
      <c r="G1511" s="124" t="str">
        <f t="shared" si="24"/>
        <v>0502032008Г090240</v>
      </c>
    </row>
    <row r="1512" spans="1:7">
      <c r="A1512" s="249" t="s">
        <v>1225</v>
      </c>
      <c r="B1512" s="250" t="s">
        <v>952</v>
      </c>
      <c r="C1512" s="250" t="s">
        <v>364</v>
      </c>
      <c r="D1512" s="250" t="s">
        <v>1319</v>
      </c>
      <c r="E1512" s="250" t="s">
        <v>329</v>
      </c>
      <c r="F1512" s="251">
        <v>4045</v>
      </c>
      <c r="G1512" s="124" t="str">
        <f t="shared" si="24"/>
        <v>0502032008Г090244</v>
      </c>
    </row>
    <row r="1513" spans="1:7" ht="25.5">
      <c r="A1513" s="249" t="s">
        <v>35</v>
      </c>
      <c r="B1513" s="250" t="s">
        <v>208</v>
      </c>
      <c r="C1513" s="250" t="s">
        <v>1175</v>
      </c>
      <c r="D1513" s="250" t="s">
        <v>1175</v>
      </c>
      <c r="E1513" s="250" t="s">
        <v>1175</v>
      </c>
      <c r="F1513" s="251">
        <v>245351132</v>
      </c>
      <c r="G1513" s="124" t="str">
        <f t="shared" ref="G1513:G1576" si="25">CONCATENATE(C1513,D1513,E1513)</f>
        <v/>
      </c>
    </row>
    <row r="1514" spans="1:7">
      <c r="A1514" s="249" t="s">
        <v>234</v>
      </c>
      <c r="B1514" s="250" t="s">
        <v>208</v>
      </c>
      <c r="C1514" s="250" t="s">
        <v>1135</v>
      </c>
      <c r="D1514" s="250" t="s">
        <v>1175</v>
      </c>
      <c r="E1514" s="250" t="s">
        <v>1175</v>
      </c>
      <c r="F1514" s="251">
        <v>90048232</v>
      </c>
      <c r="G1514" s="124" t="str">
        <f t="shared" si="25"/>
        <v>0100</v>
      </c>
    </row>
    <row r="1515" spans="1:7" ht="38.25">
      <c r="A1515" s="249" t="s">
        <v>216</v>
      </c>
      <c r="B1515" s="250" t="s">
        <v>208</v>
      </c>
      <c r="C1515" s="250" t="s">
        <v>331</v>
      </c>
      <c r="D1515" s="250" t="s">
        <v>1175</v>
      </c>
      <c r="E1515" s="250" t="s">
        <v>1175</v>
      </c>
      <c r="F1515" s="251">
        <v>20362019</v>
      </c>
      <c r="G1515" s="124" t="str">
        <f t="shared" si="25"/>
        <v>0106</v>
      </c>
    </row>
    <row r="1516" spans="1:7" ht="25.5">
      <c r="A1516" s="249" t="s">
        <v>1376</v>
      </c>
      <c r="B1516" s="250" t="s">
        <v>208</v>
      </c>
      <c r="C1516" s="250" t="s">
        <v>331</v>
      </c>
      <c r="D1516" s="250" t="s">
        <v>999</v>
      </c>
      <c r="E1516" s="250" t="s">
        <v>1175</v>
      </c>
      <c r="F1516" s="251">
        <v>20362019</v>
      </c>
      <c r="G1516" s="124" t="str">
        <f t="shared" si="25"/>
        <v>01061100000000</v>
      </c>
    </row>
    <row r="1517" spans="1:7" ht="25.5">
      <c r="A1517" s="249" t="s">
        <v>492</v>
      </c>
      <c r="B1517" s="250" t="s">
        <v>208</v>
      </c>
      <c r="C1517" s="250" t="s">
        <v>331</v>
      </c>
      <c r="D1517" s="250" t="s">
        <v>1001</v>
      </c>
      <c r="E1517" s="250" t="s">
        <v>1175</v>
      </c>
      <c r="F1517" s="251">
        <v>20362019</v>
      </c>
      <c r="G1517" s="124" t="str">
        <f t="shared" si="25"/>
        <v>01061120000000</v>
      </c>
    </row>
    <row r="1518" spans="1:7" ht="114.75">
      <c r="A1518" s="249" t="s">
        <v>2158</v>
      </c>
      <c r="B1518" s="250" t="s">
        <v>208</v>
      </c>
      <c r="C1518" s="250" t="s">
        <v>331</v>
      </c>
      <c r="D1518" s="250" t="s">
        <v>2159</v>
      </c>
      <c r="E1518" s="250" t="s">
        <v>1175</v>
      </c>
      <c r="F1518" s="251">
        <v>115770</v>
      </c>
      <c r="G1518" s="124" t="str">
        <f t="shared" si="25"/>
        <v>01061120027241</v>
      </c>
    </row>
    <row r="1519" spans="1:7" ht="51">
      <c r="A1519" s="249" t="s">
        <v>1320</v>
      </c>
      <c r="B1519" s="250" t="s">
        <v>208</v>
      </c>
      <c r="C1519" s="250" t="s">
        <v>331</v>
      </c>
      <c r="D1519" s="250" t="s">
        <v>2159</v>
      </c>
      <c r="E1519" s="250" t="s">
        <v>273</v>
      </c>
      <c r="F1519" s="251">
        <v>115770</v>
      </c>
      <c r="G1519" s="124" t="str">
        <f t="shared" si="25"/>
        <v>01061120027241100</v>
      </c>
    </row>
    <row r="1520" spans="1:7" ht="25.5">
      <c r="A1520" s="249" t="s">
        <v>1205</v>
      </c>
      <c r="B1520" s="250" t="s">
        <v>208</v>
      </c>
      <c r="C1520" s="250" t="s">
        <v>331</v>
      </c>
      <c r="D1520" s="250" t="s">
        <v>2159</v>
      </c>
      <c r="E1520" s="250" t="s">
        <v>28</v>
      </c>
      <c r="F1520" s="251">
        <v>115770</v>
      </c>
      <c r="G1520" s="124" t="str">
        <f t="shared" si="25"/>
        <v>01061120027241120</v>
      </c>
    </row>
    <row r="1521" spans="1:7" ht="25.5">
      <c r="A1521" s="249" t="s">
        <v>953</v>
      </c>
      <c r="B1521" s="250" t="s">
        <v>208</v>
      </c>
      <c r="C1521" s="250" t="s">
        <v>331</v>
      </c>
      <c r="D1521" s="250" t="s">
        <v>2159</v>
      </c>
      <c r="E1521" s="250" t="s">
        <v>324</v>
      </c>
      <c r="F1521" s="251">
        <v>88917</v>
      </c>
      <c r="G1521" s="124" t="str">
        <f t="shared" si="25"/>
        <v>01061120027241121</v>
      </c>
    </row>
    <row r="1522" spans="1:7" ht="38.25">
      <c r="A1522" s="249" t="s">
        <v>1054</v>
      </c>
      <c r="B1522" s="250" t="s">
        <v>208</v>
      </c>
      <c r="C1522" s="250" t="s">
        <v>331</v>
      </c>
      <c r="D1522" s="250" t="s">
        <v>2159</v>
      </c>
      <c r="E1522" s="250" t="s">
        <v>1055</v>
      </c>
      <c r="F1522" s="251">
        <v>26853</v>
      </c>
      <c r="G1522" s="124" t="str">
        <f t="shared" si="25"/>
        <v>01061120027241129</v>
      </c>
    </row>
    <row r="1523" spans="1:7" ht="76.5">
      <c r="A1523" s="249" t="s">
        <v>2160</v>
      </c>
      <c r="B1523" s="250" t="s">
        <v>208</v>
      </c>
      <c r="C1523" s="250" t="s">
        <v>331</v>
      </c>
      <c r="D1523" s="250" t="s">
        <v>2161</v>
      </c>
      <c r="E1523" s="250" t="s">
        <v>1175</v>
      </c>
      <c r="F1523" s="251">
        <v>49371</v>
      </c>
      <c r="G1523" s="124" t="str">
        <f t="shared" si="25"/>
        <v>01061120027242</v>
      </c>
    </row>
    <row r="1524" spans="1:7" ht="51">
      <c r="A1524" s="249" t="s">
        <v>1320</v>
      </c>
      <c r="B1524" s="250" t="s">
        <v>208</v>
      </c>
      <c r="C1524" s="250" t="s">
        <v>331</v>
      </c>
      <c r="D1524" s="250" t="s">
        <v>2161</v>
      </c>
      <c r="E1524" s="250" t="s">
        <v>273</v>
      </c>
      <c r="F1524" s="251">
        <v>49371</v>
      </c>
      <c r="G1524" s="124" t="str">
        <f t="shared" si="25"/>
        <v>01061120027242100</v>
      </c>
    </row>
    <row r="1525" spans="1:7" ht="25.5">
      <c r="A1525" s="249" t="s">
        <v>1205</v>
      </c>
      <c r="B1525" s="250" t="s">
        <v>208</v>
      </c>
      <c r="C1525" s="250" t="s">
        <v>331</v>
      </c>
      <c r="D1525" s="250" t="s">
        <v>2161</v>
      </c>
      <c r="E1525" s="250" t="s">
        <v>28</v>
      </c>
      <c r="F1525" s="251">
        <v>49371</v>
      </c>
      <c r="G1525" s="124" t="str">
        <f t="shared" si="25"/>
        <v>01061120027242120</v>
      </c>
    </row>
    <row r="1526" spans="1:7" ht="25.5">
      <c r="A1526" s="249" t="s">
        <v>953</v>
      </c>
      <c r="B1526" s="250" t="s">
        <v>208</v>
      </c>
      <c r="C1526" s="250" t="s">
        <v>331</v>
      </c>
      <c r="D1526" s="250" t="s">
        <v>2161</v>
      </c>
      <c r="E1526" s="250" t="s">
        <v>324</v>
      </c>
      <c r="F1526" s="251">
        <v>37919</v>
      </c>
      <c r="G1526" s="124" t="str">
        <f t="shared" si="25"/>
        <v>01061120027242121</v>
      </c>
    </row>
    <row r="1527" spans="1:7" ht="38.25">
      <c r="A1527" s="249" t="s">
        <v>1054</v>
      </c>
      <c r="B1527" s="250" t="s">
        <v>208</v>
      </c>
      <c r="C1527" s="250" t="s">
        <v>331</v>
      </c>
      <c r="D1527" s="250" t="s">
        <v>2161</v>
      </c>
      <c r="E1527" s="250" t="s">
        <v>1055</v>
      </c>
      <c r="F1527" s="251">
        <v>11452</v>
      </c>
      <c r="G1527" s="124" t="str">
        <f t="shared" si="25"/>
        <v>01061120027242129</v>
      </c>
    </row>
    <row r="1528" spans="1:7" ht="63.75">
      <c r="A1528" s="249" t="s">
        <v>425</v>
      </c>
      <c r="B1528" s="250" t="s">
        <v>208</v>
      </c>
      <c r="C1528" s="250" t="s">
        <v>331</v>
      </c>
      <c r="D1528" s="250" t="s">
        <v>788</v>
      </c>
      <c r="E1528" s="250" t="s">
        <v>1175</v>
      </c>
      <c r="F1528" s="251">
        <v>15857762</v>
      </c>
      <c r="G1528" s="124" t="str">
        <f t="shared" si="25"/>
        <v>01061120060000</v>
      </c>
    </row>
    <row r="1529" spans="1:7" ht="51">
      <c r="A1529" s="249" t="s">
        <v>1320</v>
      </c>
      <c r="B1529" s="250" t="s">
        <v>208</v>
      </c>
      <c r="C1529" s="250" t="s">
        <v>331</v>
      </c>
      <c r="D1529" s="250" t="s">
        <v>788</v>
      </c>
      <c r="E1529" s="250" t="s">
        <v>273</v>
      </c>
      <c r="F1529" s="251">
        <v>14124968</v>
      </c>
      <c r="G1529" s="124" t="str">
        <f t="shared" si="25"/>
        <v>01061120060000100</v>
      </c>
    </row>
    <row r="1530" spans="1:7" ht="25.5">
      <c r="A1530" s="249" t="s">
        <v>1205</v>
      </c>
      <c r="B1530" s="250" t="s">
        <v>208</v>
      </c>
      <c r="C1530" s="250" t="s">
        <v>331</v>
      </c>
      <c r="D1530" s="250" t="s">
        <v>788</v>
      </c>
      <c r="E1530" s="250" t="s">
        <v>28</v>
      </c>
      <c r="F1530" s="251">
        <v>14124968</v>
      </c>
      <c r="G1530" s="124" t="str">
        <f t="shared" si="25"/>
        <v>01061120060000120</v>
      </c>
    </row>
    <row r="1531" spans="1:7" ht="25.5">
      <c r="A1531" s="249" t="s">
        <v>953</v>
      </c>
      <c r="B1531" s="250" t="s">
        <v>208</v>
      </c>
      <c r="C1531" s="250" t="s">
        <v>331</v>
      </c>
      <c r="D1531" s="250" t="s">
        <v>788</v>
      </c>
      <c r="E1531" s="250" t="s">
        <v>324</v>
      </c>
      <c r="F1531" s="251">
        <v>10798209</v>
      </c>
      <c r="G1531" s="124" t="str">
        <f t="shared" si="25"/>
        <v>01061120060000121</v>
      </c>
    </row>
    <row r="1532" spans="1:7" ht="38.25">
      <c r="A1532" s="249" t="s">
        <v>325</v>
      </c>
      <c r="B1532" s="250" t="s">
        <v>208</v>
      </c>
      <c r="C1532" s="250" t="s">
        <v>331</v>
      </c>
      <c r="D1532" s="250" t="s">
        <v>788</v>
      </c>
      <c r="E1532" s="250" t="s">
        <v>326</v>
      </c>
      <c r="F1532" s="251">
        <v>65700</v>
      </c>
      <c r="G1532" s="124" t="str">
        <f t="shared" si="25"/>
        <v>01061120060000122</v>
      </c>
    </row>
    <row r="1533" spans="1:7" ht="38.25">
      <c r="A1533" s="249" t="s">
        <v>1054</v>
      </c>
      <c r="B1533" s="250" t="s">
        <v>208</v>
      </c>
      <c r="C1533" s="250" t="s">
        <v>331</v>
      </c>
      <c r="D1533" s="250" t="s">
        <v>788</v>
      </c>
      <c r="E1533" s="250" t="s">
        <v>1055</v>
      </c>
      <c r="F1533" s="251">
        <v>3261059</v>
      </c>
      <c r="G1533" s="124" t="str">
        <f t="shared" si="25"/>
        <v>01061120060000129</v>
      </c>
    </row>
    <row r="1534" spans="1:7" ht="25.5">
      <c r="A1534" s="249" t="s">
        <v>1321</v>
      </c>
      <c r="B1534" s="250" t="s">
        <v>208</v>
      </c>
      <c r="C1534" s="250" t="s">
        <v>331</v>
      </c>
      <c r="D1534" s="250" t="s">
        <v>788</v>
      </c>
      <c r="E1534" s="250" t="s">
        <v>1322</v>
      </c>
      <c r="F1534" s="251">
        <v>1720294</v>
      </c>
      <c r="G1534" s="124" t="str">
        <f t="shared" si="25"/>
        <v>01061120060000200</v>
      </c>
    </row>
    <row r="1535" spans="1:7" ht="25.5">
      <c r="A1535" s="249" t="s">
        <v>1198</v>
      </c>
      <c r="B1535" s="250" t="s">
        <v>208</v>
      </c>
      <c r="C1535" s="250" t="s">
        <v>331</v>
      </c>
      <c r="D1535" s="250" t="s">
        <v>788</v>
      </c>
      <c r="E1535" s="250" t="s">
        <v>1199</v>
      </c>
      <c r="F1535" s="251">
        <v>1720294</v>
      </c>
      <c r="G1535" s="124" t="str">
        <f t="shared" si="25"/>
        <v>01061120060000240</v>
      </c>
    </row>
    <row r="1536" spans="1:7">
      <c r="A1536" s="249" t="s">
        <v>1225</v>
      </c>
      <c r="B1536" s="250" t="s">
        <v>208</v>
      </c>
      <c r="C1536" s="250" t="s">
        <v>331</v>
      </c>
      <c r="D1536" s="250" t="s">
        <v>788</v>
      </c>
      <c r="E1536" s="250" t="s">
        <v>329</v>
      </c>
      <c r="F1536" s="251">
        <v>1720294</v>
      </c>
      <c r="G1536" s="124" t="str">
        <f t="shared" si="25"/>
        <v>01061120060000244</v>
      </c>
    </row>
    <row r="1537" spans="1:7">
      <c r="A1537" s="249" t="s">
        <v>1323</v>
      </c>
      <c r="B1537" s="250" t="s">
        <v>208</v>
      </c>
      <c r="C1537" s="250" t="s">
        <v>331</v>
      </c>
      <c r="D1537" s="250" t="s">
        <v>788</v>
      </c>
      <c r="E1537" s="250" t="s">
        <v>1324</v>
      </c>
      <c r="F1537" s="251">
        <v>12500</v>
      </c>
      <c r="G1537" s="124" t="str">
        <f t="shared" si="25"/>
        <v>01061120060000800</v>
      </c>
    </row>
    <row r="1538" spans="1:7">
      <c r="A1538" s="249" t="s">
        <v>1203</v>
      </c>
      <c r="B1538" s="250" t="s">
        <v>208</v>
      </c>
      <c r="C1538" s="250" t="s">
        <v>331</v>
      </c>
      <c r="D1538" s="250" t="s">
        <v>788</v>
      </c>
      <c r="E1538" s="250" t="s">
        <v>1204</v>
      </c>
      <c r="F1538" s="251">
        <v>12500</v>
      </c>
      <c r="G1538" s="124" t="str">
        <f t="shared" si="25"/>
        <v>01061120060000850</v>
      </c>
    </row>
    <row r="1539" spans="1:7">
      <c r="A1539" s="249" t="s">
        <v>1057</v>
      </c>
      <c r="B1539" s="250" t="s">
        <v>208</v>
      </c>
      <c r="C1539" s="250" t="s">
        <v>331</v>
      </c>
      <c r="D1539" s="250" t="s">
        <v>788</v>
      </c>
      <c r="E1539" s="250" t="s">
        <v>1058</v>
      </c>
      <c r="F1539" s="251">
        <v>12500</v>
      </c>
      <c r="G1539" s="124" t="str">
        <f t="shared" si="25"/>
        <v>01061120060000853</v>
      </c>
    </row>
    <row r="1540" spans="1:7" ht="89.25">
      <c r="A1540" s="249" t="s">
        <v>535</v>
      </c>
      <c r="B1540" s="250" t="s">
        <v>208</v>
      </c>
      <c r="C1540" s="250" t="s">
        <v>331</v>
      </c>
      <c r="D1540" s="250" t="s">
        <v>789</v>
      </c>
      <c r="E1540" s="250" t="s">
        <v>1175</v>
      </c>
      <c r="F1540" s="251">
        <v>704000</v>
      </c>
      <c r="G1540" s="124" t="str">
        <f t="shared" si="25"/>
        <v>01061120061000</v>
      </c>
    </row>
    <row r="1541" spans="1:7" ht="51">
      <c r="A1541" s="249" t="s">
        <v>1320</v>
      </c>
      <c r="B1541" s="250" t="s">
        <v>208</v>
      </c>
      <c r="C1541" s="250" t="s">
        <v>331</v>
      </c>
      <c r="D1541" s="250" t="s">
        <v>789</v>
      </c>
      <c r="E1541" s="250" t="s">
        <v>273</v>
      </c>
      <c r="F1541" s="251">
        <v>704000</v>
      </c>
      <c r="G1541" s="124" t="str">
        <f t="shared" si="25"/>
        <v>01061120061000100</v>
      </c>
    </row>
    <row r="1542" spans="1:7" ht="25.5">
      <c r="A1542" s="249" t="s">
        <v>1205</v>
      </c>
      <c r="B1542" s="250" t="s">
        <v>208</v>
      </c>
      <c r="C1542" s="250" t="s">
        <v>331</v>
      </c>
      <c r="D1542" s="250" t="s">
        <v>789</v>
      </c>
      <c r="E1542" s="250" t="s">
        <v>28</v>
      </c>
      <c r="F1542" s="251">
        <v>704000</v>
      </c>
      <c r="G1542" s="124" t="str">
        <f t="shared" si="25"/>
        <v>01061120061000120</v>
      </c>
    </row>
    <row r="1543" spans="1:7" ht="25.5">
      <c r="A1543" s="249" t="s">
        <v>953</v>
      </c>
      <c r="B1543" s="250" t="s">
        <v>208</v>
      </c>
      <c r="C1543" s="250" t="s">
        <v>331</v>
      </c>
      <c r="D1543" s="250" t="s">
        <v>789</v>
      </c>
      <c r="E1543" s="250" t="s">
        <v>324</v>
      </c>
      <c r="F1543" s="251">
        <v>540707</v>
      </c>
      <c r="G1543" s="124" t="str">
        <f t="shared" si="25"/>
        <v>01061120061000121</v>
      </c>
    </row>
    <row r="1544" spans="1:7" ht="38.25">
      <c r="A1544" s="249" t="s">
        <v>1054</v>
      </c>
      <c r="B1544" s="250" t="s">
        <v>208</v>
      </c>
      <c r="C1544" s="250" t="s">
        <v>331</v>
      </c>
      <c r="D1544" s="250" t="s">
        <v>789</v>
      </c>
      <c r="E1544" s="250" t="s">
        <v>1055</v>
      </c>
      <c r="F1544" s="251">
        <v>163293</v>
      </c>
      <c r="G1544" s="124" t="str">
        <f t="shared" si="25"/>
        <v>01061120061000129</v>
      </c>
    </row>
    <row r="1545" spans="1:7" ht="76.5">
      <c r="A1545" s="249" t="s">
        <v>585</v>
      </c>
      <c r="B1545" s="250" t="s">
        <v>208</v>
      </c>
      <c r="C1545" s="250" t="s">
        <v>331</v>
      </c>
      <c r="D1545" s="250" t="s">
        <v>790</v>
      </c>
      <c r="E1545" s="250" t="s">
        <v>1175</v>
      </c>
      <c r="F1545" s="251">
        <v>361140</v>
      </c>
      <c r="G1545" s="124" t="str">
        <f t="shared" si="25"/>
        <v>01061120067000</v>
      </c>
    </row>
    <row r="1546" spans="1:7" ht="51">
      <c r="A1546" s="249" t="s">
        <v>1320</v>
      </c>
      <c r="B1546" s="250" t="s">
        <v>208</v>
      </c>
      <c r="C1546" s="250" t="s">
        <v>331</v>
      </c>
      <c r="D1546" s="250" t="s">
        <v>790</v>
      </c>
      <c r="E1546" s="250" t="s">
        <v>273</v>
      </c>
      <c r="F1546" s="251">
        <v>361140</v>
      </c>
      <c r="G1546" s="124" t="str">
        <f t="shared" si="25"/>
        <v>01061120067000100</v>
      </c>
    </row>
    <row r="1547" spans="1:7" ht="25.5">
      <c r="A1547" s="249" t="s">
        <v>1205</v>
      </c>
      <c r="B1547" s="250" t="s">
        <v>208</v>
      </c>
      <c r="C1547" s="250" t="s">
        <v>331</v>
      </c>
      <c r="D1547" s="250" t="s">
        <v>790</v>
      </c>
      <c r="E1547" s="250" t="s">
        <v>28</v>
      </c>
      <c r="F1547" s="251">
        <v>361140</v>
      </c>
      <c r="G1547" s="124" t="str">
        <f t="shared" si="25"/>
        <v>01061120067000120</v>
      </c>
    </row>
    <row r="1548" spans="1:7" ht="38.25">
      <c r="A1548" s="249" t="s">
        <v>325</v>
      </c>
      <c r="B1548" s="250" t="s">
        <v>208</v>
      </c>
      <c r="C1548" s="250" t="s">
        <v>331</v>
      </c>
      <c r="D1548" s="250" t="s">
        <v>790</v>
      </c>
      <c r="E1548" s="250" t="s">
        <v>326</v>
      </c>
      <c r="F1548" s="251">
        <v>361140</v>
      </c>
      <c r="G1548" s="124" t="str">
        <f t="shared" si="25"/>
        <v>01061120067000122</v>
      </c>
    </row>
    <row r="1549" spans="1:7" ht="76.5">
      <c r="A1549" s="249" t="s">
        <v>933</v>
      </c>
      <c r="B1549" s="250" t="s">
        <v>208</v>
      </c>
      <c r="C1549" s="250" t="s">
        <v>331</v>
      </c>
      <c r="D1549" s="250" t="s">
        <v>932</v>
      </c>
      <c r="E1549" s="250" t="s">
        <v>1175</v>
      </c>
      <c r="F1549" s="251">
        <v>1682095</v>
      </c>
      <c r="G1549" s="124" t="str">
        <f t="shared" si="25"/>
        <v>0106112006Б000</v>
      </c>
    </row>
    <row r="1550" spans="1:7" ht="51">
      <c r="A1550" s="249" t="s">
        <v>1320</v>
      </c>
      <c r="B1550" s="250" t="s">
        <v>208</v>
      </c>
      <c r="C1550" s="250" t="s">
        <v>331</v>
      </c>
      <c r="D1550" s="250" t="s">
        <v>932</v>
      </c>
      <c r="E1550" s="250" t="s">
        <v>273</v>
      </c>
      <c r="F1550" s="251">
        <v>1682095</v>
      </c>
      <c r="G1550" s="124" t="str">
        <f t="shared" si="25"/>
        <v>0106112006Б000100</v>
      </c>
    </row>
    <row r="1551" spans="1:7" ht="25.5">
      <c r="A1551" s="249" t="s">
        <v>1205</v>
      </c>
      <c r="B1551" s="250" t="s">
        <v>208</v>
      </c>
      <c r="C1551" s="250" t="s">
        <v>331</v>
      </c>
      <c r="D1551" s="250" t="s">
        <v>932</v>
      </c>
      <c r="E1551" s="250" t="s">
        <v>28</v>
      </c>
      <c r="F1551" s="251">
        <v>1682095</v>
      </c>
      <c r="G1551" s="124" t="str">
        <f t="shared" si="25"/>
        <v>0106112006Б000120</v>
      </c>
    </row>
    <row r="1552" spans="1:7" ht="25.5">
      <c r="A1552" s="249" t="s">
        <v>953</v>
      </c>
      <c r="B1552" s="250" t="s">
        <v>208</v>
      </c>
      <c r="C1552" s="250" t="s">
        <v>331</v>
      </c>
      <c r="D1552" s="250" t="s">
        <v>932</v>
      </c>
      <c r="E1552" s="250" t="s">
        <v>324</v>
      </c>
      <c r="F1552" s="251">
        <v>1291932</v>
      </c>
      <c r="G1552" s="124" t="str">
        <f t="shared" si="25"/>
        <v>0106112006Б000121</v>
      </c>
    </row>
    <row r="1553" spans="1:7" ht="38.25">
      <c r="A1553" s="249" t="s">
        <v>1054</v>
      </c>
      <c r="B1553" s="250" t="s">
        <v>208</v>
      </c>
      <c r="C1553" s="250" t="s">
        <v>331</v>
      </c>
      <c r="D1553" s="250" t="s">
        <v>932</v>
      </c>
      <c r="E1553" s="250" t="s">
        <v>1055</v>
      </c>
      <c r="F1553" s="251">
        <v>390163</v>
      </c>
      <c r="G1553" s="124" t="str">
        <f t="shared" si="25"/>
        <v>0106112006Б000129</v>
      </c>
    </row>
    <row r="1554" spans="1:7" ht="51">
      <c r="A1554" s="249" t="s">
        <v>586</v>
      </c>
      <c r="B1554" s="250" t="s">
        <v>208</v>
      </c>
      <c r="C1554" s="250" t="s">
        <v>331</v>
      </c>
      <c r="D1554" s="250" t="s">
        <v>791</v>
      </c>
      <c r="E1554" s="250" t="s">
        <v>1175</v>
      </c>
      <c r="F1554" s="251">
        <v>657685</v>
      </c>
      <c r="G1554" s="124" t="str">
        <f t="shared" si="25"/>
        <v>0106112006Г000</v>
      </c>
    </row>
    <row r="1555" spans="1:7" ht="25.5">
      <c r="A1555" s="249" t="s">
        <v>1321</v>
      </c>
      <c r="B1555" s="250" t="s">
        <v>208</v>
      </c>
      <c r="C1555" s="250" t="s">
        <v>331</v>
      </c>
      <c r="D1555" s="250" t="s">
        <v>791</v>
      </c>
      <c r="E1555" s="250" t="s">
        <v>1322</v>
      </c>
      <c r="F1555" s="251">
        <v>657685</v>
      </c>
      <c r="G1555" s="124" t="str">
        <f t="shared" si="25"/>
        <v>0106112006Г000200</v>
      </c>
    </row>
    <row r="1556" spans="1:7" ht="25.5">
      <c r="A1556" s="249" t="s">
        <v>1198</v>
      </c>
      <c r="B1556" s="250" t="s">
        <v>208</v>
      </c>
      <c r="C1556" s="250" t="s">
        <v>331</v>
      </c>
      <c r="D1556" s="250" t="s">
        <v>791</v>
      </c>
      <c r="E1556" s="250" t="s">
        <v>1199</v>
      </c>
      <c r="F1556" s="251">
        <v>657685</v>
      </c>
      <c r="G1556" s="124" t="str">
        <f t="shared" si="25"/>
        <v>0106112006Г000240</v>
      </c>
    </row>
    <row r="1557" spans="1:7">
      <c r="A1557" s="249" t="s">
        <v>1225</v>
      </c>
      <c r="B1557" s="250" t="s">
        <v>208</v>
      </c>
      <c r="C1557" s="250" t="s">
        <v>331</v>
      </c>
      <c r="D1557" s="250" t="s">
        <v>791</v>
      </c>
      <c r="E1557" s="250" t="s">
        <v>329</v>
      </c>
      <c r="F1557" s="251">
        <v>13710</v>
      </c>
      <c r="G1557" s="124" t="str">
        <f t="shared" si="25"/>
        <v>0106112006Г000244</v>
      </c>
    </row>
    <row r="1558" spans="1:7">
      <c r="A1558" s="249" t="s">
        <v>1709</v>
      </c>
      <c r="B1558" s="250" t="s">
        <v>208</v>
      </c>
      <c r="C1558" s="250" t="s">
        <v>331</v>
      </c>
      <c r="D1558" s="250" t="s">
        <v>791</v>
      </c>
      <c r="E1558" s="250" t="s">
        <v>1710</v>
      </c>
      <c r="F1558" s="251">
        <v>643975</v>
      </c>
      <c r="G1558" s="124" t="str">
        <f t="shared" si="25"/>
        <v>0106112006Г000247</v>
      </c>
    </row>
    <row r="1559" spans="1:7" ht="63.75">
      <c r="A1559" s="249" t="s">
        <v>1887</v>
      </c>
      <c r="B1559" s="250" t="s">
        <v>208</v>
      </c>
      <c r="C1559" s="250" t="s">
        <v>331</v>
      </c>
      <c r="D1559" s="250" t="s">
        <v>1888</v>
      </c>
      <c r="E1559" s="250" t="s">
        <v>1175</v>
      </c>
      <c r="F1559" s="251">
        <v>5525</v>
      </c>
      <c r="G1559" s="124" t="str">
        <f t="shared" si="25"/>
        <v>0106112006М000</v>
      </c>
    </row>
    <row r="1560" spans="1:7" ht="25.5">
      <c r="A1560" s="249" t="s">
        <v>1321</v>
      </c>
      <c r="B1560" s="250" t="s">
        <v>208</v>
      </c>
      <c r="C1560" s="250" t="s">
        <v>331</v>
      </c>
      <c r="D1560" s="250" t="s">
        <v>1888</v>
      </c>
      <c r="E1560" s="250" t="s">
        <v>1322</v>
      </c>
      <c r="F1560" s="251">
        <v>5525</v>
      </c>
      <c r="G1560" s="124" t="str">
        <f t="shared" si="25"/>
        <v>0106112006М000200</v>
      </c>
    </row>
    <row r="1561" spans="1:7" ht="25.5">
      <c r="A1561" s="249" t="s">
        <v>1198</v>
      </c>
      <c r="B1561" s="250" t="s">
        <v>208</v>
      </c>
      <c r="C1561" s="250" t="s">
        <v>331</v>
      </c>
      <c r="D1561" s="250" t="s">
        <v>1888</v>
      </c>
      <c r="E1561" s="250" t="s">
        <v>1199</v>
      </c>
      <c r="F1561" s="251">
        <v>5525</v>
      </c>
      <c r="G1561" s="124" t="str">
        <f t="shared" si="25"/>
        <v>0106112006М000240</v>
      </c>
    </row>
    <row r="1562" spans="1:7">
      <c r="A1562" s="249" t="s">
        <v>1225</v>
      </c>
      <c r="B1562" s="250" t="s">
        <v>208</v>
      </c>
      <c r="C1562" s="250" t="s">
        <v>331</v>
      </c>
      <c r="D1562" s="250" t="s">
        <v>1888</v>
      </c>
      <c r="E1562" s="250" t="s">
        <v>329</v>
      </c>
      <c r="F1562" s="251">
        <v>5525</v>
      </c>
      <c r="G1562" s="124" t="str">
        <f t="shared" si="25"/>
        <v>0106112006М000244</v>
      </c>
    </row>
    <row r="1563" spans="1:7" ht="51">
      <c r="A1563" s="249" t="s">
        <v>969</v>
      </c>
      <c r="B1563" s="250" t="s">
        <v>208</v>
      </c>
      <c r="C1563" s="250" t="s">
        <v>331</v>
      </c>
      <c r="D1563" s="250" t="s">
        <v>970</v>
      </c>
      <c r="E1563" s="250" t="s">
        <v>1175</v>
      </c>
      <c r="F1563" s="251">
        <v>225348</v>
      </c>
      <c r="G1563" s="124" t="str">
        <f t="shared" si="25"/>
        <v>0106112006Э000</v>
      </c>
    </row>
    <row r="1564" spans="1:7" ht="25.5">
      <c r="A1564" s="249" t="s">
        <v>1321</v>
      </c>
      <c r="B1564" s="250" t="s">
        <v>208</v>
      </c>
      <c r="C1564" s="250" t="s">
        <v>331</v>
      </c>
      <c r="D1564" s="250" t="s">
        <v>970</v>
      </c>
      <c r="E1564" s="250" t="s">
        <v>1322</v>
      </c>
      <c r="F1564" s="251">
        <v>225348</v>
      </c>
      <c r="G1564" s="124" t="str">
        <f t="shared" si="25"/>
        <v>0106112006Э000200</v>
      </c>
    </row>
    <row r="1565" spans="1:7" ht="25.5">
      <c r="A1565" s="249" t="s">
        <v>1198</v>
      </c>
      <c r="B1565" s="250" t="s">
        <v>208</v>
      </c>
      <c r="C1565" s="250" t="s">
        <v>331</v>
      </c>
      <c r="D1565" s="250" t="s">
        <v>970</v>
      </c>
      <c r="E1565" s="250" t="s">
        <v>1199</v>
      </c>
      <c r="F1565" s="251">
        <v>225348</v>
      </c>
      <c r="G1565" s="124" t="str">
        <f t="shared" si="25"/>
        <v>0106112006Э000240</v>
      </c>
    </row>
    <row r="1566" spans="1:7">
      <c r="A1566" s="249" t="s">
        <v>1709</v>
      </c>
      <c r="B1566" s="250" t="s">
        <v>208</v>
      </c>
      <c r="C1566" s="250" t="s">
        <v>331</v>
      </c>
      <c r="D1566" s="250" t="s">
        <v>970</v>
      </c>
      <c r="E1566" s="250" t="s">
        <v>1710</v>
      </c>
      <c r="F1566" s="251">
        <v>225348</v>
      </c>
      <c r="G1566" s="124" t="str">
        <f t="shared" si="25"/>
        <v>0106112006Э000247</v>
      </c>
    </row>
    <row r="1567" spans="1:7" ht="63.75">
      <c r="A1567" s="249" t="s">
        <v>536</v>
      </c>
      <c r="B1567" s="250" t="s">
        <v>208</v>
      </c>
      <c r="C1567" s="250" t="s">
        <v>331</v>
      </c>
      <c r="D1567" s="250" t="s">
        <v>792</v>
      </c>
      <c r="E1567" s="250" t="s">
        <v>1175</v>
      </c>
      <c r="F1567" s="251">
        <v>680323</v>
      </c>
      <c r="G1567" s="124" t="str">
        <f t="shared" si="25"/>
        <v>010611200Ч0060</v>
      </c>
    </row>
    <row r="1568" spans="1:7" ht="51">
      <c r="A1568" s="249" t="s">
        <v>1320</v>
      </c>
      <c r="B1568" s="250" t="s">
        <v>208</v>
      </c>
      <c r="C1568" s="250" t="s">
        <v>331</v>
      </c>
      <c r="D1568" s="250" t="s">
        <v>792</v>
      </c>
      <c r="E1568" s="250" t="s">
        <v>273</v>
      </c>
      <c r="F1568" s="251">
        <v>680323</v>
      </c>
      <c r="G1568" s="124" t="str">
        <f t="shared" si="25"/>
        <v>010611200Ч0060100</v>
      </c>
    </row>
    <row r="1569" spans="1:7" ht="25.5">
      <c r="A1569" s="249" t="s">
        <v>1205</v>
      </c>
      <c r="B1569" s="250" t="s">
        <v>208</v>
      </c>
      <c r="C1569" s="250" t="s">
        <v>331</v>
      </c>
      <c r="D1569" s="250" t="s">
        <v>792</v>
      </c>
      <c r="E1569" s="250" t="s">
        <v>28</v>
      </c>
      <c r="F1569" s="251">
        <v>680323</v>
      </c>
      <c r="G1569" s="124" t="str">
        <f t="shared" si="25"/>
        <v>010611200Ч0060120</v>
      </c>
    </row>
    <row r="1570" spans="1:7" ht="25.5">
      <c r="A1570" s="249" t="s">
        <v>953</v>
      </c>
      <c r="B1570" s="250" t="s">
        <v>208</v>
      </c>
      <c r="C1570" s="250" t="s">
        <v>331</v>
      </c>
      <c r="D1570" s="250" t="s">
        <v>792</v>
      </c>
      <c r="E1570" s="250" t="s">
        <v>324</v>
      </c>
      <c r="F1570" s="251">
        <v>522522</v>
      </c>
      <c r="G1570" s="124" t="str">
        <f t="shared" si="25"/>
        <v>010611200Ч0060121</v>
      </c>
    </row>
    <row r="1571" spans="1:7" ht="38.25">
      <c r="A1571" s="249" t="s">
        <v>1054</v>
      </c>
      <c r="B1571" s="250" t="s">
        <v>208</v>
      </c>
      <c r="C1571" s="250" t="s">
        <v>331</v>
      </c>
      <c r="D1571" s="250" t="s">
        <v>792</v>
      </c>
      <c r="E1571" s="250" t="s">
        <v>1055</v>
      </c>
      <c r="F1571" s="251">
        <v>157801</v>
      </c>
      <c r="G1571" s="124" t="str">
        <f t="shared" si="25"/>
        <v>010611200Ч0060129</v>
      </c>
    </row>
    <row r="1572" spans="1:7" ht="89.25">
      <c r="A1572" s="249" t="s">
        <v>1377</v>
      </c>
      <c r="B1572" s="250" t="s">
        <v>208</v>
      </c>
      <c r="C1572" s="250" t="s">
        <v>331</v>
      </c>
      <c r="D1572" s="250" t="s">
        <v>1378</v>
      </c>
      <c r="E1572" s="250" t="s">
        <v>1175</v>
      </c>
      <c r="F1572" s="251">
        <v>23000</v>
      </c>
      <c r="G1572" s="124" t="str">
        <f t="shared" si="25"/>
        <v>010611200Ч0070</v>
      </c>
    </row>
    <row r="1573" spans="1:7" ht="25.5">
      <c r="A1573" s="249" t="s">
        <v>1321</v>
      </c>
      <c r="B1573" s="250" t="s">
        <v>208</v>
      </c>
      <c r="C1573" s="250" t="s">
        <v>331</v>
      </c>
      <c r="D1573" s="250" t="s">
        <v>1378</v>
      </c>
      <c r="E1573" s="250" t="s">
        <v>1322</v>
      </c>
      <c r="F1573" s="251">
        <v>23000</v>
      </c>
      <c r="G1573" s="124" t="str">
        <f t="shared" si="25"/>
        <v>010611200Ч0070200</v>
      </c>
    </row>
    <row r="1574" spans="1:7" ht="25.5">
      <c r="A1574" s="249" t="s">
        <v>1198</v>
      </c>
      <c r="B1574" s="250" t="s">
        <v>208</v>
      </c>
      <c r="C1574" s="250" t="s">
        <v>331</v>
      </c>
      <c r="D1574" s="250" t="s">
        <v>1378</v>
      </c>
      <c r="E1574" s="250" t="s">
        <v>1199</v>
      </c>
      <c r="F1574" s="251">
        <v>23000</v>
      </c>
      <c r="G1574" s="124" t="str">
        <f t="shared" si="25"/>
        <v>010611200Ч0070240</v>
      </c>
    </row>
    <row r="1575" spans="1:7">
      <c r="A1575" s="249" t="s">
        <v>1225</v>
      </c>
      <c r="B1575" s="250" t="s">
        <v>208</v>
      </c>
      <c r="C1575" s="250" t="s">
        <v>331</v>
      </c>
      <c r="D1575" s="250" t="s">
        <v>1378</v>
      </c>
      <c r="E1575" s="250" t="s">
        <v>329</v>
      </c>
      <c r="F1575" s="251">
        <v>23000</v>
      </c>
      <c r="G1575" s="124" t="str">
        <f t="shared" si="25"/>
        <v>010611200Ч0070244</v>
      </c>
    </row>
    <row r="1576" spans="1:7">
      <c r="A1576" s="249" t="s">
        <v>60</v>
      </c>
      <c r="B1576" s="250" t="s">
        <v>208</v>
      </c>
      <c r="C1576" s="250" t="s">
        <v>426</v>
      </c>
      <c r="D1576" s="250" t="s">
        <v>1175</v>
      </c>
      <c r="E1576" s="250" t="s">
        <v>1175</v>
      </c>
      <c r="F1576" s="251">
        <v>1970000</v>
      </c>
      <c r="G1576" s="124" t="str">
        <f t="shared" si="25"/>
        <v>0111</v>
      </c>
    </row>
    <row r="1577" spans="1:7" ht="25.5">
      <c r="A1577" s="249" t="s">
        <v>601</v>
      </c>
      <c r="B1577" s="250" t="s">
        <v>208</v>
      </c>
      <c r="C1577" s="250" t="s">
        <v>426</v>
      </c>
      <c r="D1577" s="250" t="s">
        <v>1011</v>
      </c>
      <c r="E1577" s="250" t="s">
        <v>1175</v>
      </c>
      <c r="F1577" s="251">
        <v>1970000</v>
      </c>
      <c r="G1577" s="124" t="str">
        <f t="shared" ref="G1577:G1640" si="26">CONCATENATE(C1577,D1577,E1577)</f>
        <v>01119000000000</v>
      </c>
    </row>
    <row r="1578" spans="1:7" ht="38.25">
      <c r="A1578" s="249" t="s">
        <v>427</v>
      </c>
      <c r="B1578" s="250" t="s">
        <v>208</v>
      </c>
      <c r="C1578" s="250" t="s">
        <v>426</v>
      </c>
      <c r="D1578" s="250" t="s">
        <v>1012</v>
      </c>
      <c r="E1578" s="250" t="s">
        <v>1175</v>
      </c>
      <c r="F1578" s="251">
        <v>1970000</v>
      </c>
      <c r="G1578" s="124" t="str">
        <f t="shared" si="26"/>
        <v>01119010000000</v>
      </c>
    </row>
    <row r="1579" spans="1:7" ht="38.25">
      <c r="A1579" s="249" t="s">
        <v>427</v>
      </c>
      <c r="B1579" s="250" t="s">
        <v>208</v>
      </c>
      <c r="C1579" s="250" t="s">
        <v>426</v>
      </c>
      <c r="D1579" s="250" t="s">
        <v>793</v>
      </c>
      <c r="E1579" s="250" t="s">
        <v>1175</v>
      </c>
      <c r="F1579" s="251">
        <v>1970000</v>
      </c>
      <c r="G1579" s="124" t="str">
        <f t="shared" si="26"/>
        <v>01119010080000</v>
      </c>
    </row>
    <row r="1580" spans="1:7">
      <c r="A1580" s="249" t="s">
        <v>1323</v>
      </c>
      <c r="B1580" s="250" t="s">
        <v>208</v>
      </c>
      <c r="C1580" s="250" t="s">
        <v>426</v>
      </c>
      <c r="D1580" s="250" t="s">
        <v>793</v>
      </c>
      <c r="E1580" s="250" t="s">
        <v>1324</v>
      </c>
      <c r="F1580" s="251">
        <v>1970000</v>
      </c>
      <c r="G1580" s="124" t="str">
        <f t="shared" si="26"/>
        <v>01119010080000800</v>
      </c>
    </row>
    <row r="1581" spans="1:7">
      <c r="A1581" s="249" t="s">
        <v>428</v>
      </c>
      <c r="B1581" s="250" t="s">
        <v>208</v>
      </c>
      <c r="C1581" s="250" t="s">
        <v>426</v>
      </c>
      <c r="D1581" s="250" t="s">
        <v>793</v>
      </c>
      <c r="E1581" s="250" t="s">
        <v>429</v>
      </c>
      <c r="F1581" s="251">
        <v>1970000</v>
      </c>
      <c r="G1581" s="124" t="str">
        <f t="shared" si="26"/>
        <v>01119010080000870</v>
      </c>
    </row>
    <row r="1582" spans="1:7">
      <c r="A1582" s="249" t="s">
        <v>217</v>
      </c>
      <c r="B1582" s="250" t="s">
        <v>208</v>
      </c>
      <c r="C1582" s="250" t="s">
        <v>337</v>
      </c>
      <c r="D1582" s="250" t="s">
        <v>1175</v>
      </c>
      <c r="E1582" s="250" t="s">
        <v>1175</v>
      </c>
      <c r="F1582" s="251">
        <v>67716213</v>
      </c>
      <c r="G1582" s="124" t="str">
        <f t="shared" si="26"/>
        <v>0113</v>
      </c>
    </row>
    <row r="1583" spans="1:7" ht="25.5">
      <c r="A1583" s="249" t="s">
        <v>1376</v>
      </c>
      <c r="B1583" s="250" t="s">
        <v>208</v>
      </c>
      <c r="C1583" s="250" t="s">
        <v>337</v>
      </c>
      <c r="D1583" s="250" t="s">
        <v>999</v>
      </c>
      <c r="E1583" s="250" t="s">
        <v>1175</v>
      </c>
      <c r="F1583" s="251">
        <v>302500</v>
      </c>
      <c r="G1583" s="124" t="str">
        <f t="shared" si="26"/>
        <v>01131100000000</v>
      </c>
    </row>
    <row r="1584" spans="1:7" ht="51">
      <c r="A1584" s="249" t="s">
        <v>1379</v>
      </c>
      <c r="B1584" s="250" t="s">
        <v>208</v>
      </c>
      <c r="C1584" s="250" t="s">
        <v>337</v>
      </c>
      <c r="D1584" s="250" t="s">
        <v>1000</v>
      </c>
      <c r="E1584" s="250" t="s">
        <v>1175</v>
      </c>
      <c r="F1584" s="251">
        <v>302500</v>
      </c>
      <c r="G1584" s="124" t="str">
        <f t="shared" si="26"/>
        <v>01131110000000</v>
      </c>
    </row>
    <row r="1585" spans="1:7" ht="114.75">
      <c r="A1585" s="249" t="s">
        <v>1486</v>
      </c>
      <c r="B1585" s="250" t="s">
        <v>208</v>
      </c>
      <c r="C1585" s="250" t="s">
        <v>337</v>
      </c>
      <c r="D1585" s="250" t="s">
        <v>794</v>
      </c>
      <c r="E1585" s="250" t="s">
        <v>1175</v>
      </c>
      <c r="F1585" s="251">
        <v>302500</v>
      </c>
      <c r="G1585" s="124" t="str">
        <f t="shared" si="26"/>
        <v>01131110075140</v>
      </c>
    </row>
    <row r="1586" spans="1:7">
      <c r="A1586" s="249" t="s">
        <v>1331</v>
      </c>
      <c r="B1586" s="250" t="s">
        <v>208</v>
      </c>
      <c r="C1586" s="250" t="s">
        <v>337</v>
      </c>
      <c r="D1586" s="250" t="s">
        <v>794</v>
      </c>
      <c r="E1586" s="250" t="s">
        <v>1332</v>
      </c>
      <c r="F1586" s="251">
        <v>302500</v>
      </c>
      <c r="G1586" s="124" t="str">
        <f t="shared" si="26"/>
        <v>01131110075140500</v>
      </c>
    </row>
    <row r="1587" spans="1:7">
      <c r="A1587" s="249" t="s">
        <v>434</v>
      </c>
      <c r="B1587" s="250" t="s">
        <v>208</v>
      </c>
      <c r="C1587" s="250" t="s">
        <v>337</v>
      </c>
      <c r="D1587" s="250" t="s">
        <v>794</v>
      </c>
      <c r="E1587" s="250" t="s">
        <v>435</v>
      </c>
      <c r="F1587" s="251">
        <v>302500</v>
      </c>
      <c r="G1587" s="124" t="str">
        <f t="shared" si="26"/>
        <v>01131110075140530</v>
      </c>
    </row>
    <row r="1588" spans="1:7" ht="25.5">
      <c r="A1588" s="249" t="s">
        <v>601</v>
      </c>
      <c r="B1588" s="250" t="s">
        <v>208</v>
      </c>
      <c r="C1588" s="250" t="s">
        <v>337</v>
      </c>
      <c r="D1588" s="250" t="s">
        <v>1011</v>
      </c>
      <c r="E1588" s="250" t="s">
        <v>1175</v>
      </c>
      <c r="F1588" s="251">
        <v>67413713</v>
      </c>
      <c r="G1588" s="124" t="str">
        <f t="shared" si="26"/>
        <v>01139000000000</v>
      </c>
    </row>
    <row r="1589" spans="1:7" ht="25.5">
      <c r="A1589" s="249" t="s">
        <v>431</v>
      </c>
      <c r="B1589" s="250" t="s">
        <v>208</v>
      </c>
      <c r="C1589" s="250" t="s">
        <v>337</v>
      </c>
      <c r="D1589" s="250" t="s">
        <v>1015</v>
      </c>
      <c r="E1589" s="250" t="s">
        <v>1175</v>
      </c>
      <c r="F1589" s="251">
        <v>67413713</v>
      </c>
      <c r="G1589" s="124" t="str">
        <f t="shared" si="26"/>
        <v>01139090000000</v>
      </c>
    </row>
    <row r="1590" spans="1:7" ht="63.75">
      <c r="A1590" s="249" t="s">
        <v>2076</v>
      </c>
      <c r="B1590" s="250" t="s">
        <v>208</v>
      </c>
      <c r="C1590" s="250" t="s">
        <v>337</v>
      </c>
      <c r="D1590" s="250" t="s">
        <v>2162</v>
      </c>
      <c r="E1590" s="250" t="s">
        <v>1175</v>
      </c>
      <c r="F1590" s="251">
        <v>5854853</v>
      </c>
      <c r="G1590" s="124" t="str">
        <f t="shared" si="26"/>
        <v>01139090027242</v>
      </c>
    </row>
    <row r="1591" spans="1:7">
      <c r="A1591" s="249" t="s">
        <v>1323</v>
      </c>
      <c r="B1591" s="250" t="s">
        <v>208</v>
      </c>
      <c r="C1591" s="250" t="s">
        <v>337</v>
      </c>
      <c r="D1591" s="250" t="s">
        <v>2162</v>
      </c>
      <c r="E1591" s="250" t="s">
        <v>1324</v>
      </c>
      <c r="F1591" s="251">
        <v>5854853</v>
      </c>
      <c r="G1591" s="124" t="str">
        <f t="shared" si="26"/>
        <v>01139090027242800</v>
      </c>
    </row>
    <row r="1592" spans="1:7">
      <c r="A1592" s="249" t="s">
        <v>428</v>
      </c>
      <c r="B1592" s="250" t="s">
        <v>208</v>
      </c>
      <c r="C1592" s="250" t="s">
        <v>337</v>
      </c>
      <c r="D1592" s="250" t="s">
        <v>2162</v>
      </c>
      <c r="E1592" s="250" t="s">
        <v>429</v>
      </c>
      <c r="F1592" s="251">
        <v>5854853</v>
      </c>
      <c r="G1592" s="124" t="str">
        <f t="shared" si="26"/>
        <v>01139090027242870</v>
      </c>
    </row>
    <row r="1593" spans="1:7" ht="25.5">
      <c r="A1593" s="249" t="s">
        <v>431</v>
      </c>
      <c r="B1593" s="250" t="s">
        <v>208</v>
      </c>
      <c r="C1593" s="250" t="s">
        <v>337</v>
      </c>
      <c r="D1593" s="250" t="s">
        <v>795</v>
      </c>
      <c r="E1593" s="250" t="s">
        <v>1175</v>
      </c>
      <c r="F1593" s="251">
        <v>61558860</v>
      </c>
      <c r="G1593" s="124" t="str">
        <f t="shared" si="26"/>
        <v>01139090080000</v>
      </c>
    </row>
    <row r="1594" spans="1:7">
      <c r="A1594" s="249" t="s">
        <v>1323</v>
      </c>
      <c r="B1594" s="250" t="s">
        <v>208</v>
      </c>
      <c r="C1594" s="250" t="s">
        <v>337</v>
      </c>
      <c r="D1594" s="250" t="s">
        <v>795</v>
      </c>
      <c r="E1594" s="250" t="s">
        <v>1324</v>
      </c>
      <c r="F1594" s="251">
        <v>61558860</v>
      </c>
      <c r="G1594" s="124" t="str">
        <f t="shared" si="26"/>
        <v>01139090080000800</v>
      </c>
    </row>
    <row r="1595" spans="1:7">
      <c r="A1595" s="249" t="s">
        <v>1212</v>
      </c>
      <c r="B1595" s="250" t="s">
        <v>208</v>
      </c>
      <c r="C1595" s="250" t="s">
        <v>337</v>
      </c>
      <c r="D1595" s="250" t="s">
        <v>795</v>
      </c>
      <c r="E1595" s="250" t="s">
        <v>201</v>
      </c>
      <c r="F1595" s="251">
        <v>100000</v>
      </c>
      <c r="G1595" s="124" t="str">
        <f t="shared" si="26"/>
        <v>01139090080000830</v>
      </c>
    </row>
    <row r="1596" spans="1:7" ht="25.5">
      <c r="A1596" s="249" t="s">
        <v>1164</v>
      </c>
      <c r="B1596" s="250" t="s">
        <v>208</v>
      </c>
      <c r="C1596" s="250" t="s">
        <v>337</v>
      </c>
      <c r="D1596" s="250" t="s">
        <v>795</v>
      </c>
      <c r="E1596" s="250" t="s">
        <v>432</v>
      </c>
      <c r="F1596" s="251">
        <v>100000</v>
      </c>
      <c r="G1596" s="124" t="str">
        <f t="shared" si="26"/>
        <v>01139090080000831</v>
      </c>
    </row>
    <row r="1597" spans="1:7">
      <c r="A1597" s="249" t="s">
        <v>428</v>
      </c>
      <c r="B1597" s="250" t="s">
        <v>208</v>
      </c>
      <c r="C1597" s="250" t="s">
        <v>337</v>
      </c>
      <c r="D1597" s="250" t="s">
        <v>795</v>
      </c>
      <c r="E1597" s="250" t="s">
        <v>429</v>
      </c>
      <c r="F1597" s="251">
        <v>61458860</v>
      </c>
      <c r="G1597" s="124" t="str">
        <f t="shared" si="26"/>
        <v>01139090080000870</v>
      </c>
    </row>
    <row r="1598" spans="1:7">
      <c r="A1598" s="249" t="s">
        <v>187</v>
      </c>
      <c r="B1598" s="250" t="s">
        <v>208</v>
      </c>
      <c r="C1598" s="250" t="s">
        <v>1154</v>
      </c>
      <c r="D1598" s="250" t="s">
        <v>1175</v>
      </c>
      <c r="E1598" s="250" t="s">
        <v>1175</v>
      </c>
      <c r="F1598" s="251">
        <v>5441900</v>
      </c>
      <c r="G1598" s="124" t="str">
        <f t="shared" si="26"/>
        <v>0200</v>
      </c>
    </row>
    <row r="1599" spans="1:7">
      <c r="A1599" s="249" t="s">
        <v>188</v>
      </c>
      <c r="B1599" s="250" t="s">
        <v>208</v>
      </c>
      <c r="C1599" s="250" t="s">
        <v>433</v>
      </c>
      <c r="D1599" s="250" t="s">
        <v>1175</v>
      </c>
      <c r="E1599" s="250" t="s">
        <v>1175</v>
      </c>
      <c r="F1599" s="251">
        <v>5441900</v>
      </c>
      <c r="G1599" s="124" t="str">
        <f t="shared" si="26"/>
        <v>0203</v>
      </c>
    </row>
    <row r="1600" spans="1:7" ht="25.5">
      <c r="A1600" s="249" t="s">
        <v>1376</v>
      </c>
      <c r="B1600" s="250" t="s">
        <v>208</v>
      </c>
      <c r="C1600" s="250" t="s">
        <v>433</v>
      </c>
      <c r="D1600" s="250" t="s">
        <v>999</v>
      </c>
      <c r="E1600" s="250" t="s">
        <v>1175</v>
      </c>
      <c r="F1600" s="251">
        <v>5441900</v>
      </c>
      <c r="G1600" s="124" t="str">
        <f t="shared" si="26"/>
        <v>02031100000000</v>
      </c>
    </row>
    <row r="1601" spans="1:7" ht="51">
      <c r="A1601" s="249" t="s">
        <v>1379</v>
      </c>
      <c r="B1601" s="250" t="s">
        <v>208</v>
      </c>
      <c r="C1601" s="250" t="s">
        <v>433</v>
      </c>
      <c r="D1601" s="250" t="s">
        <v>1000</v>
      </c>
      <c r="E1601" s="250" t="s">
        <v>1175</v>
      </c>
      <c r="F1601" s="251">
        <v>5441900</v>
      </c>
      <c r="G1601" s="124" t="str">
        <f t="shared" si="26"/>
        <v>02031110000000</v>
      </c>
    </row>
    <row r="1602" spans="1:7" ht="89.25">
      <c r="A1602" s="249" t="s">
        <v>2000</v>
      </c>
      <c r="B1602" s="250" t="s">
        <v>208</v>
      </c>
      <c r="C1602" s="250" t="s">
        <v>433</v>
      </c>
      <c r="D1602" s="250" t="s">
        <v>796</v>
      </c>
      <c r="E1602" s="250" t="s">
        <v>1175</v>
      </c>
      <c r="F1602" s="251">
        <v>5441900</v>
      </c>
      <c r="G1602" s="124" t="str">
        <f t="shared" si="26"/>
        <v>02031110051180</v>
      </c>
    </row>
    <row r="1603" spans="1:7">
      <c r="A1603" s="249" t="s">
        <v>1331</v>
      </c>
      <c r="B1603" s="250" t="s">
        <v>208</v>
      </c>
      <c r="C1603" s="250" t="s">
        <v>433</v>
      </c>
      <c r="D1603" s="250" t="s">
        <v>796</v>
      </c>
      <c r="E1603" s="250" t="s">
        <v>1332</v>
      </c>
      <c r="F1603" s="251">
        <v>5441900</v>
      </c>
      <c r="G1603" s="124" t="str">
        <f t="shared" si="26"/>
        <v>02031110051180500</v>
      </c>
    </row>
    <row r="1604" spans="1:7">
      <c r="A1604" s="249" t="s">
        <v>434</v>
      </c>
      <c r="B1604" s="250" t="s">
        <v>208</v>
      </c>
      <c r="C1604" s="250" t="s">
        <v>433</v>
      </c>
      <c r="D1604" s="250" t="s">
        <v>796</v>
      </c>
      <c r="E1604" s="250" t="s">
        <v>435</v>
      </c>
      <c r="F1604" s="251">
        <v>5441900</v>
      </c>
      <c r="G1604" s="124" t="str">
        <f t="shared" si="26"/>
        <v>02031110051180530</v>
      </c>
    </row>
    <row r="1605" spans="1:7" ht="25.5">
      <c r="A1605" s="249" t="s">
        <v>238</v>
      </c>
      <c r="B1605" s="250" t="s">
        <v>208</v>
      </c>
      <c r="C1605" s="250" t="s">
        <v>1137</v>
      </c>
      <c r="D1605" s="250" t="s">
        <v>1175</v>
      </c>
      <c r="E1605" s="250" t="s">
        <v>1175</v>
      </c>
      <c r="F1605" s="251">
        <v>4102500</v>
      </c>
      <c r="G1605" s="124" t="str">
        <f t="shared" si="26"/>
        <v>0300</v>
      </c>
    </row>
    <row r="1606" spans="1:7" ht="38.25">
      <c r="A1606" s="249" t="s">
        <v>1715</v>
      </c>
      <c r="B1606" s="250" t="s">
        <v>208</v>
      </c>
      <c r="C1606" s="250" t="s">
        <v>345</v>
      </c>
      <c r="D1606" s="250" t="s">
        <v>1175</v>
      </c>
      <c r="E1606" s="250" t="s">
        <v>1175</v>
      </c>
      <c r="F1606" s="251">
        <v>4102500</v>
      </c>
      <c r="G1606" s="124" t="str">
        <f t="shared" si="26"/>
        <v>0310</v>
      </c>
    </row>
    <row r="1607" spans="1:7" ht="51">
      <c r="A1607" s="249" t="s">
        <v>1769</v>
      </c>
      <c r="B1607" s="250" t="s">
        <v>208</v>
      </c>
      <c r="C1607" s="250" t="s">
        <v>345</v>
      </c>
      <c r="D1607" s="250" t="s">
        <v>978</v>
      </c>
      <c r="E1607" s="250" t="s">
        <v>1175</v>
      </c>
      <c r="F1607" s="251">
        <v>4102500</v>
      </c>
      <c r="G1607" s="124" t="str">
        <f t="shared" si="26"/>
        <v>03100400000000</v>
      </c>
    </row>
    <row r="1608" spans="1:7" ht="25.5">
      <c r="A1608" s="249" t="s">
        <v>459</v>
      </c>
      <c r="B1608" s="250" t="s">
        <v>208</v>
      </c>
      <c r="C1608" s="250" t="s">
        <v>345</v>
      </c>
      <c r="D1608" s="250" t="s">
        <v>980</v>
      </c>
      <c r="E1608" s="250" t="s">
        <v>1175</v>
      </c>
      <c r="F1608" s="251">
        <v>4102500</v>
      </c>
      <c r="G1608" s="124" t="str">
        <f t="shared" si="26"/>
        <v>03100420000000</v>
      </c>
    </row>
    <row r="1609" spans="1:7" ht="102">
      <c r="A1609" s="249" t="s">
        <v>2163</v>
      </c>
      <c r="B1609" s="250" t="s">
        <v>208</v>
      </c>
      <c r="C1609" s="250" t="s">
        <v>345</v>
      </c>
      <c r="D1609" s="250" t="s">
        <v>1226</v>
      </c>
      <c r="E1609" s="250" t="s">
        <v>1175</v>
      </c>
      <c r="F1609" s="251">
        <v>4102500</v>
      </c>
      <c r="G1609" s="124" t="str">
        <f t="shared" si="26"/>
        <v>031004200S4120</v>
      </c>
    </row>
    <row r="1610" spans="1:7">
      <c r="A1610" s="249" t="s">
        <v>1331</v>
      </c>
      <c r="B1610" s="250" t="s">
        <v>208</v>
      </c>
      <c r="C1610" s="250" t="s">
        <v>345</v>
      </c>
      <c r="D1610" s="250" t="s">
        <v>1226</v>
      </c>
      <c r="E1610" s="250" t="s">
        <v>1332</v>
      </c>
      <c r="F1610" s="251">
        <v>4102500</v>
      </c>
      <c r="G1610" s="124" t="str">
        <f t="shared" si="26"/>
        <v>031004200S4120500</v>
      </c>
    </row>
    <row r="1611" spans="1:7">
      <c r="A1611" s="249" t="s">
        <v>68</v>
      </c>
      <c r="B1611" s="250" t="s">
        <v>208</v>
      </c>
      <c r="C1611" s="250" t="s">
        <v>345</v>
      </c>
      <c r="D1611" s="250" t="s">
        <v>1226</v>
      </c>
      <c r="E1611" s="250" t="s">
        <v>430</v>
      </c>
      <c r="F1611" s="251">
        <v>4102500</v>
      </c>
      <c r="G1611" s="124" t="str">
        <f t="shared" si="26"/>
        <v>031004200S4120540</v>
      </c>
    </row>
    <row r="1612" spans="1:7">
      <c r="A1612" s="249" t="s">
        <v>183</v>
      </c>
      <c r="B1612" s="250" t="s">
        <v>208</v>
      </c>
      <c r="C1612" s="250" t="s">
        <v>1140</v>
      </c>
      <c r="D1612" s="250" t="s">
        <v>1175</v>
      </c>
      <c r="E1612" s="250" t="s">
        <v>1175</v>
      </c>
      <c r="F1612" s="251">
        <v>4874750</v>
      </c>
      <c r="G1612" s="124" t="str">
        <f t="shared" si="26"/>
        <v>0400</v>
      </c>
    </row>
    <row r="1613" spans="1:7">
      <c r="A1613" s="249" t="s">
        <v>252</v>
      </c>
      <c r="B1613" s="250" t="s">
        <v>208</v>
      </c>
      <c r="C1613" s="250" t="s">
        <v>358</v>
      </c>
      <c r="D1613" s="250" t="s">
        <v>1175</v>
      </c>
      <c r="E1613" s="250" t="s">
        <v>1175</v>
      </c>
      <c r="F1613" s="251">
        <v>4874750</v>
      </c>
      <c r="G1613" s="124" t="str">
        <f t="shared" si="26"/>
        <v>0409</v>
      </c>
    </row>
    <row r="1614" spans="1:7" ht="25.5">
      <c r="A1614" s="249" t="s">
        <v>483</v>
      </c>
      <c r="B1614" s="250" t="s">
        <v>208</v>
      </c>
      <c r="C1614" s="250" t="s">
        <v>358</v>
      </c>
      <c r="D1614" s="250" t="s">
        <v>993</v>
      </c>
      <c r="E1614" s="250" t="s">
        <v>1175</v>
      </c>
      <c r="F1614" s="251">
        <v>4874750</v>
      </c>
      <c r="G1614" s="124" t="str">
        <f t="shared" si="26"/>
        <v>04090900000000</v>
      </c>
    </row>
    <row r="1615" spans="1:7">
      <c r="A1615" s="249" t="s">
        <v>484</v>
      </c>
      <c r="B1615" s="250" t="s">
        <v>208</v>
      </c>
      <c r="C1615" s="250" t="s">
        <v>358</v>
      </c>
      <c r="D1615" s="250" t="s">
        <v>994</v>
      </c>
      <c r="E1615" s="250" t="s">
        <v>1175</v>
      </c>
      <c r="F1615" s="251">
        <v>4874750</v>
      </c>
      <c r="G1615" s="124" t="str">
        <f t="shared" si="26"/>
        <v>04090910000000</v>
      </c>
    </row>
    <row r="1616" spans="1:7" ht="89.25">
      <c r="A1616" s="249" t="s">
        <v>2164</v>
      </c>
      <c r="B1616" s="250" t="s">
        <v>208</v>
      </c>
      <c r="C1616" s="250" t="s">
        <v>358</v>
      </c>
      <c r="D1616" s="250" t="s">
        <v>1889</v>
      </c>
      <c r="E1616" s="250" t="s">
        <v>1175</v>
      </c>
      <c r="F1616" s="251">
        <v>4874750</v>
      </c>
      <c r="G1616" s="124" t="str">
        <f t="shared" si="26"/>
        <v>040909100Ч0030</v>
      </c>
    </row>
    <row r="1617" spans="1:7">
      <c r="A1617" s="249" t="s">
        <v>1331</v>
      </c>
      <c r="B1617" s="250" t="s">
        <v>208</v>
      </c>
      <c r="C1617" s="250" t="s">
        <v>358</v>
      </c>
      <c r="D1617" s="250" t="s">
        <v>1889</v>
      </c>
      <c r="E1617" s="250" t="s">
        <v>1332</v>
      </c>
      <c r="F1617" s="251">
        <v>4874750</v>
      </c>
      <c r="G1617" s="124" t="str">
        <f t="shared" si="26"/>
        <v>040909100Ч0030500</v>
      </c>
    </row>
    <row r="1618" spans="1:7">
      <c r="A1618" s="249" t="s">
        <v>68</v>
      </c>
      <c r="B1618" s="250" t="s">
        <v>208</v>
      </c>
      <c r="C1618" s="250" t="s">
        <v>358</v>
      </c>
      <c r="D1618" s="250" t="s">
        <v>1889</v>
      </c>
      <c r="E1618" s="250" t="s">
        <v>430</v>
      </c>
      <c r="F1618" s="251">
        <v>4874750</v>
      </c>
      <c r="G1618" s="124" t="str">
        <f t="shared" si="26"/>
        <v>040909100Ч0030540</v>
      </c>
    </row>
    <row r="1619" spans="1:7">
      <c r="A1619" s="249" t="s">
        <v>140</v>
      </c>
      <c r="B1619" s="250" t="s">
        <v>208</v>
      </c>
      <c r="C1619" s="250" t="s">
        <v>1142</v>
      </c>
      <c r="D1619" s="250" t="s">
        <v>1175</v>
      </c>
      <c r="E1619" s="250" t="s">
        <v>1175</v>
      </c>
      <c r="F1619" s="251">
        <v>2500000</v>
      </c>
      <c r="G1619" s="124" t="str">
        <f t="shared" si="26"/>
        <v>0700</v>
      </c>
    </row>
    <row r="1620" spans="1:7">
      <c r="A1620" s="249" t="s">
        <v>1075</v>
      </c>
      <c r="B1620" s="250" t="s">
        <v>208</v>
      </c>
      <c r="C1620" s="250" t="s">
        <v>365</v>
      </c>
      <c r="D1620" s="250" t="s">
        <v>1175</v>
      </c>
      <c r="E1620" s="250" t="s">
        <v>1175</v>
      </c>
      <c r="F1620" s="251">
        <v>2500000</v>
      </c>
      <c r="G1620" s="124" t="str">
        <f t="shared" si="26"/>
        <v>0707</v>
      </c>
    </row>
    <row r="1621" spans="1:7">
      <c r="A1621" s="249" t="s">
        <v>466</v>
      </c>
      <c r="B1621" s="250" t="s">
        <v>208</v>
      </c>
      <c r="C1621" s="250" t="s">
        <v>365</v>
      </c>
      <c r="D1621" s="250" t="s">
        <v>985</v>
      </c>
      <c r="E1621" s="250" t="s">
        <v>1175</v>
      </c>
      <c r="F1621" s="251">
        <v>2500000</v>
      </c>
      <c r="G1621" s="124" t="str">
        <f t="shared" si="26"/>
        <v>07070600000000</v>
      </c>
    </row>
    <row r="1622" spans="1:7" ht="25.5">
      <c r="A1622" s="249" t="s">
        <v>467</v>
      </c>
      <c r="B1622" s="250" t="s">
        <v>208</v>
      </c>
      <c r="C1622" s="250" t="s">
        <v>365</v>
      </c>
      <c r="D1622" s="250" t="s">
        <v>986</v>
      </c>
      <c r="E1622" s="250" t="s">
        <v>1175</v>
      </c>
      <c r="F1622" s="251">
        <v>2500000</v>
      </c>
      <c r="G1622" s="124" t="str">
        <f t="shared" si="26"/>
        <v>07070610000000</v>
      </c>
    </row>
    <row r="1623" spans="1:7" ht="102">
      <c r="A1623" s="249" t="s">
        <v>1489</v>
      </c>
      <c r="B1623" s="250" t="s">
        <v>208</v>
      </c>
      <c r="C1623" s="250" t="s">
        <v>365</v>
      </c>
      <c r="D1623" s="250" t="s">
        <v>799</v>
      </c>
      <c r="E1623" s="250" t="s">
        <v>1175</v>
      </c>
      <c r="F1623" s="251">
        <v>2500000</v>
      </c>
      <c r="G1623" s="124" t="str">
        <f t="shared" si="26"/>
        <v>070706100Ч0050</v>
      </c>
    </row>
    <row r="1624" spans="1:7">
      <c r="A1624" s="249" t="s">
        <v>1331</v>
      </c>
      <c r="B1624" s="250" t="s">
        <v>208</v>
      </c>
      <c r="C1624" s="250" t="s">
        <v>365</v>
      </c>
      <c r="D1624" s="250" t="s">
        <v>799</v>
      </c>
      <c r="E1624" s="250" t="s">
        <v>1332</v>
      </c>
      <c r="F1624" s="251">
        <v>2500000</v>
      </c>
      <c r="G1624" s="124" t="str">
        <f t="shared" si="26"/>
        <v>070706100Ч0050500</v>
      </c>
    </row>
    <row r="1625" spans="1:7">
      <c r="A1625" s="249" t="s">
        <v>68</v>
      </c>
      <c r="B1625" s="250" t="s">
        <v>208</v>
      </c>
      <c r="C1625" s="250" t="s">
        <v>365</v>
      </c>
      <c r="D1625" s="250" t="s">
        <v>799</v>
      </c>
      <c r="E1625" s="250" t="s">
        <v>430</v>
      </c>
      <c r="F1625" s="251">
        <v>2500000</v>
      </c>
      <c r="G1625" s="124" t="str">
        <f t="shared" si="26"/>
        <v>070706100Ч0050540</v>
      </c>
    </row>
    <row r="1626" spans="1:7">
      <c r="A1626" s="249" t="s">
        <v>248</v>
      </c>
      <c r="B1626" s="250" t="s">
        <v>208</v>
      </c>
      <c r="C1626" s="250" t="s">
        <v>1144</v>
      </c>
      <c r="D1626" s="250" t="s">
        <v>1175</v>
      </c>
      <c r="E1626" s="250" t="s">
        <v>1175</v>
      </c>
      <c r="F1626" s="251">
        <v>119800</v>
      </c>
      <c r="G1626" s="124" t="str">
        <f t="shared" si="26"/>
        <v>1100</v>
      </c>
    </row>
    <row r="1627" spans="1:7">
      <c r="A1627" s="249" t="s">
        <v>1230</v>
      </c>
      <c r="B1627" s="250" t="s">
        <v>208</v>
      </c>
      <c r="C1627" s="250" t="s">
        <v>1231</v>
      </c>
      <c r="D1627" s="250" t="s">
        <v>1175</v>
      </c>
      <c r="E1627" s="250" t="s">
        <v>1175</v>
      </c>
      <c r="F1627" s="251">
        <v>119800</v>
      </c>
      <c r="G1627" s="124" t="str">
        <f t="shared" si="26"/>
        <v>1101</v>
      </c>
    </row>
    <row r="1628" spans="1:7" ht="25.5">
      <c r="A1628" s="249" t="s">
        <v>1356</v>
      </c>
      <c r="B1628" s="250" t="s">
        <v>208</v>
      </c>
      <c r="C1628" s="250" t="s">
        <v>1231</v>
      </c>
      <c r="D1628" s="250" t="s">
        <v>988</v>
      </c>
      <c r="E1628" s="250" t="s">
        <v>1175</v>
      </c>
      <c r="F1628" s="251">
        <v>119800</v>
      </c>
      <c r="G1628" s="124" t="str">
        <f t="shared" si="26"/>
        <v>11010700000000</v>
      </c>
    </row>
    <row r="1629" spans="1:7" ht="25.5">
      <c r="A1629" s="249" t="s">
        <v>475</v>
      </c>
      <c r="B1629" s="250" t="s">
        <v>208</v>
      </c>
      <c r="C1629" s="250" t="s">
        <v>1231</v>
      </c>
      <c r="D1629" s="250" t="s">
        <v>989</v>
      </c>
      <c r="E1629" s="250" t="s">
        <v>1175</v>
      </c>
      <c r="F1629" s="251">
        <v>119800</v>
      </c>
      <c r="G1629" s="124" t="str">
        <f t="shared" si="26"/>
        <v>11010710000000</v>
      </c>
    </row>
    <row r="1630" spans="1:7" ht="76.5">
      <c r="A1630" s="249" t="s">
        <v>2165</v>
      </c>
      <c r="B1630" s="250" t="s">
        <v>208</v>
      </c>
      <c r="C1630" s="250" t="s">
        <v>1231</v>
      </c>
      <c r="D1630" s="250" t="s">
        <v>2166</v>
      </c>
      <c r="E1630" s="250" t="s">
        <v>1175</v>
      </c>
      <c r="F1630" s="251">
        <v>119800</v>
      </c>
      <c r="G1630" s="124" t="str">
        <f t="shared" si="26"/>
        <v>11010710074180</v>
      </c>
    </row>
    <row r="1631" spans="1:7">
      <c r="A1631" s="249" t="s">
        <v>1331</v>
      </c>
      <c r="B1631" s="250" t="s">
        <v>208</v>
      </c>
      <c r="C1631" s="250" t="s">
        <v>1231</v>
      </c>
      <c r="D1631" s="250" t="s">
        <v>2166</v>
      </c>
      <c r="E1631" s="250" t="s">
        <v>1332</v>
      </c>
      <c r="F1631" s="251">
        <v>119800</v>
      </c>
      <c r="G1631" s="124" t="str">
        <f t="shared" si="26"/>
        <v>11010710074180500</v>
      </c>
    </row>
    <row r="1632" spans="1:7">
      <c r="A1632" s="249" t="s">
        <v>68</v>
      </c>
      <c r="B1632" s="250" t="s">
        <v>208</v>
      </c>
      <c r="C1632" s="250" t="s">
        <v>1231</v>
      </c>
      <c r="D1632" s="250" t="s">
        <v>2166</v>
      </c>
      <c r="E1632" s="250" t="s">
        <v>430</v>
      </c>
      <c r="F1632" s="251">
        <v>119800</v>
      </c>
      <c r="G1632" s="124" t="str">
        <f t="shared" si="26"/>
        <v>11010710074180540</v>
      </c>
    </row>
    <row r="1633" spans="1:7" ht="38.25">
      <c r="A1633" s="249" t="s">
        <v>1155</v>
      </c>
      <c r="B1633" s="250" t="s">
        <v>208</v>
      </c>
      <c r="C1633" s="250" t="s">
        <v>1156</v>
      </c>
      <c r="D1633" s="250" t="s">
        <v>1175</v>
      </c>
      <c r="E1633" s="250" t="s">
        <v>1175</v>
      </c>
      <c r="F1633" s="251">
        <v>138263950</v>
      </c>
      <c r="G1633" s="124" t="str">
        <f t="shared" si="26"/>
        <v>1400</v>
      </c>
    </row>
    <row r="1634" spans="1:7" ht="38.25">
      <c r="A1634" s="249" t="s">
        <v>211</v>
      </c>
      <c r="B1634" s="250" t="s">
        <v>208</v>
      </c>
      <c r="C1634" s="250" t="s">
        <v>437</v>
      </c>
      <c r="D1634" s="250" t="s">
        <v>1175</v>
      </c>
      <c r="E1634" s="250" t="s">
        <v>1175</v>
      </c>
      <c r="F1634" s="251">
        <v>97389400</v>
      </c>
      <c r="G1634" s="124" t="str">
        <f t="shared" si="26"/>
        <v>1401</v>
      </c>
    </row>
    <row r="1635" spans="1:7" ht="25.5">
      <c r="A1635" s="249" t="s">
        <v>1376</v>
      </c>
      <c r="B1635" s="250" t="s">
        <v>208</v>
      </c>
      <c r="C1635" s="250" t="s">
        <v>437</v>
      </c>
      <c r="D1635" s="250" t="s">
        <v>999</v>
      </c>
      <c r="E1635" s="250" t="s">
        <v>1175</v>
      </c>
      <c r="F1635" s="251">
        <v>97389400</v>
      </c>
      <c r="G1635" s="124" t="str">
        <f t="shared" si="26"/>
        <v>14011100000000</v>
      </c>
    </row>
    <row r="1636" spans="1:7" ht="51">
      <c r="A1636" s="249" t="s">
        <v>1379</v>
      </c>
      <c r="B1636" s="250" t="s">
        <v>208</v>
      </c>
      <c r="C1636" s="250" t="s">
        <v>437</v>
      </c>
      <c r="D1636" s="250" t="s">
        <v>1000</v>
      </c>
      <c r="E1636" s="250" t="s">
        <v>1175</v>
      </c>
      <c r="F1636" s="251">
        <v>97389400</v>
      </c>
      <c r="G1636" s="124" t="str">
        <f t="shared" si="26"/>
        <v>14011110000000</v>
      </c>
    </row>
    <row r="1637" spans="1:7" ht="114.75">
      <c r="A1637" s="249" t="s">
        <v>1382</v>
      </c>
      <c r="B1637" s="250" t="s">
        <v>208</v>
      </c>
      <c r="C1637" s="250" t="s">
        <v>437</v>
      </c>
      <c r="D1637" s="250" t="s">
        <v>801</v>
      </c>
      <c r="E1637" s="250" t="s">
        <v>1175</v>
      </c>
      <c r="F1637" s="251">
        <v>47081000</v>
      </c>
      <c r="G1637" s="124" t="str">
        <f t="shared" si="26"/>
        <v>14011110076010</v>
      </c>
    </row>
    <row r="1638" spans="1:7">
      <c r="A1638" s="249" t="s">
        <v>1331</v>
      </c>
      <c r="B1638" s="250" t="s">
        <v>208</v>
      </c>
      <c r="C1638" s="250" t="s">
        <v>437</v>
      </c>
      <c r="D1638" s="250" t="s">
        <v>801</v>
      </c>
      <c r="E1638" s="250" t="s">
        <v>1332</v>
      </c>
      <c r="F1638" s="251">
        <v>47081000</v>
      </c>
      <c r="G1638" s="124" t="str">
        <f t="shared" si="26"/>
        <v>14011110076010500</v>
      </c>
    </row>
    <row r="1639" spans="1:7">
      <c r="A1639" s="249" t="s">
        <v>1210</v>
      </c>
      <c r="B1639" s="250" t="s">
        <v>208</v>
      </c>
      <c r="C1639" s="250" t="s">
        <v>437</v>
      </c>
      <c r="D1639" s="250" t="s">
        <v>801</v>
      </c>
      <c r="E1639" s="250" t="s">
        <v>1211</v>
      </c>
      <c r="F1639" s="251">
        <v>47081000</v>
      </c>
      <c r="G1639" s="124" t="str">
        <f t="shared" si="26"/>
        <v>14011110076010510</v>
      </c>
    </row>
    <row r="1640" spans="1:7">
      <c r="A1640" s="249" t="s">
        <v>546</v>
      </c>
      <c r="B1640" s="250" t="s">
        <v>208</v>
      </c>
      <c r="C1640" s="250" t="s">
        <v>437</v>
      </c>
      <c r="D1640" s="250" t="s">
        <v>801</v>
      </c>
      <c r="E1640" s="250" t="s">
        <v>438</v>
      </c>
      <c r="F1640" s="251">
        <v>47081000</v>
      </c>
      <c r="G1640" s="124" t="str">
        <f t="shared" si="26"/>
        <v>14011110076010511</v>
      </c>
    </row>
    <row r="1641" spans="1:7" ht="89.25">
      <c r="A1641" s="249" t="s">
        <v>540</v>
      </c>
      <c r="B1641" s="250" t="s">
        <v>208</v>
      </c>
      <c r="C1641" s="250" t="s">
        <v>437</v>
      </c>
      <c r="D1641" s="250" t="s">
        <v>802</v>
      </c>
      <c r="E1641" s="250" t="s">
        <v>1175</v>
      </c>
      <c r="F1641" s="251">
        <v>50308400</v>
      </c>
      <c r="G1641" s="124" t="str">
        <f t="shared" ref="G1641:G1653" si="27">CONCATENATE(C1641,D1641,E1641)</f>
        <v>14011110080130</v>
      </c>
    </row>
    <row r="1642" spans="1:7">
      <c r="A1642" s="249" t="s">
        <v>1331</v>
      </c>
      <c r="B1642" s="250" t="s">
        <v>208</v>
      </c>
      <c r="C1642" s="250" t="s">
        <v>437</v>
      </c>
      <c r="D1642" s="250" t="s">
        <v>802</v>
      </c>
      <c r="E1642" s="250" t="s">
        <v>1332</v>
      </c>
      <c r="F1642" s="251">
        <v>50308400</v>
      </c>
      <c r="G1642" s="124" t="str">
        <f t="shared" si="27"/>
        <v>14011110080130500</v>
      </c>
    </row>
    <row r="1643" spans="1:7">
      <c r="A1643" s="249" t="s">
        <v>1210</v>
      </c>
      <c r="B1643" s="250" t="s">
        <v>208</v>
      </c>
      <c r="C1643" s="250" t="s">
        <v>437</v>
      </c>
      <c r="D1643" s="250" t="s">
        <v>802</v>
      </c>
      <c r="E1643" s="250" t="s">
        <v>1211</v>
      </c>
      <c r="F1643" s="251">
        <v>50308400</v>
      </c>
      <c r="G1643" s="124" t="str">
        <f t="shared" si="27"/>
        <v>14011110080130510</v>
      </c>
    </row>
    <row r="1644" spans="1:7">
      <c r="A1644" s="249" t="s">
        <v>546</v>
      </c>
      <c r="B1644" s="250" t="s">
        <v>208</v>
      </c>
      <c r="C1644" s="250" t="s">
        <v>437</v>
      </c>
      <c r="D1644" s="250" t="s">
        <v>802</v>
      </c>
      <c r="E1644" s="250" t="s">
        <v>438</v>
      </c>
      <c r="F1644" s="251">
        <v>50308400</v>
      </c>
      <c r="G1644" s="124" t="str">
        <f t="shared" si="27"/>
        <v>14011110080130511</v>
      </c>
    </row>
    <row r="1645" spans="1:7">
      <c r="A1645" s="249" t="s">
        <v>250</v>
      </c>
      <c r="B1645" s="250" t="s">
        <v>208</v>
      </c>
      <c r="C1645" s="250" t="s">
        <v>439</v>
      </c>
      <c r="D1645" s="250" t="s">
        <v>1175</v>
      </c>
      <c r="E1645" s="250" t="s">
        <v>1175</v>
      </c>
      <c r="F1645" s="251">
        <v>40874550</v>
      </c>
      <c r="G1645" s="124" t="str">
        <f t="shared" si="27"/>
        <v>1403</v>
      </c>
    </row>
    <row r="1646" spans="1:7" ht="25.5">
      <c r="A1646" s="249" t="s">
        <v>1376</v>
      </c>
      <c r="B1646" s="250" t="s">
        <v>208</v>
      </c>
      <c r="C1646" s="250" t="s">
        <v>439</v>
      </c>
      <c r="D1646" s="250" t="s">
        <v>999</v>
      </c>
      <c r="E1646" s="250" t="s">
        <v>1175</v>
      </c>
      <c r="F1646" s="251">
        <v>40874550</v>
      </c>
      <c r="G1646" s="124" t="str">
        <f t="shared" si="27"/>
        <v>14031100000000</v>
      </c>
    </row>
    <row r="1647" spans="1:7" ht="51">
      <c r="A1647" s="249" t="s">
        <v>1379</v>
      </c>
      <c r="B1647" s="250" t="s">
        <v>208</v>
      </c>
      <c r="C1647" s="250" t="s">
        <v>439</v>
      </c>
      <c r="D1647" s="250" t="s">
        <v>1000</v>
      </c>
      <c r="E1647" s="250" t="s">
        <v>1175</v>
      </c>
      <c r="F1647" s="251">
        <v>40874550</v>
      </c>
      <c r="G1647" s="124" t="str">
        <f t="shared" si="27"/>
        <v>14031110000000</v>
      </c>
    </row>
    <row r="1648" spans="1:7" ht="114.75">
      <c r="A1648" s="249" t="s">
        <v>2167</v>
      </c>
      <c r="B1648" s="250" t="s">
        <v>208</v>
      </c>
      <c r="C1648" s="250" t="s">
        <v>439</v>
      </c>
      <c r="D1648" s="250" t="s">
        <v>2168</v>
      </c>
      <c r="E1648" s="250" t="s">
        <v>1175</v>
      </c>
      <c r="F1648" s="251">
        <v>2094250</v>
      </c>
      <c r="G1648" s="124" t="str">
        <f t="shared" si="27"/>
        <v>14031110027240</v>
      </c>
    </row>
    <row r="1649" spans="1:7">
      <c r="A1649" s="249" t="s">
        <v>1331</v>
      </c>
      <c r="B1649" s="250" t="s">
        <v>208</v>
      </c>
      <c r="C1649" s="250" t="s">
        <v>439</v>
      </c>
      <c r="D1649" s="250" t="s">
        <v>2168</v>
      </c>
      <c r="E1649" s="250" t="s">
        <v>1332</v>
      </c>
      <c r="F1649" s="251">
        <v>2094250</v>
      </c>
      <c r="G1649" s="124" t="str">
        <f t="shared" si="27"/>
        <v>14031110027240500</v>
      </c>
    </row>
    <row r="1650" spans="1:7">
      <c r="A1650" s="249" t="s">
        <v>68</v>
      </c>
      <c r="B1650" s="250" t="s">
        <v>208</v>
      </c>
      <c r="C1650" s="250" t="s">
        <v>439</v>
      </c>
      <c r="D1650" s="250" t="s">
        <v>2168</v>
      </c>
      <c r="E1650" s="250" t="s">
        <v>430</v>
      </c>
      <c r="F1650" s="251">
        <v>2094250</v>
      </c>
      <c r="G1650" s="124" t="str">
        <f t="shared" si="27"/>
        <v>14031110027240540</v>
      </c>
    </row>
    <row r="1651" spans="1:7" ht="89.25">
      <c r="A1651" s="249" t="s">
        <v>1493</v>
      </c>
      <c r="B1651" s="250" t="s">
        <v>208</v>
      </c>
      <c r="C1651" s="250" t="s">
        <v>439</v>
      </c>
      <c r="D1651" s="250" t="s">
        <v>803</v>
      </c>
      <c r="E1651" s="250" t="s">
        <v>1175</v>
      </c>
      <c r="F1651" s="251">
        <v>38780300</v>
      </c>
      <c r="G1651" s="124" t="str">
        <f t="shared" si="27"/>
        <v>14031110080120</v>
      </c>
    </row>
    <row r="1652" spans="1:7">
      <c r="A1652" s="249" t="s">
        <v>1331</v>
      </c>
      <c r="B1652" s="250" t="s">
        <v>208</v>
      </c>
      <c r="C1652" s="250" t="s">
        <v>439</v>
      </c>
      <c r="D1652" s="250" t="s">
        <v>803</v>
      </c>
      <c r="E1652" s="250" t="s">
        <v>1332</v>
      </c>
      <c r="F1652" s="251">
        <v>38780300</v>
      </c>
      <c r="G1652" s="124" t="str">
        <f t="shared" si="27"/>
        <v>14031110080120500</v>
      </c>
    </row>
    <row r="1653" spans="1:7">
      <c r="A1653" s="249" t="s">
        <v>68</v>
      </c>
      <c r="B1653" s="250" t="s">
        <v>208</v>
      </c>
      <c r="C1653" s="250" t="s">
        <v>439</v>
      </c>
      <c r="D1653" s="250" t="s">
        <v>803</v>
      </c>
      <c r="E1653" s="250" t="s">
        <v>430</v>
      </c>
      <c r="F1653" s="251">
        <v>38780300</v>
      </c>
      <c r="G1653" s="124" t="str">
        <f t="shared" si="27"/>
        <v>14031110080120540</v>
      </c>
    </row>
  </sheetData>
  <autoFilter ref="A7:H1653">
    <filterColumn colId="3"/>
  </autoFilter>
  <mergeCells count="6">
    <mergeCell ref="A1:F1"/>
    <mergeCell ref="A2:F2"/>
    <mergeCell ref="A3:F3"/>
    <mergeCell ref="A5:A6"/>
    <mergeCell ref="B5:E5"/>
    <mergeCell ref="F5:F6"/>
  </mergeCells>
  <phoneticPr fontId="3" type="noConversion"/>
  <pageMargins left="0.98425196850393704" right="0.23622047244094491" top="0.2" bottom="0.19" header="0.17" footer="0.17"/>
  <pageSetup paperSize="9" scale="81" fitToHeight="0" orientation="portrait" r:id="rId1"/>
  <headerFooter alignWithMargins="0"/>
</worksheet>
</file>

<file path=xl/worksheets/sheet7.xml><?xml version="1.0" encoding="utf-8"?>
<worksheet xmlns="http://schemas.openxmlformats.org/spreadsheetml/2006/main" xmlns:r="http://schemas.openxmlformats.org/officeDocument/2006/relationships">
  <dimension ref="A1:I1307"/>
  <sheetViews>
    <sheetView workbookViewId="0">
      <selection activeCell="A3" sqref="A3:G3"/>
    </sheetView>
  </sheetViews>
  <sheetFormatPr defaultRowHeight="12.75"/>
  <cols>
    <col min="1" max="1" width="38.85546875" style="127" customWidth="1"/>
    <col min="2" max="2" width="7.28515625" style="127" customWidth="1"/>
    <col min="3" max="3" width="8" style="127" customWidth="1"/>
    <col min="4" max="4" width="11.7109375" style="127" customWidth="1"/>
    <col min="5" max="5" width="9.42578125" style="127" customWidth="1"/>
    <col min="6" max="7" width="19.7109375" style="3" customWidth="1"/>
    <col min="8" max="8" width="15.5703125" style="3" customWidth="1"/>
    <col min="9" max="9" width="13.5703125" style="3" bestFit="1" customWidth="1"/>
    <col min="10" max="10" width="9.140625" style="3"/>
    <col min="11" max="11" width="17.7109375" style="3" customWidth="1"/>
    <col min="12" max="12" width="26.5703125" style="3" customWidth="1"/>
    <col min="13" max="16384" width="9.140625" style="3"/>
  </cols>
  <sheetData>
    <row r="1" spans="1:9" ht="48" customHeight="1">
      <c r="A1" s="449" t="str">
        <f>"Приложение №"&amp;Н2вед1&amp;" к решению
Богучанского районного Совета депутатов
от "&amp;Р2дата&amp;" года №"&amp;Р2номер</f>
        <v>Приложение №4 к решению
Богучанского районного Совета депутатов
от 11.03.2022 года №21/1-158</v>
      </c>
      <c r="B1" s="449"/>
      <c r="C1" s="449"/>
      <c r="D1" s="449"/>
      <c r="E1" s="449"/>
      <c r="F1" s="449"/>
      <c r="G1" s="449"/>
    </row>
    <row r="2" spans="1:9" ht="53.25" customHeight="1">
      <c r="A2" s="449"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22.12.2021 года №18/1-133</v>
      </c>
      <c r="B2" s="449"/>
      <c r="C2" s="449"/>
      <c r="D2" s="449"/>
      <c r="E2" s="449"/>
      <c r="F2" s="449"/>
      <c r="G2" s="449"/>
    </row>
    <row r="3" spans="1:9" ht="58.5" customHeight="1">
      <c r="A3" s="448"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2023-2024 годов</v>
      </c>
      <c r="B3" s="448"/>
      <c r="C3" s="448"/>
      <c r="D3" s="448"/>
      <c r="E3" s="448"/>
      <c r="F3" s="448"/>
      <c r="G3" s="448"/>
    </row>
    <row r="4" spans="1:9">
      <c r="G4" s="8" t="s">
        <v>69</v>
      </c>
    </row>
    <row r="5" spans="1:9">
      <c r="A5" s="477" t="s">
        <v>1337</v>
      </c>
      <c r="B5" s="479" t="s">
        <v>177</v>
      </c>
      <c r="C5" s="480"/>
      <c r="D5" s="480"/>
      <c r="E5" s="481"/>
      <c r="F5" s="484" t="s">
        <v>1753</v>
      </c>
      <c r="G5" s="484" t="s">
        <v>1865</v>
      </c>
    </row>
    <row r="6" spans="1:9" ht="41.25" customHeight="1">
      <c r="A6" s="478"/>
      <c r="B6" s="259" t="s">
        <v>1334</v>
      </c>
      <c r="C6" s="259" t="s">
        <v>1333</v>
      </c>
      <c r="D6" s="259" t="s">
        <v>1335</v>
      </c>
      <c r="E6" s="259" t="s">
        <v>1336</v>
      </c>
      <c r="F6" s="484"/>
      <c r="G6" s="484"/>
    </row>
    <row r="7" spans="1:9" s="11" customFormat="1">
      <c r="A7" s="328" t="s">
        <v>70</v>
      </c>
      <c r="B7" s="329" t="s">
        <v>1175</v>
      </c>
      <c r="C7" s="329" t="s">
        <v>1175</v>
      </c>
      <c r="D7" s="329" t="s">
        <v>1175</v>
      </c>
      <c r="E7" s="329" t="s">
        <v>1175</v>
      </c>
      <c r="F7" s="324">
        <f>2341724703.34+30000000</f>
        <v>2371724703.3400002</v>
      </c>
      <c r="G7" s="324">
        <f>2296899854.25+63000000</f>
        <v>2359899854.25</v>
      </c>
      <c r="I7" s="81"/>
    </row>
    <row r="8" spans="1:9">
      <c r="A8" s="328" t="s">
        <v>321</v>
      </c>
      <c r="B8" s="329" t="s">
        <v>178</v>
      </c>
      <c r="C8" s="329" t="s">
        <v>1175</v>
      </c>
      <c r="D8" s="329" t="s">
        <v>1175</v>
      </c>
      <c r="E8" s="329" t="s">
        <v>1175</v>
      </c>
      <c r="F8" s="324">
        <v>7274170</v>
      </c>
      <c r="G8" s="324">
        <v>7274170</v>
      </c>
      <c r="H8" s="82"/>
    </row>
    <row r="9" spans="1:9">
      <c r="A9" s="328" t="s">
        <v>234</v>
      </c>
      <c r="B9" s="329" t="s">
        <v>178</v>
      </c>
      <c r="C9" s="329" t="s">
        <v>1135</v>
      </c>
      <c r="D9" s="329" t="s">
        <v>1175</v>
      </c>
      <c r="E9" s="329" t="s">
        <v>1175</v>
      </c>
      <c r="F9" s="324">
        <v>7274170</v>
      </c>
      <c r="G9" s="324">
        <v>7274170</v>
      </c>
      <c r="H9" s="124" t="str">
        <f>CONCATENATE(C9,,D9,E9)</f>
        <v>0100</v>
      </c>
    </row>
    <row r="10" spans="1:9" ht="63.75">
      <c r="A10" s="328" t="s">
        <v>67</v>
      </c>
      <c r="B10" s="329" t="s">
        <v>178</v>
      </c>
      <c r="C10" s="329" t="s">
        <v>327</v>
      </c>
      <c r="D10" s="329" t="s">
        <v>1175</v>
      </c>
      <c r="E10" s="329" t="s">
        <v>1175</v>
      </c>
      <c r="F10" s="324">
        <v>7274170</v>
      </c>
      <c r="G10" s="324">
        <v>7274170</v>
      </c>
      <c r="H10" s="124" t="str">
        <f t="shared" ref="H10:H73" si="0">CONCATENATE(C10,,D10,E10)</f>
        <v>0103</v>
      </c>
    </row>
    <row r="11" spans="1:9" ht="38.25">
      <c r="A11" s="328" t="s">
        <v>599</v>
      </c>
      <c r="B11" s="329" t="s">
        <v>178</v>
      </c>
      <c r="C11" s="329" t="s">
        <v>327</v>
      </c>
      <c r="D11" s="329" t="s">
        <v>1006</v>
      </c>
      <c r="E11" s="329" t="s">
        <v>1175</v>
      </c>
      <c r="F11" s="324">
        <v>7274170</v>
      </c>
      <c r="G11" s="324">
        <v>7274170</v>
      </c>
      <c r="H11" s="124" t="str">
        <f t="shared" si="0"/>
        <v>01038000000000</v>
      </c>
    </row>
    <row r="12" spans="1:9" ht="51">
      <c r="A12" s="328" t="s">
        <v>600</v>
      </c>
      <c r="B12" s="329" t="s">
        <v>178</v>
      </c>
      <c r="C12" s="329" t="s">
        <v>327</v>
      </c>
      <c r="D12" s="329" t="s">
        <v>1008</v>
      </c>
      <c r="E12" s="329" t="s">
        <v>1175</v>
      </c>
      <c r="F12" s="324">
        <v>3413923</v>
      </c>
      <c r="G12" s="324">
        <v>3413923</v>
      </c>
      <c r="H12" s="124" t="str">
        <f t="shared" si="0"/>
        <v>01038020000000</v>
      </c>
    </row>
    <row r="13" spans="1:9" ht="51">
      <c r="A13" s="328" t="s">
        <v>328</v>
      </c>
      <c r="B13" s="329" t="s">
        <v>178</v>
      </c>
      <c r="C13" s="329" t="s">
        <v>327</v>
      </c>
      <c r="D13" s="329" t="s">
        <v>638</v>
      </c>
      <c r="E13" s="329" t="s">
        <v>1175</v>
      </c>
      <c r="F13" s="324">
        <v>3313923</v>
      </c>
      <c r="G13" s="324">
        <v>3313923</v>
      </c>
      <c r="H13" s="124" t="str">
        <f t="shared" si="0"/>
        <v>01038020060000</v>
      </c>
    </row>
    <row r="14" spans="1:9" ht="76.5">
      <c r="A14" s="328" t="s">
        <v>1320</v>
      </c>
      <c r="B14" s="329" t="s">
        <v>178</v>
      </c>
      <c r="C14" s="329" t="s">
        <v>327</v>
      </c>
      <c r="D14" s="329" t="s">
        <v>638</v>
      </c>
      <c r="E14" s="329" t="s">
        <v>273</v>
      </c>
      <c r="F14" s="324">
        <v>2790173</v>
      </c>
      <c r="G14" s="324">
        <v>2790173</v>
      </c>
      <c r="H14" s="124" t="str">
        <f t="shared" si="0"/>
        <v>01038020060000100</v>
      </c>
    </row>
    <row r="15" spans="1:9" ht="38.25">
      <c r="A15" s="328" t="s">
        <v>1205</v>
      </c>
      <c r="B15" s="329" t="s">
        <v>178</v>
      </c>
      <c r="C15" s="329" t="s">
        <v>327</v>
      </c>
      <c r="D15" s="329" t="s">
        <v>638</v>
      </c>
      <c r="E15" s="329" t="s">
        <v>28</v>
      </c>
      <c r="F15" s="324">
        <v>2790173</v>
      </c>
      <c r="G15" s="324">
        <v>2790173</v>
      </c>
      <c r="H15" s="124" t="str">
        <f t="shared" si="0"/>
        <v>01038020060000120</v>
      </c>
    </row>
    <row r="16" spans="1:9" ht="25.5">
      <c r="A16" s="328" t="s">
        <v>953</v>
      </c>
      <c r="B16" s="329" t="s">
        <v>178</v>
      </c>
      <c r="C16" s="329" t="s">
        <v>327</v>
      </c>
      <c r="D16" s="329" t="s">
        <v>638</v>
      </c>
      <c r="E16" s="329" t="s">
        <v>324</v>
      </c>
      <c r="F16" s="324">
        <v>2122637</v>
      </c>
      <c r="G16" s="324">
        <v>2122637</v>
      </c>
      <c r="H16" s="124" t="str">
        <f t="shared" si="0"/>
        <v>01038020060000121</v>
      </c>
    </row>
    <row r="17" spans="1:8" ht="51">
      <c r="A17" s="328" t="s">
        <v>325</v>
      </c>
      <c r="B17" s="329" t="s">
        <v>178</v>
      </c>
      <c r="C17" s="329" t="s">
        <v>327</v>
      </c>
      <c r="D17" s="329" t="s">
        <v>638</v>
      </c>
      <c r="E17" s="329" t="s">
        <v>326</v>
      </c>
      <c r="F17" s="324">
        <v>26500</v>
      </c>
      <c r="G17" s="324">
        <v>26500</v>
      </c>
      <c r="H17" s="124" t="str">
        <f t="shared" si="0"/>
        <v>01038020060000122</v>
      </c>
    </row>
    <row r="18" spans="1:8" ht="63.75">
      <c r="A18" s="328" t="s">
        <v>1054</v>
      </c>
      <c r="B18" s="329" t="s">
        <v>178</v>
      </c>
      <c r="C18" s="329" t="s">
        <v>327</v>
      </c>
      <c r="D18" s="329" t="s">
        <v>638</v>
      </c>
      <c r="E18" s="329" t="s">
        <v>1055</v>
      </c>
      <c r="F18" s="324">
        <v>641036</v>
      </c>
      <c r="G18" s="324">
        <v>641036</v>
      </c>
      <c r="H18" s="124" t="str">
        <f t="shared" si="0"/>
        <v>01038020060000129</v>
      </c>
    </row>
    <row r="19" spans="1:8" ht="38.25">
      <c r="A19" s="328" t="s">
        <v>1321</v>
      </c>
      <c r="B19" s="329" t="s">
        <v>178</v>
      </c>
      <c r="C19" s="329" t="s">
        <v>327</v>
      </c>
      <c r="D19" s="329" t="s">
        <v>638</v>
      </c>
      <c r="E19" s="329" t="s">
        <v>1322</v>
      </c>
      <c r="F19" s="324">
        <v>523750</v>
      </c>
      <c r="G19" s="324">
        <v>523750</v>
      </c>
      <c r="H19" s="124" t="str">
        <f t="shared" si="0"/>
        <v>01038020060000200</v>
      </c>
    </row>
    <row r="20" spans="1:8" ht="38.25">
      <c r="A20" s="328" t="s">
        <v>1198</v>
      </c>
      <c r="B20" s="329" t="s">
        <v>178</v>
      </c>
      <c r="C20" s="329" t="s">
        <v>327</v>
      </c>
      <c r="D20" s="329" t="s">
        <v>638</v>
      </c>
      <c r="E20" s="329" t="s">
        <v>1199</v>
      </c>
      <c r="F20" s="324">
        <v>523750</v>
      </c>
      <c r="G20" s="324">
        <v>523750</v>
      </c>
      <c r="H20" s="124" t="str">
        <f t="shared" si="0"/>
        <v>01038020060000240</v>
      </c>
    </row>
    <row r="21" spans="1:8">
      <c r="A21" s="328" t="s">
        <v>1225</v>
      </c>
      <c r="B21" s="329" t="s">
        <v>178</v>
      </c>
      <c r="C21" s="329" t="s">
        <v>327</v>
      </c>
      <c r="D21" s="329" t="s">
        <v>638</v>
      </c>
      <c r="E21" s="329" t="s">
        <v>329</v>
      </c>
      <c r="F21" s="324">
        <v>523750</v>
      </c>
      <c r="G21" s="324">
        <v>523750</v>
      </c>
      <c r="H21" s="124" t="str">
        <f t="shared" si="0"/>
        <v>01038020060000244</v>
      </c>
    </row>
    <row r="22" spans="1:8" ht="76.5">
      <c r="A22" s="328" t="s">
        <v>558</v>
      </c>
      <c r="B22" s="329" t="s">
        <v>178</v>
      </c>
      <c r="C22" s="329" t="s">
        <v>327</v>
      </c>
      <c r="D22" s="329" t="s">
        <v>639</v>
      </c>
      <c r="E22" s="329" t="s">
        <v>1175</v>
      </c>
      <c r="F22" s="324">
        <v>100000</v>
      </c>
      <c r="G22" s="324">
        <v>100000</v>
      </c>
      <c r="H22" s="124" t="str">
        <f t="shared" si="0"/>
        <v>01038020067000</v>
      </c>
    </row>
    <row r="23" spans="1:8" ht="76.5">
      <c r="A23" s="328" t="s">
        <v>1320</v>
      </c>
      <c r="B23" s="329" t="s">
        <v>178</v>
      </c>
      <c r="C23" s="329" t="s">
        <v>327</v>
      </c>
      <c r="D23" s="329" t="s">
        <v>639</v>
      </c>
      <c r="E23" s="329" t="s">
        <v>273</v>
      </c>
      <c r="F23" s="324">
        <v>100000</v>
      </c>
      <c r="G23" s="324">
        <v>100000</v>
      </c>
      <c r="H23" s="124" t="str">
        <f t="shared" si="0"/>
        <v>01038020067000100</v>
      </c>
    </row>
    <row r="24" spans="1:8" ht="38.25">
      <c r="A24" s="328" t="s">
        <v>1205</v>
      </c>
      <c r="B24" s="329" t="s">
        <v>178</v>
      </c>
      <c r="C24" s="329" t="s">
        <v>327</v>
      </c>
      <c r="D24" s="329" t="s">
        <v>639</v>
      </c>
      <c r="E24" s="329" t="s">
        <v>28</v>
      </c>
      <c r="F24" s="324">
        <v>100000</v>
      </c>
      <c r="G24" s="324">
        <v>100000</v>
      </c>
      <c r="H24" s="124" t="str">
        <f t="shared" si="0"/>
        <v>01038020067000120</v>
      </c>
    </row>
    <row r="25" spans="1:8" ht="51">
      <c r="A25" s="328" t="s">
        <v>325</v>
      </c>
      <c r="B25" s="329" t="s">
        <v>178</v>
      </c>
      <c r="C25" s="329" t="s">
        <v>327</v>
      </c>
      <c r="D25" s="329" t="s">
        <v>639</v>
      </c>
      <c r="E25" s="329" t="s">
        <v>326</v>
      </c>
      <c r="F25" s="324">
        <v>100000</v>
      </c>
      <c r="G25" s="324">
        <v>100000</v>
      </c>
      <c r="H25" s="124" t="str">
        <f t="shared" si="0"/>
        <v>01038020067000122</v>
      </c>
    </row>
    <row r="26" spans="1:8" ht="63.75">
      <c r="A26" s="328" t="s">
        <v>330</v>
      </c>
      <c r="B26" s="329" t="s">
        <v>178</v>
      </c>
      <c r="C26" s="329" t="s">
        <v>327</v>
      </c>
      <c r="D26" s="329" t="s">
        <v>1009</v>
      </c>
      <c r="E26" s="329" t="s">
        <v>1175</v>
      </c>
      <c r="F26" s="324">
        <v>3860247</v>
      </c>
      <c r="G26" s="324">
        <v>3860247</v>
      </c>
      <c r="H26" s="124" t="str">
        <f t="shared" si="0"/>
        <v>01038030000000</v>
      </c>
    </row>
    <row r="27" spans="1:8" ht="63.75">
      <c r="A27" s="328" t="s">
        <v>330</v>
      </c>
      <c r="B27" s="329" t="s">
        <v>178</v>
      </c>
      <c r="C27" s="329" t="s">
        <v>327</v>
      </c>
      <c r="D27" s="329" t="s">
        <v>640</v>
      </c>
      <c r="E27" s="329" t="s">
        <v>1175</v>
      </c>
      <c r="F27" s="324">
        <v>3810247</v>
      </c>
      <c r="G27" s="324">
        <v>3810247</v>
      </c>
      <c r="H27" s="124" t="str">
        <f t="shared" si="0"/>
        <v>01038030060000</v>
      </c>
    </row>
    <row r="28" spans="1:8" ht="76.5">
      <c r="A28" s="328" t="s">
        <v>1320</v>
      </c>
      <c r="B28" s="329" t="s">
        <v>178</v>
      </c>
      <c r="C28" s="329" t="s">
        <v>327</v>
      </c>
      <c r="D28" s="329" t="s">
        <v>640</v>
      </c>
      <c r="E28" s="329" t="s">
        <v>273</v>
      </c>
      <c r="F28" s="324">
        <v>3810247</v>
      </c>
      <c r="G28" s="324">
        <v>3810247</v>
      </c>
      <c r="H28" s="124" t="str">
        <f t="shared" si="0"/>
        <v>01038030060000100</v>
      </c>
    </row>
    <row r="29" spans="1:8" ht="38.25">
      <c r="A29" s="328" t="s">
        <v>1205</v>
      </c>
      <c r="B29" s="329" t="s">
        <v>178</v>
      </c>
      <c r="C29" s="329" t="s">
        <v>327</v>
      </c>
      <c r="D29" s="329" t="s">
        <v>640</v>
      </c>
      <c r="E29" s="329" t="s">
        <v>28</v>
      </c>
      <c r="F29" s="324">
        <v>3810247</v>
      </c>
      <c r="G29" s="324">
        <v>3810247</v>
      </c>
      <c r="H29" s="124" t="str">
        <f t="shared" si="0"/>
        <v>01038030060000120</v>
      </c>
    </row>
    <row r="30" spans="1:8" ht="25.5">
      <c r="A30" s="328" t="s">
        <v>953</v>
      </c>
      <c r="B30" s="329" t="s">
        <v>178</v>
      </c>
      <c r="C30" s="329" t="s">
        <v>327</v>
      </c>
      <c r="D30" s="329" t="s">
        <v>640</v>
      </c>
      <c r="E30" s="329" t="s">
        <v>324</v>
      </c>
      <c r="F30" s="324">
        <v>2694963</v>
      </c>
      <c r="G30" s="324">
        <v>2694963</v>
      </c>
      <c r="H30" s="124" t="str">
        <f t="shared" si="0"/>
        <v>01038030060000121</v>
      </c>
    </row>
    <row r="31" spans="1:8" ht="51">
      <c r="A31" s="328" t="s">
        <v>325</v>
      </c>
      <c r="B31" s="329" t="s">
        <v>178</v>
      </c>
      <c r="C31" s="329" t="s">
        <v>327</v>
      </c>
      <c r="D31" s="329" t="s">
        <v>640</v>
      </c>
      <c r="E31" s="329" t="s">
        <v>326</v>
      </c>
      <c r="F31" s="324">
        <v>56200</v>
      </c>
      <c r="G31" s="324">
        <v>56200</v>
      </c>
      <c r="H31" s="124" t="str">
        <f t="shared" si="0"/>
        <v>01038030060000122</v>
      </c>
    </row>
    <row r="32" spans="1:8" ht="38.25">
      <c r="A32" s="328" t="s">
        <v>1978</v>
      </c>
      <c r="B32" s="329" t="s">
        <v>178</v>
      </c>
      <c r="C32" s="329" t="s">
        <v>327</v>
      </c>
      <c r="D32" s="329" t="s">
        <v>640</v>
      </c>
      <c r="E32" s="329" t="s">
        <v>496</v>
      </c>
      <c r="F32" s="324">
        <v>264000</v>
      </c>
      <c r="G32" s="324">
        <v>264000</v>
      </c>
      <c r="H32" s="124" t="str">
        <f t="shared" si="0"/>
        <v>01038030060000123</v>
      </c>
    </row>
    <row r="33" spans="1:8" ht="63.75">
      <c r="A33" s="328" t="s">
        <v>1054</v>
      </c>
      <c r="B33" s="329" t="s">
        <v>178</v>
      </c>
      <c r="C33" s="329" t="s">
        <v>327</v>
      </c>
      <c r="D33" s="329" t="s">
        <v>640</v>
      </c>
      <c r="E33" s="329" t="s">
        <v>1055</v>
      </c>
      <c r="F33" s="324">
        <v>795084</v>
      </c>
      <c r="G33" s="324">
        <v>795084</v>
      </c>
      <c r="H33" s="124" t="str">
        <f t="shared" si="0"/>
        <v>01038030060000129</v>
      </c>
    </row>
    <row r="34" spans="1:8" ht="76.5">
      <c r="A34" s="328" t="s">
        <v>1136</v>
      </c>
      <c r="B34" s="329" t="s">
        <v>178</v>
      </c>
      <c r="C34" s="329" t="s">
        <v>327</v>
      </c>
      <c r="D34" s="329" t="s">
        <v>641</v>
      </c>
      <c r="E34" s="329" t="s">
        <v>1175</v>
      </c>
      <c r="F34" s="324">
        <v>50000</v>
      </c>
      <c r="G34" s="324">
        <v>50000</v>
      </c>
      <c r="H34" s="124" t="str">
        <f t="shared" si="0"/>
        <v>01038030067000</v>
      </c>
    </row>
    <row r="35" spans="1:8" ht="76.5">
      <c r="A35" s="328" t="s">
        <v>1320</v>
      </c>
      <c r="B35" s="329" t="s">
        <v>178</v>
      </c>
      <c r="C35" s="329" t="s">
        <v>327</v>
      </c>
      <c r="D35" s="329" t="s">
        <v>641</v>
      </c>
      <c r="E35" s="329" t="s">
        <v>273</v>
      </c>
      <c r="F35" s="324">
        <v>50000</v>
      </c>
      <c r="G35" s="324">
        <v>50000</v>
      </c>
      <c r="H35" s="124" t="str">
        <f t="shared" si="0"/>
        <v>01038030067000100</v>
      </c>
    </row>
    <row r="36" spans="1:8" ht="38.25">
      <c r="A36" s="328" t="s">
        <v>1205</v>
      </c>
      <c r="B36" s="329" t="s">
        <v>178</v>
      </c>
      <c r="C36" s="329" t="s">
        <v>327</v>
      </c>
      <c r="D36" s="329" t="s">
        <v>641</v>
      </c>
      <c r="E36" s="329" t="s">
        <v>28</v>
      </c>
      <c r="F36" s="324">
        <v>50000</v>
      </c>
      <c r="G36" s="324">
        <v>50000</v>
      </c>
      <c r="H36" s="124" t="str">
        <f t="shared" si="0"/>
        <v>01038030067000120</v>
      </c>
    </row>
    <row r="37" spans="1:8" ht="51">
      <c r="A37" s="328" t="s">
        <v>325</v>
      </c>
      <c r="B37" s="329" t="s">
        <v>178</v>
      </c>
      <c r="C37" s="329" t="s">
        <v>327</v>
      </c>
      <c r="D37" s="329" t="s">
        <v>641</v>
      </c>
      <c r="E37" s="329" t="s">
        <v>326</v>
      </c>
      <c r="F37" s="324">
        <v>50000</v>
      </c>
      <c r="G37" s="324">
        <v>50000</v>
      </c>
      <c r="H37" s="124" t="str">
        <f t="shared" si="0"/>
        <v>01038030067000122</v>
      </c>
    </row>
    <row r="38" spans="1:8" ht="25.5">
      <c r="A38" s="328" t="s">
        <v>180</v>
      </c>
      <c r="B38" s="329" t="s">
        <v>179</v>
      </c>
      <c r="C38" s="329" t="s">
        <v>1175</v>
      </c>
      <c r="D38" s="329" t="s">
        <v>1175</v>
      </c>
      <c r="E38" s="329" t="s">
        <v>1175</v>
      </c>
      <c r="F38" s="324">
        <v>2324622</v>
      </c>
      <c r="G38" s="324">
        <v>2324622</v>
      </c>
      <c r="H38" s="124" t="str">
        <f t="shared" si="0"/>
        <v/>
      </c>
    </row>
    <row r="39" spans="1:8">
      <c r="A39" s="328" t="s">
        <v>234</v>
      </c>
      <c r="B39" s="329" t="s">
        <v>179</v>
      </c>
      <c r="C39" s="329" t="s">
        <v>1135</v>
      </c>
      <c r="D39" s="329" t="s">
        <v>1175</v>
      </c>
      <c r="E39" s="329" t="s">
        <v>1175</v>
      </c>
      <c r="F39" s="324">
        <v>2324622</v>
      </c>
      <c r="G39" s="324">
        <v>2324622</v>
      </c>
      <c r="H39" s="124" t="str">
        <f t="shared" si="0"/>
        <v>0100</v>
      </c>
    </row>
    <row r="40" spans="1:8" ht="51">
      <c r="A40" s="328" t="s">
        <v>216</v>
      </c>
      <c r="B40" s="329" t="s">
        <v>179</v>
      </c>
      <c r="C40" s="329" t="s">
        <v>331</v>
      </c>
      <c r="D40" s="329" t="s">
        <v>1175</v>
      </c>
      <c r="E40" s="329" t="s">
        <v>1175</v>
      </c>
      <c r="F40" s="324">
        <v>2324622</v>
      </c>
      <c r="G40" s="324">
        <v>2324622</v>
      </c>
      <c r="H40" s="124" t="str">
        <f t="shared" si="0"/>
        <v>0106</v>
      </c>
    </row>
    <row r="41" spans="1:8" ht="38.25">
      <c r="A41" s="328" t="s">
        <v>599</v>
      </c>
      <c r="B41" s="329" t="s">
        <v>179</v>
      </c>
      <c r="C41" s="329" t="s">
        <v>331</v>
      </c>
      <c r="D41" s="329" t="s">
        <v>1006</v>
      </c>
      <c r="E41" s="329" t="s">
        <v>1175</v>
      </c>
      <c r="F41" s="324">
        <v>2324622</v>
      </c>
      <c r="G41" s="324">
        <v>2324622</v>
      </c>
      <c r="H41" s="124" t="str">
        <f t="shared" si="0"/>
        <v>01068000000000</v>
      </c>
    </row>
    <row r="42" spans="1:8" ht="51">
      <c r="A42" s="328" t="s">
        <v>600</v>
      </c>
      <c r="B42" s="329" t="s">
        <v>179</v>
      </c>
      <c r="C42" s="329" t="s">
        <v>331</v>
      </c>
      <c r="D42" s="329" t="s">
        <v>1008</v>
      </c>
      <c r="E42" s="329" t="s">
        <v>1175</v>
      </c>
      <c r="F42" s="324">
        <v>1036176</v>
      </c>
      <c r="G42" s="324">
        <v>1036176</v>
      </c>
      <c r="H42" s="124" t="str">
        <f t="shared" si="0"/>
        <v>01068020000000</v>
      </c>
    </row>
    <row r="43" spans="1:8" ht="51">
      <c r="A43" s="328" t="s">
        <v>328</v>
      </c>
      <c r="B43" s="329" t="s">
        <v>179</v>
      </c>
      <c r="C43" s="329" t="s">
        <v>331</v>
      </c>
      <c r="D43" s="329" t="s">
        <v>638</v>
      </c>
      <c r="E43" s="329" t="s">
        <v>1175</v>
      </c>
      <c r="F43" s="324">
        <v>996176</v>
      </c>
      <c r="G43" s="324">
        <v>996176</v>
      </c>
      <c r="H43" s="124" t="str">
        <f t="shared" si="0"/>
        <v>01068020060000</v>
      </c>
    </row>
    <row r="44" spans="1:8" ht="76.5">
      <c r="A44" s="328" t="s">
        <v>1320</v>
      </c>
      <c r="B44" s="329" t="s">
        <v>179</v>
      </c>
      <c r="C44" s="329" t="s">
        <v>331</v>
      </c>
      <c r="D44" s="329" t="s">
        <v>638</v>
      </c>
      <c r="E44" s="329" t="s">
        <v>273</v>
      </c>
      <c r="F44" s="324">
        <v>937424</v>
      </c>
      <c r="G44" s="324">
        <v>937424</v>
      </c>
      <c r="H44" s="124" t="str">
        <f t="shared" si="0"/>
        <v>01068020060000100</v>
      </c>
    </row>
    <row r="45" spans="1:8" ht="38.25">
      <c r="A45" s="328" t="s">
        <v>1205</v>
      </c>
      <c r="B45" s="329" t="s">
        <v>179</v>
      </c>
      <c r="C45" s="329" t="s">
        <v>331</v>
      </c>
      <c r="D45" s="329" t="s">
        <v>638</v>
      </c>
      <c r="E45" s="329" t="s">
        <v>28</v>
      </c>
      <c r="F45" s="324">
        <v>937424</v>
      </c>
      <c r="G45" s="324">
        <v>937424</v>
      </c>
      <c r="H45" s="124" t="str">
        <f t="shared" si="0"/>
        <v>01068020060000120</v>
      </c>
    </row>
    <row r="46" spans="1:8" ht="25.5">
      <c r="A46" s="328" t="s">
        <v>953</v>
      </c>
      <c r="B46" s="329" t="s">
        <v>179</v>
      </c>
      <c r="C46" s="329" t="s">
        <v>331</v>
      </c>
      <c r="D46" s="329" t="s">
        <v>638</v>
      </c>
      <c r="E46" s="329" t="s">
        <v>324</v>
      </c>
      <c r="F46" s="324">
        <v>707545</v>
      </c>
      <c r="G46" s="324">
        <v>707545</v>
      </c>
      <c r="H46" s="124" t="str">
        <f t="shared" si="0"/>
        <v>01068020060000121</v>
      </c>
    </row>
    <row r="47" spans="1:8" ht="51">
      <c r="A47" s="328" t="s">
        <v>325</v>
      </c>
      <c r="B47" s="329" t="s">
        <v>179</v>
      </c>
      <c r="C47" s="329" t="s">
        <v>331</v>
      </c>
      <c r="D47" s="329" t="s">
        <v>638</v>
      </c>
      <c r="E47" s="329" t="s">
        <v>326</v>
      </c>
      <c r="F47" s="324">
        <v>16200</v>
      </c>
      <c r="G47" s="324">
        <v>16200</v>
      </c>
      <c r="H47" s="124" t="str">
        <f t="shared" si="0"/>
        <v>01068020060000122</v>
      </c>
    </row>
    <row r="48" spans="1:8" ht="63.75">
      <c r="A48" s="328" t="s">
        <v>1054</v>
      </c>
      <c r="B48" s="329" t="s">
        <v>179</v>
      </c>
      <c r="C48" s="329" t="s">
        <v>331</v>
      </c>
      <c r="D48" s="329" t="s">
        <v>638</v>
      </c>
      <c r="E48" s="329" t="s">
        <v>1055</v>
      </c>
      <c r="F48" s="324">
        <v>213679</v>
      </c>
      <c r="G48" s="324">
        <v>213679</v>
      </c>
      <c r="H48" s="124" t="str">
        <f t="shared" si="0"/>
        <v>01068020060000129</v>
      </c>
    </row>
    <row r="49" spans="1:8" ht="38.25">
      <c r="A49" s="328" t="s">
        <v>1321</v>
      </c>
      <c r="B49" s="329" t="s">
        <v>179</v>
      </c>
      <c r="C49" s="329" t="s">
        <v>331</v>
      </c>
      <c r="D49" s="329" t="s">
        <v>638</v>
      </c>
      <c r="E49" s="329" t="s">
        <v>1322</v>
      </c>
      <c r="F49" s="324">
        <v>58752</v>
      </c>
      <c r="G49" s="324">
        <v>58752</v>
      </c>
      <c r="H49" s="124" t="str">
        <f t="shared" si="0"/>
        <v>01068020060000200</v>
      </c>
    </row>
    <row r="50" spans="1:8" ht="38.25">
      <c r="A50" s="328" t="s">
        <v>1198</v>
      </c>
      <c r="B50" s="329" t="s">
        <v>179</v>
      </c>
      <c r="C50" s="329" t="s">
        <v>331</v>
      </c>
      <c r="D50" s="329" t="s">
        <v>638</v>
      </c>
      <c r="E50" s="329" t="s">
        <v>1199</v>
      </c>
      <c r="F50" s="324">
        <v>58752</v>
      </c>
      <c r="G50" s="324">
        <v>58752</v>
      </c>
      <c r="H50" s="124" t="str">
        <f t="shared" si="0"/>
        <v>01068020060000240</v>
      </c>
    </row>
    <row r="51" spans="1:8">
      <c r="A51" s="328" t="s">
        <v>1225</v>
      </c>
      <c r="B51" s="329" t="s">
        <v>179</v>
      </c>
      <c r="C51" s="329" t="s">
        <v>331</v>
      </c>
      <c r="D51" s="329" t="s">
        <v>638</v>
      </c>
      <c r="E51" s="329" t="s">
        <v>329</v>
      </c>
      <c r="F51" s="324">
        <v>58752</v>
      </c>
      <c r="G51" s="324">
        <v>58752</v>
      </c>
      <c r="H51" s="124" t="str">
        <f t="shared" si="0"/>
        <v>01068020060000244</v>
      </c>
    </row>
    <row r="52" spans="1:8" ht="76.5">
      <c r="A52" s="328" t="s">
        <v>558</v>
      </c>
      <c r="B52" s="329" t="s">
        <v>179</v>
      </c>
      <c r="C52" s="329" t="s">
        <v>331</v>
      </c>
      <c r="D52" s="329" t="s">
        <v>639</v>
      </c>
      <c r="E52" s="329" t="s">
        <v>1175</v>
      </c>
      <c r="F52" s="324">
        <v>40000</v>
      </c>
      <c r="G52" s="324">
        <v>40000</v>
      </c>
      <c r="H52" s="124" t="str">
        <f t="shared" si="0"/>
        <v>01068020067000</v>
      </c>
    </row>
    <row r="53" spans="1:8" ht="76.5">
      <c r="A53" s="328" t="s">
        <v>1320</v>
      </c>
      <c r="B53" s="329" t="s">
        <v>179</v>
      </c>
      <c r="C53" s="329" t="s">
        <v>331</v>
      </c>
      <c r="D53" s="329" t="s">
        <v>639</v>
      </c>
      <c r="E53" s="329" t="s">
        <v>273</v>
      </c>
      <c r="F53" s="324">
        <v>40000</v>
      </c>
      <c r="G53" s="324">
        <v>40000</v>
      </c>
      <c r="H53" s="124" t="str">
        <f t="shared" si="0"/>
        <v>01068020067000100</v>
      </c>
    </row>
    <row r="54" spans="1:8" ht="38.25">
      <c r="A54" s="328" t="s">
        <v>1205</v>
      </c>
      <c r="B54" s="329" t="s">
        <v>179</v>
      </c>
      <c r="C54" s="329" t="s">
        <v>331</v>
      </c>
      <c r="D54" s="329" t="s">
        <v>639</v>
      </c>
      <c r="E54" s="329" t="s">
        <v>28</v>
      </c>
      <c r="F54" s="324">
        <v>40000</v>
      </c>
      <c r="G54" s="324">
        <v>40000</v>
      </c>
      <c r="H54" s="124" t="str">
        <f t="shared" si="0"/>
        <v>01068020067000120</v>
      </c>
    </row>
    <row r="55" spans="1:8" ht="51">
      <c r="A55" s="328" t="s">
        <v>325</v>
      </c>
      <c r="B55" s="329" t="s">
        <v>179</v>
      </c>
      <c r="C55" s="329" t="s">
        <v>331</v>
      </c>
      <c r="D55" s="329" t="s">
        <v>639</v>
      </c>
      <c r="E55" s="329" t="s">
        <v>326</v>
      </c>
      <c r="F55" s="324">
        <v>40000</v>
      </c>
      <c r="G55" s="324">
        <v>40000</v>
      </c>
      <c r="H55" s="124" t="str">
        <f t="shared" si="0"/>
        <v>01068020067000122</v>
      </c>
    </row>
    <row r="56" spans="1:8" ht="76.5">
      <c r="A56" s="328" t="s">
        <v>332</v>
      </c>
      <c r="B56" s="329" t="s">
        <v>179</v>
      </c>
      <c r="C56" s="329" t="s">
        <v>331</v>
      </c>
      <c r="D56" s="329" t="s">
        <v>1010</v>
      </c>
      <c r="E56" s="329" t="s">
        <v>1175</v>
      </c>
      <c r="F56" s="324">
        <v>1288446</v>
      </c>
      <c r="G56" s="324">
        <v>1288446</v>
      </c>
      <c r="H56" s="124" t="str">
        <f t="shared" si="0"/>
        <v>01068040000000</v>
      </c>
    </row>
    <row r="57" spans="1:8" ht="76.5">
      <c r="A57" s="328" t="s">
        <v>332</v>
      </c>
      <c r="B57" s="329" t="s">
        <v>179</v>
      </c>
      <c r="C57" s="329" t="s">
        <v>331</v>
      </c>
      <c r="D57" s="329" t="s">
        <v>642</v>
      </c>
      <c r="E57" s="329" t="s">
        <v>1175</v>
      </c>
      <c r="F57" s="324">
        <v>1248446</v>
      </c>
      <c r="G57" s="324">
        <v>1248446</v>
      </c>
      <c r="H57" s="124" t="str">
        <f t="shared" si="0"/>
        <v>01068040060000</v>
      </c>
    </row>
    <row r="58" spans="1:8" ht="76.5">
      <c r="A58" s="328" t="s">
        <v>1320</v>
      </c>
      <c r="B58" s="329" t="s">
        <v>179</v>
      </c>
      <c r="C58" s="329" t="s">
        <v>331</v>
      </c>
      <c r="D58" s="329" t="s">
        <v>642</v>
      </c>
      <c r="E58" s="329" t="s">
        <v>273</v>
      </c>
      <c r="F58" s="324">
        <v>1248446</v>
      </c>
      <c r="G58" s="324">
        <v>1248446</v>
      </c>
      <c r="H58" s="124" t="str">
        <f t="shared" si="0"/>
        <v>01068040060000100</v>
      </c>
    </row>
    <row r="59" spans="1:8" ht="38.25">
      <c r="A59" s="328" t="s">
        <v>1205</v>
      </c>
      <c r="B59" s="329" t="s">
        <v>179</v>
      </c>
      <c r="C59" s="329" t="s">
        <v>331</v>
      </c>
      <c r="D59" s="329" t="s">
        <v>642</v>
      </c>
      <c r="E59" s="329" t="s">
        <v>28</v>
      </c>
      <c r="F59" s="324">
        <v>1248446</v>
      </c>
      <c r="G59" s="324">
        <v>1248446</v>
      </c>
      <c r="H59" s="124" t="str">
        <f t="shared" si="0"/>
        <v>01068040060000120</v>
      </c>
    </row>
    <row r="60" spans="1:8" ht="25.5">
      <c r="A60" s="328" t="s">
        <v>953</v>
      </c>
      <c r="B60" s="329" t="s">
        <v>179</v>
      </c>
      <c r="C60" s="329" t="s">
        <v>331</v>
      </c>
      <c r="D60" s="329" t="s">
        <v>642</v>
      </c>
      <c r="E60" s="329" t="s">
        <v>324</v>
      </c>
      <c r="F60" s="324">
        <v>946426</v>
      </c>
      <c r="G60" s="324">
        <v>946426</v>
      </c>
      <c r="H60" s="124" t="str">
        <f t="shared" si="0"/>
        <v>01068040060000121</v>
      </c>
    </row>
    <row r="61" spans="1:8" ht="51">
      <c r="A61" s="328" t="s">
        <v>325</v>
      </c>
      <c r="B61" s="329" t="s">
        <v>179</v>
      </c>
      <c r="C61" s="329" t="s">
        <v>331</v>
      </c>
      <c r="D61" s="329" t="s">
        <v>642</v>
      </c>
      <c r="E61" s="329" t="s">
        <v>326</v>
      </c>
      <c r="F61" s="324">
        <v>16200</v>
      </c>
      <c r="G61" s="324">
        <v>16200</v>
      </c>
      <c r="H61" s="124" t="str">
        <f t="shared" si="0"/>
        <v>01068040060000122</v>
      </c>
    </row>
    <row r="62" spans="1:8" ht="63.75">
      <c r="A62" s="328" t="s">
        <v>1054</v>
      </c>
      <c r="B62" s="329" t="s">
        <v>179</v>
      </c>
      <c r="C62" s="329" t="s">
        <v>331</v>
      </c>
      <c r="D62" s="329" t="s">
        <v>642</v>
      </c>
      <c r="E62" s="329" t="s">
        <v>1055</v>
      </c>
      <c r="F62" s="324">
        <v>285820</v>
      </c>
      <c r="G62" s="324">
        <v>285820</v>
      </c>
      <c r="H62" s="124" t="str">
        <f t="shared" si="0"/>
        <v>01068040060000129</v>
      </c>
    </row>
    <row r="63" spans="1:8" ht="89.25">
      <c r="A63" s="328" t="s">
        <v>559</v>
      </c>
      <c r="B63" s="329" t="s">
        <v>179</v>
      </c>
      <c r="C63" s="329" t="s">
        <v>331</v>
      </c>
      <c r="D63" s="329" t="s">
        <v>643</v>
      </c>
      <c r="E63" s="329" t="s">
        <v>1175</v>
      </c>
      <c r="F63" s="324">
        <v>40000</v>
      </c>
      <c r="G63" s="324">
        <v>40000</v>
      </c>
      <c r="H63" s="124" t="str">
        <f t="shared" si="0"/>
        <v>01068040067000</v>
      </c>
    </row>
    <row r="64" spans="1:8" ht="76.5">
      <c r="A64" s="328" t="s">
        <v>1320</v>
      </c>
      <c r="B64" s="329" t="s">
        <v>179</v>
      </c>
      <c r="C64" s="329" t="s">
        <v>331</v>
      </c>
      <c r="D64" s="329" t="s">
        <v>643</v>
      </c>
      <c r="E64" s="329" t="s">
        <v>273</v>
      </c>
      <c r="F64" s="324">
        <v>40000</v>
      </c>
      <c r="G64" s="324">
        <v>40000</v>
      </c>
      <c r="H64" s="124" t="str">
        <f t="shared" si="0"/>
        <v>01068040067000100</v>
      </c>
    </row>
    <row r="65" spans="1:8" ht="38.25">
      <c r="A65" s="328" t="s">
        <v>1205</v>
      </c>
      <c r="B65" s="329" t="s">
        <v>179</v>
      </c>
      <c r="C65" s="329" t="s">
        <v>331</v>
      </c>
      <c r="D65" s="329" t="s">
        <v>643</v>
      </c>
      <c r="E65" s="329" t="s">
        <v>28</v>
      </c>
      <c r="F65" s="324">
        <v>40000</v>
      </c>
      <c r="G65" s="324">
        <v>40000</v>
      </c>
      <c r="H65" s="124" t="str">
        <f t="shared" si="0"/>
        <v>01068040067000120</v>
      </c>
    </row>
    <row r="66" spans="1:8" ht="51">
      <c r="A66" s="328" t="s">
        <v>325</v>
      </c>
      <c r="B66" s="329" t="s">
        <v>179</v>
      </c>
      <c r="C66" s="329" t="s">
        <v>331</v>
      </c>
      <c r="D66" s="329" t="s">
        <v>643</v>
      </c>
      <c r="E66" s="329" t="s">
        <v>326</v>
      </c>
      <c r="F66" s="324">
        <v>40000</v>
      </c>
      <c r="G66" s="324">
        <v>40000</v>
      </c>
      <c r="H66" s="124" t="str">
        <f t="shared" si="0"/>
        <v>01068040067000122</v>
      </c>
    </row>
    <row r="67" spans="1:8">
      <c r="A67" s="328" t="s">
        <v>181</v>
      </c>
      <c r="B67" s="329" t="s">
        <v>5</v>
      </c>
      <c r="C67" s="329" t="s">
        <v>1175</v>
      </c>
      <c r="D67" s="329" t="s">
        <v>1175</v>
      </c>
      <c r="E67" s="329" t="s">
        <v>1175</v>
      </c>
      <c r="F67" s="324">
        <v>387469777</v>
      </c>
      <c r="G67" s="324">
        <v>401039287</v>
      </c>
      <c r="H67" s="124" t="str">
        <f t="shared" si="0"/>
        <v/>
      </c>
    </row>
    <row r="68" spans="1:8">
      <c r="A68" s="328" t="s">
        <v>234</v>
      </c>
      <c r="B68" s="329" t="s">
        <v>5</v>
      </c>
      <c r="C68" s="329" t="s">
        <v>1135</v>
      </c>
      <c r="D68" s="329" t="s">
        <v>1175</v>
      </c>
      <c r="E68" s="329" t="s">
        <v>1175</v>
      </c>
      <c r="F68" s="324">
        <v>73585749.859999999</v>
      </c>
      <c r="G68" s="324">
        <v>74153159.859999999</v>
      </c>
      <c r="H68" s="124" t="str">
        <f t="shared" si="0"/>
        <v>0100</v>
      </c>
    </row>
    <row r="69" spans="1:8" ht="51">
      <c r="A69" s="328" t="s">
        <v>1310</v>
      </c>
      <c r="B69" s="329" t="s">
        <v>5</v>
      </c>
      <c r="C69" s="329" t="s">
        <v>322</v>
      </c>
      <c r="D69" s="329" t="s">
        <v>1175</v>
      </c>
      <c r="E69" s="329" t="s">
        <v>1175</v>
      </c>
      <c r="F69" s="324">
        <v>2544341</v>
      </c>
      <c r="G69" s="324">
        <v>2544341</v>
      </c>
      <c r="H69" s="124" t="str">
        <f t="shared" si="0"/>
        <v>0102</v>
      </c>
    </row>
    <row r="70" spans="1:8" ht="38.25">
      <c r="A70" s="328" t="s">
        <v>599</v>
      </c>
      <c r="B70" s="329" t="s">
        <v>5</v>
      </c>
      <c r="C70" s="329" t="s">
        <v>322</v>
      </c>
      <c r="D70" s="329" t="s">
        <v>1006</v>
      </c>
      <c r="E70" s="329" t="s">
        <v>1175</v>
      </c>
      <c r="F70" s="324">
        <v>2544341</v>
      </c>
      <c r="G70" s="324">
        <v>2544341</v>
      </c>
      <c r="H70" s="124" t="str">
        <f t="shared" si="0"/>
        <v>01028000000000</v>
      </c>
    </row>
    <row r="71" spans="1:8" ht="63.75">
      <c r="A71" s="328" t="s">
        <v>323</v>
      </c>
      <c r="B71" s="329" t="s">
        <v>5</v>
      </c>
      <c r="C71" s="329" t="s">
        <v>322</v>
      </c>
      <c r="D71" s="329" t="s">
        <v>1007</v>
      </c>
      <c r="E71" s="329" t="s">
        <v>1175</v>
      </c>
      <c r="F71" s="324">
        <v>2544341</v>
      </c>
      <c r="G71" s="324">
        <v>2544341</v>
      </c>
      <c r="H71" s="124" t="str">
        <f t="shared" si="0"/>
        <v>01028010000000</v>
      </c>
    </row>
    <row r="72" spans="1:8" ht="63.75">
      <c r="A72" s="328" t="s">
        <v>323</v>
      </c>
      <c r="B72" s="329" t="s">
        <v>5</v>
      </c>
      <c r="C72" s="329" t="s">
        <v>322</v>
      </c>
      <c r="D72" s="329" t="s">
        <v>644</v>
      </c>
      <c r="E72" s="329" t="s">
        <v>1175</v>
      </c>
      <c r="F72" s="324">
        <v>2469341</v>
      </c>
      <c r="G72" s="324">
        <v>2469341</v>
      </c>
      <c r="H72" s="124" t="str">
        <f t="shared" si="0"/>
        <v>01028010060000</v>
      </c>
    </row>
    <row r="73" spans="1:8" ht="76.5">
      <c r="A73" s="328" t="s">
        <v>1320</v>
      </c>
      <c r="B73" s="329" t="s">
        <v>5</v>
      </c>
      <c r="C73" s="329" t="s">
        <v>322</v>
      </c>
      <c r="D73" s="329" t="s">
        <v>644</v>
      </c>
      <c r="E73" s="329" t="s">
        <v>273</v>
      </c>
      <c r="F73" s="324">
        <v>2469341</v>
      </c>
      <c r="G73" s="324">
        <v>2469341</v>
      </c>
      <c r="H73" s="124" t="str">
        <f t="shared" si="0"/>
        <v>01028010060000100</v>
      </c>
    </row>
    <row r="74" spans="1:8" ht="38.25">
      <c r="A74" s="328" t="s">
        <v>1205</v>
      </c>
      <c r="B74" s="329" t="s">
        <v>5</v>
      </c>
      <c r="C74" s="329" t="s">
        <v>322</v>
      </c>
      <c r="D74" s="329" t="s">
        <v>644</v>
      </c>
      <c r="E74" s="329" t="s">
        <v>28</v>
      </c>
      <c r="F74" s="324">
        <v>2469341</v>
      </c>
      <c r="G74" s="324">
        <v>2469341</v>
      </c>
      <c r="H74" s="124" t="str">
        <f t="shared" ref="H74:H131" si="1">CONCATENATE(C74,,D74,E74)</f>
        <v>01028010060000120</v>
      </c>
    </row>
    <row r="75" spans="1:8" ht="25.5">
      <c r="A75" s="328" t="s">
        <v>953</v>
      </c>
      <c r="B75" s="329" t="s">
        <v>5</v>
      </c>
      <c r="C75" s="329" t="s">
        <v>322</v>
      </c>
      <c r="D75" s="329" t="s">
        <v>644</v>
      </c>
      <c r="E75" s="329" t="s">
        <v>324</v>
      </c>
      <c r="F75" s="324">
        <v>1880185</v>
      </c>
      <c r="G75" s="324">
        <v>1880185</v>
      </c>
      <c r="H75" s="124" t="str">
        <f t="shared" si="1"/>
        <v>01028010060000121</v>
      </c>
    </row>
    <row r="76" spans="1:8" ht="51">
      <c r="A76" s="328" t="s">
        <v>325</v>
      </c>
      <c r="B76" s="329" t="s">
        <v>5</v>
      </c>
      <c r="C76" s="329" t="s">
        <v>322</v>
      </c>
      <c r="D76" s="329" t="s">
        <v>644</v>
      </c>
      <c r="E76" s="329" t="s">
        <v>326</v>
      </c>
      <c r="F76" s="324">
        <v>120000</v>
      </c>
      <c r="G76" s="324">
        <v>120000</v>
      </c>
      <c r="H76" s="124" t="str">
        <f t="shared" si="1"/>
        <v>01028010060000122</v>
      </c>
    </row>
    <row r="77" spans="1:8" ht="63.75">
      <c r="A77" s="328" t="s">
        <v>1054</v>
      </c>
      <c r="B77" s="329" t="s">
        <v>5</v>
      </c>
      <c r="C77" s="329" t="s">
        <v>322</v>
      </c>
      <c r="D77" s="329" t="s">
        <v>644</v>
      </c>
      <c r="E77" s="329" t="s">
        <v>1055</v>
      </c>
      <c r="F77" s="324">
        <v>469156</v>
      </c>
      <c r="G77" s="324">
        <v>469156</v>
      </c>
      <c r="H77" s="124" t="str">
        <f t="shared" si="1"/>
        <v>01028010060000129</v>
      </c>
    </row>
    <row r="78" spans="1:8" ht="76.5">
      <c r="A78" s="328" t="s">
        <v>1707</v>
      </c>
      <c r="B78" s="329" t="s">
        <v>5</v>
      </c>
      <c r="C78" s="329" t="s">
        <v>322</v>
      </c>
      <c r="D78" s="329" t="s">
        <v>1708</v>
      </c>
      <c r="E78" s="329" t="s">
        <v>1175</v>
      </c>
      <c r="F78" s="324">
        <v>75000</v>
      </c>
      <c r="G78" s="324">
        <v>75000</v>
      </c>
      <c r="H78" s="124" t="str">
        <f t="shared" si="1"/>
        <v>01028010067000</v>
      </c>
    </row>
    <row r="79" spans="1:8" ht="76.5">
      <c r="A79" s="328" t="s">
        <v>1320</v>
      </c>
      <c r="B79" s="329" t="s">
        <v>5</v>
      </c>
      <c r="C79" s="329" t="s">
        <v>322</v>
      </c>
      <c r="D79" s="329" t="s">
        <v>1708</v>
      </c>
      <c r="E79" s="329" t="s">
        <v>273</v>
      </c>
      <c r="F79" s="324">
        <v>75000</v>
      </c>
      <c r="G79" s="324">
        <v>75000</v>
      </c>
      <c r="H79" s="124" t="str">
        <f t="shared" si="1"/>
        <v>01028010067000100</v>
      </c>
    </row>
    <row r="80" spans="1:8" ht="38.25">
      <c r="A80" s="328" t="s">
        <v>1205</v>
      </c>
      <c r="B80" s="329" t="s">
        <v>5</v>
      </c>
      <c r="C80" s="329" t="s">
        <v>322</v>
      </c>
      <c r="D80" s="329" t="s">
        <v>1708</v>
      </c>
      <c r="E80" s="329" t="s">
        <v>28</v>
      </c>
      <c r="F80" s="324">
        <v>75000</v>
      </c>
      <c r="G80" s="324">
        <v>75000</v>
      </c>
      <c r="H80" s="124" t="str">
        <f t="shared" si="1"/>
        <v>01028010067000120</v>
      </c>
    </row>
    <row r="81" spans="1:8" ht="51">
      <c r="A81" s="328" t="s">
        <v>325</v>
      </c>
      <c r="B81" s="329" t="s">
        <v>5</v>
      </c>
      <c r="C81" s="329" t="s">
        <v>322</v>
      </c>
      <c r="D81" s="329" t="s">
        <v>1708</v>
      </c>
      <c r="E81" s="329" t="s">
        <v>326</v>
      </c>
      <c r="F81" s="324">
        <v>75000</v>
      </c>
      <c r="G81" s="324">
        <v>75000</v>
      </c>
      <c r="H81" s="124" t="str">
        <f t="shared" si="1"/>
        <v>01028010067000122</v>
      </c>
    </row>
    <row r="82" spans="1:8" ht="63.75">
      <c r="A82" s="328" t="s">
        <v>236</v>
      </c>
      <c r="B82" s="329" t="s">
        <v>5</v>
      </c>
      <c r="C82" s="329" t="s">
        <v>333</v>
      </c>
      <c r="D82" s="329" t="s">
        <v>1175</v>
      </c>
      <c r="E82" s="329" t="s">
        <v>1175</v>
      </c>
      <c r="F82" s="324">
        <v>70441508.859999999</v>
      </c>
      <c r="G82" s="324">
        <v>71009618.859999999</v>
      </c>
      <c r="H82" s="124" t="str">
        <f t="shared" si="1"/>
        <v>0104</v>
      </c>
    </row>
    <row r="83" spans="1:8" ht="63.75">
      <c r="A83" s="328" t="s">
        <v>1769</v>
      </c>
      <c r="B83" s="329" t="s">
        <v>5</v>
      </c>
      <c r="C83" s="329" t="s">
        <v>333</v>
      </c>
      <c r="D83" s="329" t="s">
        <v>978</v>
      </c>
      <c r="E83" s="329" t="s">
        <v>1175</v>
      </c>
      <c r="F83" s="324">
        <v>73395</v>
      </c>
      <c r="G83" s="324">
        <v>73395</v>
      </c>
      <c r="H83" s="124" t="str">
        <f t="shared" si="1"/>
        <v>01040400000000</v>
      </c>
    </row>
    <row r="84" spans="1:8" ht="25.5">
      <c r="A84" s="328" t="s">
        <v>459</v>
      </c>
      <c r="B84" s="329" t="s">
        <v>5</v>
      </c>
      <c r="C84" s="329" t="s">
        <v>333</v>
      </c>
      <c r="D84" s="329" t="s">
        <v>980</v>
      </c>
      <c r="E84" s="329" t="s">
        <v>1175</v>
      </c>
      <c r="F84" s="324">
        <v>73395</v>
      </c>
      <c r="G84" s="324">
        <v>73395</v>
      </c>
      <c r="H84" s="124" t="str">
        <f t="shared" si="1"/>
        <v>01040420000000</v>
      </c>
    </row>
    <row r="85" spans="1:8" ht="114.75">
      <c r="A85" s="328" t="s">
        <v>334</v>
      </c>
      <c r="B85" s="329" t="s">
        <v>5</v>
      </c>
      <c r="C85" s="329" t="s">
        <v>333</v>
      </c>
      <c r="D85" s="329" t="s">
        <v>645</v>
      </c>
      <c r="E85" s="329" t="s">
        <v>1175</v>
      </c>
      <c r="F85" s="324">
        <v>73395</v>
      </c>
      <c r="G85" s="324">
        <v>73395</v>
      </c>
      <c r="H85" s="124" t="str">
        <f t="shared" si="1"/>
        <v>01040420080040</v>
      </c>
    </row>
    <row r="86" spans="1:8" ht="38.25">
      <c r="A86" s="328" t="s">
        <v>1321</v>
      </c>
      <c r="B86" s="329" t="s">
        <v>5</v>
      </c>
      <c r="C86" s="329" t="s">
        <v>333</v>
      </c>
      <c r="D86" s="329" t="s">
        <v>645</v>
      </c>
      <c r="E86" s="329" t="s">
        <v>1322</v>
      </c>
      <c r="F86" s="324">
        <v>73395</v>
      </c>
      <c r="G86" s="324">
        <v>73395</v>
      </c>
      <c r="H86" s="124" t="str">
        <f t="shared" si="1"/>
        <v>01040420080040200</v>
      </c>
    </row>
    <row r="87" spans="1:8" ht="38.25">
      <c r="A87" s="328" t="s">
        <v>1198</v>
      </c>
      <c r="B87" s="329" t="s">
        <v>5</v>
      </c>
      <c r="C87" s="329" t="s">
        <v>333</v>
      </c>
      <c r="D87" s="329" t="s">
        <v>645</v>
      </c>
      <c r="E87" s="329" t="s">
        <v>1199</v>
      </c>
      <c r="F87" s="324">
        <v>73395</v>
      </c>
      <c r="G87" s="324">
        <v>73395</v>
      </c>
      <c r="H87" s="124" t="str">
        <f t="shared" si="1"/>
        <v>01040420080040240</v>
      </c>
    </row>
    <row r="88" spans="1:8">
      <c r="A88" s="328" t="s">
        <v>1225</v>
      </c>
      <c r="B88" s="329" t="s">
        <v>5</v>
      </c>
      <c r="C88" s="329" t="s">
        <v>333</v>
      </c>
      <c r="D88" s="329" t="s">
        <v>645</v>
      </c>
      <c r="E88" s="329" t="s">
        <v>329</v>
      </c>
      <c r="F88" s="324">
        <v>73395</v>
      </c>
      <c r="G88" s="324">
        <v>73395</v>
      </c>
      <c r="H88" s="124" t="str">
        <f t="shared" si="1"/>
        <v>01040420080040244</v>
      </c>
    </row>
    <row r="89" spans="1:8" ht="38.25">
      <c r="A89" s="328" t="s">
        <v>599</v>
      </c>
      <c r="B89" s="329" t="s">
        <v>5</v>
      </c>
      <c r="C89" s="329" t="s">
        <v>333</v>
      </c>
      <c r="D89" s="329" t="s">
        <v>1006</v>
      </c>
      <c r="E89" s="329" t="s">
        <v>1175</v>
      </c>
      <c r="F89" s="324">
        <v>70368113.859999999</v>
      </c>
      <c r="G89" s="324">
        <v>70936223.859999999</v>
      </c>
      <c r="H89" s="124" t="str">
        <f t="shared" si="1"/>
        <v>01048000000000</v>
      </c>
    </row>
    <row r="90" spans="1:8" ht="51">
      <c r="A90" s="328" t="s">
        <v>600</v>
      </c>
      <c r="B90" s="329" t="s">
        <v>5</v>
      </c>
      <c r="C90" s="329" t="s">
        <v>333</v>
      </c>
      <c r="D90" s="329" t="s">
        <v>1008</v>
      </c>
      <c r="E90" s="329" t="s">
        <v>1175</v>
      </c>
      <c r="F90" s="324">
        <v>70368113.859999999</v>
      </c>
      <c r="G90" s="324">
        <v>70936223.859999999</v>
      </c>
      <c r="H90" s="124" t="str">
        <f t="shared" si="1"/>
        <v>01048020000000</v>
      </c>
    </row>
    <row r="91" spans="1:8" ht="51">
      <c r="A91" s="328" t="s">
        <v>328</v>
      </c>
      <c r="B91" s="329" t="s">
        <v>5</v>
      </c>
      <c r="C91" s="329" t="s">
        <v>333</v>
      </c>
      <c r="D91" s="329" t="s">
        <v>638</v>
      </c>
      <c r="E91" s="329" t="s">
        <v>1175</v>
      </c>
      <c r="F91" s="324">
        <v>51443311.859999999</v>
      </c>
      <c r="G91" s="324">
        <v>52011421.859999999</v>
      </c>
      <c r="H91" s="124" t="str">
        <f t="shared" si="1"/>
        <v>01048020060000</v>
      </c>
    </row>
    <row r="92" spans="1:8" ht="76.5">
      <c r="A92" s="328" t="s">
        <v>1320</v>
      </c>
      <c r="B92" s="329" t="s">
        <v>5</v>
      </c>
      <c r="C92" s="329" t="s">
        <v>333</v>
      </c>
      <c r="D92" s="329" t="s">
        <v>638</v>
      </c>
      <c r="E92" s="329" t="s">
        <v>273</v>
      </c>
      <c r="F92" s="324">
        <v>42808726</v>
      </c>
      <c r="G92" s="324">
        <v>42808726</v>
      </c>
      <c r="H92" s="124" t="str">
        <f t="shared" si="1"/>
        <v>01048020060000100</v>
      </c>
    </row>
    <row r="93" spans="1:8" ht="38.25">
      <c r="A93" s="328" t="s">
        <v>1205</v>
      </c>
      <c r="B93" s="329" t="s">
        <v>5</v>
      </c>
      <c r="C93" s="329" t="s">
        <v>333</v>
      </c>
      <c r="D93" s="329" t="s">
        <v>638</v>
      </c>
      <c r="E93" s="329" t="s">
        <v>28</v>
      </c>
      <c r="F93" s="324">
        <v>42808726</v>
      </c>
      <c r="G93" s="324">
        <v>42808726</v>
      </c>
      <c r="H93" s="124" t="str">
        <f t="shared" si="1"/>
        <v>01048020060000120</v>
      </c>
    </row>
    <row r="94" spans="1:8" ht="25.5">
      <c r="A94" s="328" t="s">
        <v>953</v>
      </c>
      <c r="B94" s="329" t="s">
        <v>5</v>
      </c>
      <c r="C94" s="329" t="s">
        <v>333</v>
      </c>
      <c r="D94" s="329" t="s">
        <v>638</v>
      </c>
      <c r="E94" s="329" t="s">
        <v>324</v>
      </c>
      <c r="F94" s="324">
        <v>32547101</v>
      </c>
      <c r="G94" s="324">
        <v>32547101</v>
      </c>
      <c r="H94" s="124" t="str">
        <f t="shared" si="1"/>
        <v>01048020060000121</v>
      </c>
    </row>
    <row r="95" spans="1:8" ht="51">
      <c r="A95" s="328" t="s">
        <v>325</v>
      </c>
      <c r="B95" s="329" t="s">
        <v>5</v>
      </c>
      <c r="C95" s="329" t="s">
        <v>333</v>
      </c>
      <c r="D95" s="329" t="s">
        <v>638</v>
      </c>
      <c r="E95" s="329" t="s">
        <v>326</v>
      </c>
      <c r="F95" s="324">
        <v>432400</v>
      </c>
      <c r="G95" s="324">
        <v>432400</v>
      </c>
      <c r="H95" s="124" t="str">
        <f t="shared" si="1"/>
        <v>01048020060000122</v>
      </c>
    </row>
    <row r="96" spans="1:8" ht="63.75">
      <c r="A96" s="328" t="s">
        <v>1054</v>
      </c>
      <c r="B96" s="329" t="s">
        <v>5</v>
      </c>
      <c r="C96" s="329" t="s">
        <v>333</v>
      </c>
      <c r="D96" s="329" t="s">
        <v>638</v>
      </c>
      <c r="E96" s="329" t="s">
        <v>1055</v>
      </c>
      <c r="F96" s="324">
        <v>9829225</v>
      </c>
      <c r="G96" s="324">
        <v>9829225</v>
      </c>
      <c r="H96" s="124" t="str">
        <f t="shared" si="1"/>
        <v>01048020060000129</v>
      </c>
    </row>
    <row r="97" spans="1:8" ht="38.25">
      <c r="A97" s="328" t="s">
        <v>1321</v>
      </c>
      <c r="B97" s="329" t="s">
        <v>5</v>
      </c>
      <c r="C97" s="329" t="s">
        <v>333</v>
      </c>
      <c r="D97" s="329" t="s">
        <v>638</v>
      </c>
      <c r="E97" s="329" t="s">
        <v>1322</v>
      </c>
      <c r="F97" s="324">
        <v>8311773.8600000003</v>
      </c>
      <c r="G97" s="324">
        <v>8879883.8599999994</v>
      </c>
      <c r="H97" s="124" t="str">
        <f t="shared" si="1"/>
        <v>01048020060000200</v>
      </c>
    </row>
    <row r="98" spans="1:8" ht="38.25">
      <c r="A98" s="328" t="s">
        <v>1198</v>
      </c>
      <c r="B98" s="329" t="s">
        <v>5</v>
      </c>
      <c r="C98" s="329" t="s">
        <v>333</v>
      </c>
      <c r="D98" s="329" t="s">
        <v>638</v>
      </c>
      <c r="E98" s="329" t="s">
        <v>1199</v>
      </c>
      <c r="F98" s="324">
        <v>8311773.8600000003</v>
      </c>
      <c r="G98" s="324">
        <v>8879883.8599999994</v>
      </c>
      <c r="H98" s="124" t="str">
        <f t="shared" si="1"/>
        <v>01048020060000240</v>
      </c>
    </row>
    <row r="99" spans="1:8">
      <c r="A99" s="328" t="s">
        <v>1225</v>
      </c>
      <c r="B99" s="329" t="s">
        <v>5</v>
      </c>
      <c r="C99" s="329" t="s">
        <v>333</v>
      </c>
      <c r="D99" s="329" t="s">
        <v>638</v>
      </c>
      <c r="E99" s="329" t="s">
        <v>329</v>
      </c>
      <c r="F99" s="324">
        <v>8311773.8600000003</v>
      </c>
      <c r="G99" s="324">
        <v>8879883.8599999994</v>
      </c>
      <c r="H99" s="124" t="str">
        <f t="shared" si="1"/>
        <v>01048020060000244</v>
      </c>
    </row>
    <row r="100" spans="1:8">
      <c r="A100" s="328" t="s">
        <v>1323</v>
      </c>
      <c r="B100" s="329" t="s">
        <v>5</v>
      </c>
      <c r="C100" s="329" t="s">
        <v>333</v>
      </c>
      <c r="D100" s="329" t="s">
        <v>638</v>
      </c>
      <c r="E100" s="329" t="s">
        <v>1324</v>
      </c>
      <c r="F100" s="324">
        <v>322812</v>
      </c>
      <c r="G100" s="324">
        <v>322812</v>
      </c>
      <c r="H100" s="124" t="str">
        <f t="shared" si="1"/>
        <v>01048020060000800</v>
      </c>
    </row>
    <row r="101" spans="1:8">
      <c r="A101" s="328" t="s">
        <v>1203</v>
      </c>
      <c r="B101" s="329" t="s">
        <v>5</v>
      </c>
      <c r="C101" s="329" t="s">
        <v>333</v>
      </c>
      <c r="D101" s="329" t="s">
        <v>638</v>
      </c>
      <c r="E101" s="329" t="s">
        <v>1204</v>
      </c>
      <c r="F101" s="324">
        <v>322812</v>
      </c>
      <c r="G101" s="324">
        <v>322812</v>
      </c>
      <c r="H101" s="124" t="str">
        <f t="shared" si="1"/>
        <v>01048020060000850</v>
      </c>
    </row>
    <row r="102" spans="1:8">
      <c r="A102" s="328" t="s">
        <v>1057</v>
      </c>
      <c r="B102" s="329" t="s">
        <v>5</v>
      </c>
      <c r="C102" s="329" t="s">
        <v>333</v>
      </c>
      <c r="D102" s="329" t="s">
        <v>638</v>
      </c>
      <c r="E102" s="329" t="s">
        <v>1058</v>
      </c>
      <c r="F102" s="324">
        <v>322812</v>
      </c>
      <c r="G102" s="324">
        <v>322812</v>
      </c>
      <c r="H102" s="124" t="str">
        <f t="shared" si="1"/>
        <v>01048020060000853</v>
      </c>
    </row>
    <row r="103" spans="1:8" ht="89.25">
      <c r="A103" s="328" t="s">
        <v>560</v>
      </c>
      <c r="B103" s="329" t="s">
        <v>5</v>
      </c>
      <c r="C103" s="329" t="s">
        <v>333</v>
      </c>
      <c r="D103" s="329" t="s">
        <v>648</v>
      </c>
      <c r="E103" s="329" t="s">
        <v>1175</v>
      </c>
      <c r="F103" s="324">
        <v>1371860</v>
      </c>
      <c r="G103" s="324">
        <v>1371860</v>
      </c>
      <c r="H103" s="124" t="str">
        <f t="shared" si="1"/>
        <v>01048020061000</v>
      </c>
    </row>
    <row r="104" spans="1:8" ht="76.5">
      <c r="A104" s="328" t="s">
        <v>1320</v>
      </c>
      <c r="B104" s="329" t="s">
        <v>5</v>
      </c>
      <c r="C104" s="329" t="s">
        <v>333</v>
      </c>
      <c r="D104" s="329" t="s">
        <v>648</v>
      </c>
      <c r="E104" s="329" t="s">
        <v>273</v>
      </c>
      <c r="F104" s="324">
        <v>1371860</v>
      </c>
      <c r="G104" s="324">
        <v>1371860</v>
      </c>
      <c r="H104" s="124" t="str">
        <f t="shared" si="1"/>
        <v>01048020061000100</v>
      </c>
    </row>
    <row r="105" spans="1:8" ht="38.25">
      <c r="A105" s="328" t="s">
        <v>1205</v>
      </c>
      <c r="B105" s="329" t="s">
        <v>5</v>
      </c>
      <c r="C105" s="329" t="s">
        <v>333</v>
      </c>
      <c r="D105" s="329" t="s">
        <v>648</v>
      </c>
      <c r="E105" s="329" t="s">
        <v>28</v>
      </c>
      <c r="F105" s="324">
        <v>1371860</v>
      </c>
      <c r="G105" s="324">
        <v>1371860</v>
      </c>
      <c r="H105" s="124" t="str">
        <f t="shared" si="1"/>
        <v>01048020061000120</v>
      </c>
    </row>
    <row r="106" spans="1:8" ht="25.5">
      <c r="A106" s="328" t="s">
        <v>953</v>
      </c>
      <c r="B106" s="329" t="s">
        <v>5</v>
      </c>
      <c r="C106" s="329" t="s">
        <v>333</v>
      </c>
      <c r="D106" s="329" t="s">
        <v>648</v>
      </c>
      <c r="E106" s="329" t="s">
        <v>324</v>
      </c>
      <c r="F106" s="324">
        <v>1053656</v>
      </c>
      <c r="G106" s="324">
        <v>1053656</v>
      </c>
      <c r="H106" s="124" t="str">
        <f t="shared" si="1"/>
        <v>01048020061000121</v>
      </c>
    </row>
    <row r="107" spans="1:8" ht="63.75">
      <c r="A107" s="328" t="s">
        <v>1054</v>
      </c>
      <c r="B107" s="329" t="s">
        <v>5</v>
      </c>
      <c r="C107" s="329" t="s">
        <v>333</v>
      </c>
      <c r="D107" s="329" t="s">
        <v>648</v>
      </c>
      <c r="E107" s="329" t="s">
        <v>1055</v>
      </c>
      <c r="F107" s="324">
        <v>318204</v>
      </c>
      <c r="G107" s="324">
        <v>318204</v>
      </c>
      <c r="H107" s="124" t="str">
        <f t="shared" si="1"/>
        <v>01048020061000129</v>
      </c>
    </row>
    <row r="108" spans="1:8" ht="76.5">
      <c r="A108" s="328" t="s">
        <v>558</v>
      </c>
      <c r="B108" s="329" t="s">
        <v>5</v>
      </c>
      <c r="C108" s="329" t="s">
        <v>333</v>
      </c>
      <c r="D108" s="329" t="s">
        <v>639</v>
      </c>
      <c r="E108" s="329" t="s">
        <v>1175</v>
      </c>
      <c r="F108" s="324">
        <v>332000</v>
      </c>
      <c r="G108" s="324">
        <v>332000</v>
      </c>
      <c r="H108" s="124" t="str">
        <f t="shared" si="1"/>
        <v>01048020067000</v>
      </c>
    </row>
    <row r="109" spans="1:8" ht="76.5">
      <c r="A109" s="328" t="s">
        <v>1320</v>
      </c>
      <c r="B109" s="329" t="s">
        <v>5</v>
      </c>
      <c r="C109" s="329" t="s">
        <v>333</v>
      </c>
      <c r="D109" s="329" t="s">
        <v>639</v>
      </c>
      <c r="E109" s="329" t="s">
        <v>273</v>
      </c>
      <c r="F109" s="324">
        <v>332000</v>
      </c>
      <c r="G109" s="324">
        <v>332000</v>
      </c>
      <c r="H109" s="124" t="str">
        <f t="shared" si="1"/>
        <v>01048020067000100</v>
      </c>
    </row>
    <row r="110" spans="1:8" ht="38.25">
      <c r="A110" s="328" t="s">
        <v>1205</v>
      </c>
      <c r="B110" s="329" t="s">
        <v>5</v>
      </c>
      <c r="C110" s="329" t="s">
        <v>333</v>
      </c>
      <c r="D110" s="329" t="s">
        <v>639</v>
      </c>
      <c r="E110" s="329" t="s">
        <v>28</v>
      </c>
      <c r="F110" s="324">
        <v>332000</v>
      </c>
      <c r="G110" s="324">
        <v>332000</v>
      </c>
      <c r="H110" s="124" t="str">
        <f t="shared" si="1"/>
        <v>01048020067000120</v>
      </c>
    </row>
    <row r="111" spans="1:8" ht="51">
      <c r="A111" s="328" t="s">
        <v>325</v>
      </c>
      <c r="B111" s="329" t="s">
        <v>5</v>
      </c>
      <c r="C111" s="329" t="s">
        <v>333</v>
      </c>
      <c r="D111" s="329" t="s">
        <v>639</v>
      </c>
      <c r="E111" s="329" t="s">
        <v>326</v>
      </c>
      <c r="F111" s="324">
        <v>332000</v>
      </c>
      <c r="G111" s="324">
        <v>332000</v>
      </c>
      <c r="H111" s="124" t="str">
        <f t="shared" si="1"/>
        <v>01048020067000122</v>
      </c>
    </row>
    <row r="112" spans="1:8" ht="76.5">
      <c r="A112" s="328" t="s">
        <v>561</v>
      </c>
      <c r="B112" s="329" t="s">
        <v>5</v>
      </c>
      <c r="C112" s="329" t="s">
        <v>333</v>
      </c>
      <c r="D112" s="329" t="s">
        <v>649</v>
      </c>
      <c r="E112" s="329" t="s">
        <v>1175</v>
      </c>
      <c r="F112" s="324">
        <v>8288772</v>
      </c>
      <c r="G112" s="324">
        <v>8288772</v>
      </c>
      <c r="H112" s="124" t="str">
        <f t="shared" si="1"/>
        <v>0104802006Б000</v>
      </c>
    </row>
    <row r="113" spans="1:8" ht="76.5">
      <c r="A113" s="328" t="s">
        <v>1320</v>
      </c>
      <c r="B113" s="329" t="s">
        <v>5</v>
      </c>
      <c r="C113" s="329" t="s">
        <v>333</v>
      </c>
      <c r="D113" s="329" t="s">
        <v>649</v>
      </c>
      <c r="E113" s="329" t="s">
        <v>273</v>
      </c>
      <c r="F113" s="324">
        <v>8288772</v>
      </c>
      <c r="G113" s="324">
        <v>8288772</v>
      </c>
      <c r="H113" s="124" t="str">
        <f t="shared" si="1"/>
        <v>0104802006Б000100</v>
      </c>
    </row>
    <row r="114" spans="1:8" ht="38.25">
      <c r="A114" s="328" t="s">
        <v>1205</v>
      </c>
      <c r="B114" s="329" t="s">
        <v>5</v>
      </c>
      <c r="C114" s="329" t="s">
        <v>333</v>
      </c>
      <c r="D114" s="329" t="s">
        <v>649</v>
      </c>
      <c r="E114" s="329" t="s">
        <v>28</v>
      </c>
      <c r="F114" s="324">
        <v>8288772</v>
      </c>
      <c r="G114" s="324">
        <v>8288772</v>
      </c>
      <c r="H114" s="124" t="str">
        <f t="shared" si="1"/>
        <v>0104802006Б000120</v>
      </c>
    </row>
    <row r="115" spans="1:8" ht="25.5">
      <c r="A115" s="328" t="s">
        <v>953</v>
      </c>
      <c r="B115" s="329" t="s">
        <v>5</v>
      </c>
      <c r="C115" s="329" t="s">
        <v>333</v>
      </c>
      <c r="D115" s="329" t="s">
        <v>649</v>
      </c>
      <c r="E115" s="329" t="s">
        <v>324</v>
      </c>
      <c r="F115" s="324">
        <v>6366185</v>
      </c>
      <c r="G115" s="324">
        <v>6366185</v>
      </c>
      <c r="H115" s="124" t="str">
        <f t="shared" si="1"/>
        <v>0104802006Б000121</v>
      </c>
    </row>
    <row r="116" spans="1:8" ht="63.75">
      <c r="A116" s="328" t="s">
        <v>1054</v>
      </c>
      <c r="B116" s="329" t="s">
        <v>5</v>
      </c>
      <c r="C116" s="329" t="s">
        <v>333</v>
      </c>
      <c r="D116" s="329" t="s">
        <v>649</v>
      </c>
      <c r="E116" s="329" t="s">
        <v>1055</v>
      </c>
      <c r="F116" s="324">
        <v>1922587</v>
      </c>
      <c r="G116" s="324">
        <v>1922587</v>
      </c>
      <c r="H116" s="124" t="str">
        <f t="shared" si="1"/>
        <v>0104802006Б000129</v>
      </c>
    </row>
    <row r="117" spans="1:8" ht="51">
      <c r="A117" s="328" t="s">
        <v>954</v>
      </c>
      <c r="B117" s="329" t="s">
        <v>5</v>
      </c>
      <c r="C117" s="329" t="s">
        <v>333</v>
      </c>
      <c r="D117" s="329" t="s">
        <v>955</v>
      </c>
      <c r="E117" s="329" t="s">
        <v>1175</v>
      </c>
      <c r="F117" s="324">
        <v>4330205</v>
      </c>
      <c r="G117" s="324">
        <v>4330205</v>
      </c>
      <c r="H117" s="124" t="str">
        <f t="shared" si="1"/>
        <v>0104802006Г000</v>
      </c>
    </row>
    <row r="118" spans="1:8" ht="38.25">
      <c r="A118" s="328" t="s">
        <v>1321</v>
      </c>
      <c r="B118" s="329" t="s">
        <v>5</v>
      </c>
      <c r="C118" s="329" t="s">
        <v>333</v>
      </c>
      <c r="D118" s="329" t="s">
        <v>955</v>
      </c>
      <c r="E118" s="329" t="s">
        <v>1322</v>
      </c>
      <c r="F118" s="324">
        <v>4330205</v>
      </c>
      <c r="G118" s="324">
        <v>4330205</v>
      </c>
      <c r="H118" s="124" t="str">
        <f t="shared" si="1"/>
        <v>0104802006Г000200</v>
      </c>
    </row>
    <row r="119" spans="1:8" ht="38.25">
      <c r="A119" s="328" t="s">
        <v>1198</v>
      </c>
      <c r="B119" s="329" t="s">
        <v>5</v>
      </c>
      <c r="C119" s="329" t="s">
        <v>333</v>
      </c>
      <c r="D119" s="329" t="s">
        <v>955</v>
      </c>
      <c r="E119" s="329" t="s">
        <v>1199</v>
      </c>
      <c r="F119" s="324">
        <v>4330205</v>
      </c>
      <c r="G119" s="324">
        <v>4330205</v>
      </c>
      <c r="H119" s="124" t="str">
        <f t="shared" si="1"/>
        <v>0104802006Г000240</v>
      </c>
    </row>
    <row r="120" spans="1:8">
      <c r="A120" s="328" t="s">
        <v>1225</v>
      </c>
      <c r="B120" s="329" t="s">
        <v>5</v>
      </c>
      <c r="C120" s="329" t="s">
        <v>333</v>
      </c>
      <c r="D120" s="329" t="s">
        <v>955</v>
      </c>
      <c r="E120" s="329" t="s">
        <v>329</v>
      </c>
      <c r="F120" s="324">
        <v>154460</v>
      </c>
      <c r="G120" s="324">
        <v>154460</v>
      </c>
      <c r="H120" s="124" t="str">
        <f t="shared" si="1"/>
        <v>0104802006Г000244</v>
      </c>
    </row>
    <row r="121" spans="1:8">
      <c r="A121" s="328" t="s">
        <v>1709</v>
      </c>
      <c r="B121" s="329" t="s">
        <v>5</v>
      </c>
      <c r="C121" s="329" t="s">
        <v>333</v>
      </c>
      <c r="D121" s="329" t="s">
        <v>955</v>
      </c>
      <c r="E121" s="329" t="s">
        <v>1710</v>
      </c>
      <c r="F121" s="324">
        <v>4175745</v>
      </c>
      <c r="G121" s="324">
        <v>4175745</v>
      </c>
      <c r="H121" s="124" t="str">
        <f t="shared" si="1"/>
        <v>0104802006Г000247</v>
      </c>
    </row>
    <row r="122" spans="1:8" ht="63.75">
      <c r="A122" s="328" t="s">
        <v>1517</v>
      </c>
      <c r="B122" s="329" t="s">
        <v>5</v>
      </c>
      <c r="C122" s="329" t="s">
        <v>333</v>
      </c>
      <c r="D122" s="329" t="s">
        <v>1518</v>
      </c>
      <c r="E122" s="329" t="s">
        <v>1175</v>
      </c>
      <c r="F122" s="324">
        <v>265731</v>
      </c>
      <c r="G122" s="324">
        <v>265731</v>
      </c>
      <c r="H122" s="124" t="str">
        <f t="shared" si="1"/>
        <v>0104802006М000</v>
      </c>
    </row>
    <row r="123" spans="1:8" ht="38.25">
      <c r="A123" s="328" t="s">
        <v>1321</v>
      </c>
      <c r="B123" s="329" t="s">
        <v>5</v>
      </c>
      <c r="C123" s="329" t="s">
        <v>333</v>
      </c>
      <c r="D123" s="329" t="s">
        <v>1518</v>
      </c>
      <c r="E123" s="329" t="s">
        <v>1322</v>
      </c>
      <c r="F123" s="324">
        <v>265731</v>
      </c>
      <c r="G123" s="324">
        <v>265731</v>
      </c>
      <c r="H123" s="124" t="str">
        <f t="shared" si="1"/>
        <v>0104802006М000200</v>
      </c>
    </row>
    <row r="124" spans="1:8" ht="38.25">
      <c r="A124" s="328" t="s">
        <v>1198</v>
      </c>
      <c r="B124" s="329" t="s">
        <v>5</v>
      </c>
      <c r="C124" s="329" t="s">
        <v>333</v>
      </c>
      <c r="D124" s="329" t="s">
        <v>1518</v>
      </c>
      <c r="E124" s="329" t="s">
        <v>1199</v>
      </c>
      <c r="F124" s="324">
        <v>265731</v>
      </c>
      <c r="G124" s="324">
        <v>265731</v>
      </c>
      <c r="H124" s="124" t="str">
        <f t="shared" si="1"/>
        <v>0104802006М000240</v>
      </c>
    </row>
    <row r="125" spans="1:8">
      <c r="A125" s="328" t="s">
        <v>1225</v>
      </c>
      <c r="B125" s="329" t="s">
        <v>5</v>
      </c>
      <c r="C125" s="329" t="s">
        <v>333</v>
      </c>
      <c r="D125" s="329" t="s">
        <v>1518</v>
      </c>
      <c r="E125" s="329" t="s">
        <v>329</v>
      </c>
      <c r="F125" s="324">
        <v>265731</v>
      </c>
      <c r="G125" s="324">
        <v>265731</v>
      </c>
      <c r="H125" s="124" t="str">
        <f t="shared" si="1"/>
        <v>0104802006М000244</v>
      </c>
    </row>
    <row r="126" spans="1:8" ht="38.25">
      <c r="A126" s="328" t="s">
        <v>1073</v>
      </c>
      <c r="B126" s="329" t="s">
        <v>5</v>
      </c>
      <c r="C126" s="329" t="s">
        <v>333</v>
      </c>
      <c r="D126" s="329" t="s">
        <v>1074</v>
      </c>
      <c r="E126" s="329" t="s">
        <v>1175</v>
      </c>
      <c r="F126" s="324">
        <v>1029064</v>
      </c>
      <c r="G126" s="324">
        <v>1029064</v>
      </c>
      <c r="H126" s="124" t="str">
        <f t="shared" si="1"/>
        <v>0104802006Э000</v>
      </c>
    </row>
    <row r="127" spans="1:8" ht="38.25">
      <c r="A127" s="328" t="s">
        <v>1321</v>
      </c>
      <c r="B127" s="329" t="s">
        <v>5</v>
      </c>
      <c r="C127" s="329" t="s">
        <v>333</v>
      </c>
      <c r="D127" s="329" t="s">
        <v>1074</v>
      </c>
      <c r="E127" s="329" t="s">
        <v>1322</v>
      </c>
      <c r="F127" s="324">
        <v>1029064</v>
      </c>
      <c r="G127" s="324">
        <v>1029064</v>
      </c>
      <c r="H127" s="124" t="str">
        <f t="shared" si="1"/>
        <v>0104802006Э000200</v>
      </c>
    </row>
    <row r="128" spans="1:8" ht="38.25">
      <c r="A128" s="328" t="s">
        <v>1198</v>
      </c>
      <c r="B128" s="329" t="s">
        <v>5</v>
      </c>
      <c r="C128" s="329" t="s">
        <v>333</v>
      </c>
      <c r="D128" s="329" t="s">
        <v>1074</v>
      </c>
      <c r="E128" s="329" t="s">
        <v>1199</v>
      </c>
      <c r="F128" s="324">
        <v>1029064</v>
      </c>
      <c r="G128" s="324">
        <v>1029064</v>
      </c>
      <c r="H128" s="124" t="str">
        <f t="shared" si="1"/>
        <v>0104802006Э000240</v>
      </c>
    </row>
    <row r="129" spans="1:8">
      <c r="A129" s="328" t="s">
        <v>1709</v>
      </c>
      <c r="B129" s="329" t="s">
        <v>5</v>
      </c>
      <c r="C129" s="329" t="s">
        <v>333</v>
      </c>
      <c r="D129" s="329" t="s">
        <v>1074</v>
      </c>
      <c r="E129" s="329" t="s">
        <v>1710</v>
      </c>
      <c r="F129" s="324">
        <v>1029064</v>
      </c>
      <c r="G129" s="324">
        <v>1029064</v>
      </c>
      <c r="H129" s="124" t="str">
        <f t="shared" si="1"/>
        <v>0104802006Э000247</v>
      </c>
    </row>
    <row r="130" spans="1:8" ht="102">
      <c r="A130" s="328" t="s">
        <v>335</v>
      </c>
      <c r="B130" s="329" t="s">
        <v>5</v>
      </c>
      <c r="C130" s="329" t="s">
        <v>333</v>
      </c>
      <c r="D130" s="329" t="s">
        <v>646</v>
      </c>
      <c r="E130" s="329" t="s">
        <v>1175</v>
      </c>
      <c r="F130" s="324">
        <v>828000</v>
      </c>
      <c r="G130" s="324">
        <v>828000</v>
      </c>
      <c r="H130" s="124" t="str">
        <f t="shared" si="1"/>
        <v>01048020074670</v>
      </c>
    </row>
    <row r="131" spans="1:8" ht="76.5">
      <c r="A131" s="328" t="s">
        <v>1320</v>
      </c>
      <c r="B131" s="329" t="s">
        <v>5</v>
      </c>
      <c r="C131" s="329" t="s">
        <v>333</v>
      </c>
      <c r="D131" s="329" t="s">
        <v>646</v>
      </c>
      <c r="E131" s="329" t="s">
        <v>273</v>
      </c>
      <c r="F131" s="324">
        <v>796200</v>
      </c>
      <c r="G131" s="324">
        <v>796200</v>
      </c>
      <c r="H131" s="124" t="str">
        <f t="shared" si="1"/>
        <v>01048020074670100</v>
      </c>
    </row>
    <row r="132" spans="1:8" ht="38.25">
      <c r="A132" s="328" t="s">
        <v>1205</v>
      </c>
      <c r="B132" s="329" t="s">
        <v>5</v>
      </c>
      <c r="C132" s="329" t="s">
        <v>333</v>
      </c>
      <c r="D132" s="329" t="s">
        <v>646</v>
      </c>
      <c r="E132" s="329" t="s">
        <v>28</v>
      </c>
      <c r="F132" s="324">
        <v>796200</v>
      </c>
      <c r="G132" s="324">
        <v>796200</v>
      </c>
      <c r="H132" s="124" t="str">
        <f t="shared" ref="H132:H191" si="2">CONCATENATE(C132,,D132,E132)</f>
        <v>01048020074670120</v>
      </c>
    </row>
    <row r="133" spans="1:8" ht="25.5">
      <c r="A133" s="328" t="s">
        <v>953</v>
      </c>
      <c r="B133" s="329" t="s">
        <v>5</v>
      </c>
      <c r="C133" s="329" t="s">
        <v>333</v>
      </c>
      <c r="D133" s="329" t="s">
        <v>646</v>
      </c>
      <c r="E133" s="329" t="s">
        <v>324</v>
      </c>
      <c r="F133" s="324">
        <v>596787</v>
      </c>
      <c r="G133" s="324">
        <v>596787</v>
      </c>
      <c r="H133" s="124" t="str">
        <f t="shared" si="2"/>
        <v>01048020074670121</v>
      </c>
    </row>
    <row r="134" spans="1:8" ht="51">
      <c r="A134" s="328" t="s">
        <v>325</v>
      </c>
      <c r="B134" s="329" t="s">
        <v>5</v>
      </c>
      <c r="C134" s="329" t="s">
        <v>333</v>
      </c>
      <c r="D134" s="329" t="s">
        <v>646</v>
      </c>
      <c r="E134" s="329" t="s">
        <v>326</v>
      </c>
      <c r="F134" s="324">
        <v>19200</v>
      </c>
      <c r="G134" s="324">
        <v>19200</v>
      </c>
      <c r="H134" s="124" t="str">
        <f t="shared" si="2"/>
        <v>01048020074670122</v>
      </c>
    </row>
    <row r="135" spans="1:8" ht="63.75">
      <c r="A135" s="328" t="s">
        <v>1054</v>
      </c>
      <c r="B135" s="329" t="s">
        <v>5</v>
      </c>
      <c r="C135" s="329" t="s">
        <v>333</v>
      </c>
      <c r="D135" s="329" t="s">
        <v>646</v>
      </c>
      <c r="E135" s="329" t="s">
        <v>1055</v>
      </c>
      <c r="F135" s="324">
        <v>180213</v>
      </c>
      <c r="G135" s="324">
        <v>180213</v>
      </c>
      <c r="H135" s="124" t="str">
        <f t="shared" si="2"/>
        <v>01048020074670129</v>
      </c>
    </row>
    <row r="136" spans="1:8" ht="38.25">
      <c r="A136" s="328" t="s">
        <v>1321</v>
      </c>
      <c r="B136" s="329" t="s">
        <v>5</v>
      </c>
      <c r="C136" s="329" t="s">
        <v>333</v>
      </c>
      <c r="D136" s="329" t="s">
        <v>646</v>
      </c>
      <c r="E136" s="329" t="s">
        <v>1322</v>
      </c>
      <c r="F136" s="324">
        <v>31800</v>
      </c>
      <c r="G136" s="324">
        <v>31800</v>
      </c>
      <c r="H136" s="124" t="str">
        <f t="shared" si="2"/>
        <v>01048020074670200</v>
      </c>
    </row>
    <row r="137" spans="1:8" ht="38.25">
      <c r="A137" s="328" t="s">
        <v>1198</v>
      </c>
      <c r="B137" s="329" t="s">
        <v>5</v>
      </c>
      <c r="C137" s="329" t="s">
        <v>333</v>
      </c>
      <c r="D137" s="329" t="s">
        <v>646</v>
      </c>
      <c r="E137" s="329" t="s">
        <v>1199</v>
      </c>
      <c r="F137" s="324">
        <v>31800</v>
      </c>
      <c r="G137" s="324">
        <v>31800</v>
      </c>
      <c r="H137" s="124" t="str">
        <f t="shared" si="2"/>
        <v>01048020074670240</v>
      </c>
    </row>
    <row r="138" spans="1:8">
      <c r="A138" s="328" t="s">
        <v>1225</v>
      </c>
      <c r="B138" s="329" t="s">
        <v>5</v>
      </c>
      <c r="C138" s="329" t="s">
        <v>333</v>
      </c>
      <c r="D138" s="329" t="s">
        <v>646</v>
      </c>
      <c r="E138" s="329" t="s">
        <v>329</v>
      </c>
      <c r="F138" s="324">
        <v>31800</v>
      </c>
      <c r="G138" s="324">
        <v>31800</v>
      </c>
      <c r="H138" s="124" t="str">
        <f t="shared" si="2"/>
        <v>01048020074670244</v>
      </c>
    </row>
    <row r="139" spans="1:8" ht="76.5">
      <c r="A139" s="328" t="s">
        <v>336</v>
      </c>
      <c r="B139" s="329" t="s">
        <v>5</v>
      </c>
      <c r="C139" s="329" t="s">
        <v>333</v>
      </c>
      <c r="D139" s="329" t="s">
        <v>647</v>
      </c>
      <c r="E139" s="329" t="s">
        <v>1175</v>
      </c>
      <c r="F139" s="324">
        <v>1624300</v>
      </c>
      <c r="G139" s="324">
        <v>1624300</v>
      </c>
      <c r="H139" s="124" t="str">
        <f t="shared" si="2"/>
        <v>01048020076040</v>
      </c>
    </row>
    <row r="140" spans="1:8" ht="76.5">
      <c r="A140" s="328" t="s">
        <v>1320</v>
      </c>
      <c r="B140" s="329" t="s">
        <v>5</v>
      </c>
      <c r="C140" s="329" t="s">
        <v>333</v>
      </c>
      <c r="D140" s="329" t="s">
        <v>647</v>
      </c>
      <c r="E140" s="329" t="s">
        <v>273</v>
      </c>
      <c r="F140" s="324">
        <v>1579300</v>
      </c>
      <c r="G140" s="324">
        <v>1579300</v>
      </c>
      <c r="H140" s="124" t="str">
        <f t="shared" si="2"/>
        <v>01048020076040100</v>
      </c>
    </row>
    <row r="141" spans="1:8" ht="38.25">
      <c r="A141" s="328" t="s">
        <v>1205</v>
      </c>
      <c r="B141" s="329" t="s">
        <v>5</v>
      </c>
      <c r="C141" s="329" t="s">
        <v>333</v>
      </c>
      <c r="D141" s="329" t="s">
        <v>647</v>
      </c>
      <c r="E141" s="329" t="s">
        <v>28</v>
      </c>
      <c r="F141" s="324">
        <v>1579300</v>
      </c>
      <c r="G141" s="324">
        <v>1579300</v>
      </c>
      <c r="H141" s="124" t="str">
        <f t="shared" si="2"/>
        <v>01048020076040120</v>
      </c>
    </row>
    <row r="142" spans="1:8" ht="25.5">
      <c r="A142" s="328" t="s">
        <v>953</v>
      </c>
      <c r="B142" s="329" t="s">
        <v>5</v>
      </c>
      <c r="C142" s="329" t="s">
        <v>333</v>
      </c>
      <c r="D142" s="329" t="s">
        <v>647</v>
      </c>
      <c r="E142" s="329" t="s">
        <v>324</v>
      </c>
      <c r="F142" s="324">
        <v>1193780</v>
      </c>
      <c r="G142" s="324">
        <v>1193780</v>
      </c>
      <c r="H142" s="124" t="str">
        <f t="shared" si="2"/>
        <v>01048020076040121</v>
      </c>
    </row>
    <row r="143" spans="1:8" ht="51">
      <c r="A143" s="328" t="s">
        <v>325</v>
      </c>
      <c r="B143" s="329" t="s">
        <v>5</v>
      </c>
      <c r="C143" s="329" t="s">
        <v>333</v>
      </c>
      <c r="D143" s="329" t="s">
        <v>647</v>
      </c>
      <c r="E143" s="329" t="s">
        <v>326</v>
      </c>
      <c r="F143" s="324">
        <v>25000</v>
      </c>
      <c r="G143" s="324">
        <v>25000</v>
      </c>
      <c r="H143" s="124" t="str">
        <f t="shared" si="2"/>
        <v>01048020076040122</v>
      </c>
    </row>
    <row r="144" spans="1:8" ht="63.75">
      <c r="A144" s="328" t="s">
        <v>1054</v>
      </c>
      <c r="B144" s="329" t="s">
        <v>5</v>
      </c>
      <c r="C144" s="329" t="s">
        <v>333</v>
      </c>
      <c r="D144" s="329" t="s">
        <v>647</v>
      </c>
      <c r="E144" s="329" t="s">
        <v>1055</v>
      </c>
      <c r="F144" s="324">
        <v>360520</v>
      </c>
      <c r="G144" s="324">
        <v>360520</v>
      </c>
      <c r="H144" s="124" t="str">
        <f t="shared" si="2"/>
        <v>01048020076040129</v>
      </c>
    </row>
    <row r="145" spans="1:8" ht="38.25">
      <c r="A145" s="328" t="s">
        <v>1321</v>
      </c>
      <c r="B145" s="329" t="s">
        <v>5</v>
      </c>
      <c r="C145" s="329" t="s">
        <v>333</v>
      </c>
      <c r="D145" s="329" t="s">
        <v>647</v>
      </c>
      <c r="E145" s="329" t="s">
        <v>1322</v>
      </c>
      <c r="F145" s="324">
        <v>45000</v>
      </c>
      <c r="G145" s="324">
        <v>45000</v>
      </c>
      <c r="H145" s="124" t="str">
        <f t="shared" si="2"/>
        <v>01048020076040200</v>
      </c>
    </row>
    <row r="146" spans="1:8" ht="38.25">
      <c r="A146" s="328" t="s">
        <v>1198</v>
      </c>
      <c r="B146" s="329" t="s">
        <v>5</v>
      </c>
      <c r="C146" s="329" t="s">
        <v>333</v>
      </c>
      <c r="D146" s="329" t="s">
        <v>647</v>
      </c>
      <c r="E146" s="329" t="s">
        <v>1199</v>
      </c>
      <c r="F146" s="324">
        <v>45000</v>
      </c>
      <c r="G146" s="324">
        <v>45000</v>
      </c>
      <c r="H146" s="124" t="str">
        <f t="shared" si="2"/>
        <v>01048020076040240</v>
      </c>
    </row>
    <row r="147" spans="1:8">
      <c r="A147" s="328" t="s">
        <v>1225</v>
      </c>
      <c r="B147" s="329" t="s">
        <v>5</v>
      </c>
      <c r="C147" s="329" t="s">
        <v>333</v>
      </c>
      <c r="D147" s="329" t="s">
        <v>647</v>
      </c>
      <c r="E147" s="329" t="s">
        <v>329</v>
      </c>
      <c r="F147" s="324">
        <v>45000</v>
      </c>
      <c r="G147" s="324">
        <v>45000</v>
      </c>
      <c r="H147" s="124" t="str">
        <f t="shared" si="2"/>
        <v>01048020076040244</v>
      </c>
    </row>
    <row r="148" spans="1:8" ht="267.75">
      <c r="A148" s="328" t="s">
        <v>498</v>
      </c>
      <c r="B148" s="329" t="s">
        <v>5</v>
      </c>
      <c r="C148" s="329" t="s">
        <v>333</v>
      </c>
      <c r="D148" s="329" t="s">
        <v>650</v>
      </c>
      <c r="E148" s="329" t="s">
        <v>1175</v>
      </c>
      <c r="F148" s="324">
        <v>854870</v>
      </c>
      <c r="G148" s="324">
        <v>854870</v>
      </c>
      <c r="H148" s="124" t="str">
        <f t="shared" si="2"/>
        <v>010480200Ч0010</v>
      </c>
    </row>
    <row r="149" spans="1:8" ht="76.5">
      <c r="A149" s="328" t="s">
        <v>1320</v>
      </c>
      <c r="B149" s="329" t="s">
        <v>5</v>
      </c>
      <c r="C149" s="329" t="s">
        <v>333</v>
      </c>
      <c r="D149" s="329" t="s">
        <v>650</v>
      </c>
      <c r="E149" s="329" t="s">
        <v>273</v>
      </c>
      <c r="F149" s="324">
        <v>854870</v>
      </c>
      <c r="G149" s="324">
        <v>854870</v>
      </c>
      <c r="H149" s="124" t="str">
        <f t="shared" si="2"/>
        <v>010480200Ч0010100</v>
      </c>
    </row>
    <row r="150" spans="1:8" ht="38.25">
      <c r="A150" s="328" t="s">
        <v>1205</v>
      </c>
      <c r="B150" s="329" t="s">
        <v>5</v>
      </c>
      <c r="C150" s="329" t="s">
        <v>333</v>
      </c>
      <c r="D150" s="329" t="s">
        <v>650</v>
      </c>
      <c r="E150" s="329" t="s">
        <v>28</v>
      </c>
      <c r="F150" s="324">
        <v>854870</v>
      </c>
      <c r="G150" s="324">
        <v>854870</v>
      </c>
      <c r="H150" s="124" t="str">
        <f t="shared" si="2"/>
        <v>010480200Ч0010120</v>
      </c>
    </row>
    <row r="151" spans="1:8" ht="25.5">
      <c r="A151" s="328" t="s">
        <v>953</v>
      </c>
      <c r="B151" s="329" t="s">
        <v>5</v>
      </c>
      <c r="C151" s="329" t="s">
        <v>333</v>
      </c>
      <c r="D151" s="329" t="s">
        <v>650</v>
      </c>
      <c r="E151" s="329" t="s">
        <v>324</v>
      </c>
      <c r="F151" s="324">
        <v>656582</v>
      </c>
      <c r="G151" s="324">
        <v>656582</v>
      </c>
      <c r="H151" s="124" t="str">
        <f t="shared" si="2"/>
        <v>010480200Ч0010121</v>
      </c>
    </row>
    <row r="152" spans="1:8" ht="63.75">
      <c r="A152" s="328" t="s">
        <v>1054</v>
      </c>
      <c r="B152" s="329" t="s">
        <v>5</v>
      </c>
      <c r="C152" s="329" t="s">
        <v>333</v>
      </c>
      <c r="D152" s="329" t="s">
        <v>650</v>
      </c>
      <c r="E152" s="329" t="s">
        <v>1055</v>
      </c>
      <c r="F152" s="324">
        <v>198288</v>
      </c>
      <c r="G152" s="324">
        <v>198288</v>
      </c>
      <c r="H152" s="124" t="str">
        <f t="shared" si="2"/>
        <v>010480200Ч0010129</v>
      </c>
    </row>
    <row r="153" spans="1:8">
      <c r="A153" s="328" t="s">
        <v>1193</v>
      </c>
      <c r="B153" s="329" t="s">
        <v>5</v>
      </c>
      <c r="C153" s="329" t="s">
        <v>1194</v>
      </c>
      <c r="D153" s="329" t="s">
        <v>1175</v>
      </c>
      <c r="E153" s="329" t="s">
        <v>1175</v>
      </c>
      <c r="F153" s="324">
        <v>6500</v>
      </c>
      <c r="G153" s="324">
        <v>5800</v>
      </c>
      <c r="H153" s="124" t="str">
        <f t="shared" si="2"/>
        <v>0105</v>
      </c>
    </row>
    <row r="154" spans="1:8" ht="25.5">
      <c r="A154" s="328" t="s">
        <v>601</v>
      </c>
      <c r="B154" s="329" t="s">
        <v>5</v>
      </c>
      <c r="C154" s="329" t="s">
        <v>1194</v>
      </c>
      <c r="D154" s="329" t="s">
        <v>1011</v>
      </c>
      <c r="E154" s="329" t="s">
        <v>1175</v>
      </c>
      <c r="F154" s="324">
        <v>6500</v>
      </c>
      <c r="G154" s="324">
        <v>5800</v>
      </c>
      <c r="H154" s="124" t="str">
        <f t="shared" si="2"/>
        <v>01059000000000</v>
      </c>
    </row>
    <row r="155" spans="1:8" ht="89.25">
      <c r="A155" s="328" t="s">
        <v>2082</v>
      </c>
      <c r="B155" s="329" t="s">
        <v>5</v>
      </c>
      <c r="C155" s="329" t="s">
        <v>1194</v>
      </c>
      <c r="D155" s="329" t="s">
        <v>1195</v>
      </c>
      <c r="E155" s="329" t="s">
        <v>1175</v>
      </c>
      <c r="F155" s="324">
        <v>6500</v>
      </c>
      <c r="G155" s="324">
        <v>5800</v>
      </c>
      <c r="H155" s="124" t="str">
        <f t="shared" si="2"/>
        <v>01059040000000</v>
      </c>
    </row>
    <row r="156" spans="1:8" ht="89.25">
      <c r="A156" s="328" t="s">
        <v>2082</v>
      </c>
      <c r="B156" s="329" t="s">
        <v>5</v>
      </c>
      <c r="C156" s="329" t="s">
        <v>1194</v>
      </c>
      <c r="D156" s="329" t="s">
        <v>651</v>
      </c>
      <c r="E156" s="329" t="s">
        <v>1175</v>
      </c>
      <c r="F156" s="324">
        <v>6500</v>
      </c>
      <c r="G156" s="324">
        <v>5800</v>
      </c>
      <c r="H156" s="124" t="str">
        <f t="shared" si="2"/>
        <v>01059040051200</v>
      </c>
    </row>
    <row r="157" spans="1:8" ht="38.25">
      <c r="A157" s="328" t="s">
        <v>1321</v>
      </c>
      <c r="B157" s="329" t="s">
        <v>5</v>
      </c>
      <c r="C157" s="329" t="s">
        <v>1194</v>
      </c>
      <c r="D157" s="329" t="s">
        <v>651</v>
      </c>
      <c r="E157" s="329" t="s">
        <v>1322</v>
      </c>
      <c r="F157" s="324">
        <v>6500</v>
      </c>
      <c r="G157" s="324">
        <v>5800</v>
      </c>
      <c r="H157" s="124" t="str">
        <f t="shared" si="2"/>
        <v>01059040051200200</v>
      </c>
    </row>
    <row r="158" spans="1:8" ht="38.25">
      <c r="A158" s="328" t="s">
        <v>1198</v>
      </c>
      <c r="B158" s="329" t="s">
        <v>5</v>
      </c>
      <c r="C158" s="329" t="s">
        <v>1194</v>
      </c>
      <c r="D158" s="329" t="s">
        <v>651</v>
      </c>
      <c r="E158" s="329" t="s">
        <v>1199</v>
      </c>
      <c r="F158" s="324">
        <v>6500</v>
      </c>
      <c r="G158" s="324">
        <v>5800</v>
      </c>
      <c r="H158" s="124" t="str">
        <f t="shared" si="2"/>
        <v>01059040051200240</v>
      </c>
    </row>
    <row r="159" spans="1:8">
      <c r="A159" s="328" t="s">
        <v>1225</v>
      </c>
      <c r="B159" s="329" t="s">
        <v>5</v>
      </c>
      <c r="C159" s="329" t="s">
        <v>1194</v>
      </c>
      <c r="D159" s="329" t="s">
        <v>651</v>
      </c>
      <c r="E159" s="329" t="s">
        <v>329</v>
      </c>
      <c r="F159" s="324">
        <v>6500</v>
      </c>
      <c r="G159" s="324">
        <v>5800</v>
      </c>
      <c r="H159" s="124" t="str">
        <f t="shared" si="2"/>
        <v>01059040051200244</v>
      </c>
    </row>
    <row r="160" spans="1:8">
      <c r="A160" s="328" t="s">
        <v>217</v>
      </c>
      <c r="B160" s="329" t="s">
        <v>5</v>
      </c>
      <c r="C160" s="329" t="s">
        <v>337</v>
      </c>
      <c r="D160" s="329" t="s">
        <v>1175</v>
      </c>
      <c r="E160" s="329" t="s">
        <v>1175</v>
      </c>
      <c r="F160" s="324">
        <v>593400</v>
      </c>
      <c r="G160" s="324">
        <v>593400</v>
      </c>
      <c r="H160" s="124" t="str">
        <f t="shared" si="2"/>
        <v>0113</v>
      </c>
    </row>
    <row r="161" spans="1:8" ht="63.75">
      <c r="A161" s="328" t="s">
        <v>1769</v>
      </c>
      <c r="B161" s="329" t="s">
        <v>5</v>
      </c>
      <c r="C161" s="329" t="s">
        <v>337</v>
      </c>
      <c r="D161" s="329" t="s">
        <v>978</v>
      </c>
      <c r="E161" s="329" t="s">
        <v>1175</v>
      </c>
      <c r="F161" s="324">
        <v>215000</v>
      </c>
      <c r="G161" s="324">
        <v>215000</v>
      </c>
      <c r="H161" s="124" t="str">
        <f t="shared" si="2"/>
        <v>01130400000000</v>
      </c>
    </row>
    <row r="162" spans="1:8" ht="38.25">
      <c r="A162" s="328" t="s">
        <v>1770</v>
      </c>
      <c r="B162" s="329" t="s">
        <v>5</v>
      </c>
      <c r="C162" s="329" t="s">
        <v>337</v>
      </c>
      <c r="D162" s="329" t="s">
        <v>1165</v>
      </c>
      <c r="E162" s="329" t="s">
        <v>1175</v>
      </c>
      <c r="F162" s="324">
        <v>215000</v>
      </c>
      <c r="G162" s="324">
        <v>215000</v>
      </c>
      <c r="H162" s="124" t="str">
        <f t="shared" si="2"/>
        <v>01130430000000</v>
      </c>
    </row>
    <row r="163" spans="1:8" ht="102">
      <c r="A163" s="328" t="s">
        <v>1833</v>
      </c>
      <c r="B163" s="329" t="s">
        <v>5</v>
      </c>
      <c r="C163" s="329" t="s">
        <v>337</v>
      </c>
      <c r="D163" s="329" t="s">
        <v>1834</v>
      </c>
      <c r="E163" s="329" t="s">
        <v>1175</v>
      </c>
      <c r="F163" s="324">
        <v>65000</v>
      </c>
      <c r="G163" s="324">
        <v>65000</v>
      </c>
      <c r="H163" s="124" t="str">
        <f t="shared" si="2"/>
        <v>01130430080000</v>
      </c>
    </row>
    <row r="164" spans="1:8" ht="38.25">
      <c r="A164" s="328" t="s">
        <v>1321</v>
      </c>
      <c r="B164" s="329" t="s">
        <v>5</v>
      </c>
      <c r="C164" s="329" t="s">
        <v>337</v>
      </c>
      <c r="D164" s="329" t="s">
        <v>1834</v>
      </c>
      <c r="E164" s="329" t="s">
        <v>1322</v>
      </c>
      <c r="F164" s="324">
        <v>65000</v>
      </c>
      <c r="G164" s="324">
        <v>65000</v>
      </c>
      <c r="H164" s="124" t="str">
        <f t="shared" si="2"/>
        <v>01130430080000200</v>
      </c>
    </row>
    <row r="165" spans="1:8" ht="38.25">
      <c r="A165" s="328" t="s">
        <v>1198</v>
      </c>
      <c r="B165" s="329" t="s">
        <v>5</v>
      </c>
      <c r="C165" s="329" t="s">
        <v>337</v>
      </c>
      <c r="D165" s="329" t="s">
        <v>1834</v>
      </c>
      <c r="E165" s="329" t="s">
        <v>1199</v>
      </c>
      <c r="F165" s="324">
        <v>65000</v>
      </c>
      <c r="G165" s="324">
        <v>65000</v>
      </c>
      <c r="H165" s="124" t="str">
        <f t="shared" si="2"/>
        <v>01130430080000240</v>
      </c>
    </row>
    <row r="166" spans="1:8">
      <c r="A166" s="328" t="s">
        <v>1225</v>
      </c>
      <c r="B166" s="329" t="s">
        <v>5</v>
      </c>
      <c r="C166" s="329" t="s">
        <v>337</v>
      </c>
      <c r="D166" s="329" t="s">
        <v>1834</v>
      </c>
      <c r="E166" s="329" t="s">
        <v>329</v>
      </c>
      <c r="F166" s="324">
        <v>65000</v>
      </c>
      <c r="G166" s="324">
        <v>65000</v>
      </c>
      <c r="H166" s="124" t="str">
        <f t="shared" si="2"/>
        <v>01130430080000244</v>
      </c>
    </row>
    <row r="167" spans="1:8" ht="114.75">
      <c r="A167" s="328" t="s">
        <v>1771</v>
      </c>
      <c r="B167" s="329" t="s">
        <v>5</v>
      </c>
      <c r="C167" s="329" t="s">
        <v>337</v>
      </c>
      <c r="D167" s="329" t="s">
        <v>1711</v>
      </c>
      <c r="E167" s="329" t="s">
        <v>1175</v>
      </c>
      <c r="F167" s="324">
        <v>150000</v>
      </c>
      <c r="G167" s="324">
        <v>150000</v>
      </c>
      <c r="H167" s="124" t="str">
        <f t="shared" si="2"/>
        <v>0113043008Ф000</v>
      </c>
    </row>
    <row r="168" spans="1:8" ht="38.25">
      <c r="A168" s="328" t="s">
        <v>1321</v>
      </c>
      <c r="B168" s="329" t="s">
        <v>5</v>
      </c>
      <c r="C168" s="329" t="s">
        <v>337</v>
      </c>
      <c r="D168" s="329" t="s">
        <v>1711</v>
      </c>
      <c r="E168" s="329" t="s">
        <v>1322</v>
      </c>
      <c r="F168" s="324">
        <v>150000</v>
      </c>
      <c r="G168" s="324">
        <v>150000</v>
      </c>
      <c r="H168" s="124" t="str">
        <f t="shared" si="2"/>
        <v>0113043008Ф000200</v>
      </c>
    </row>
    <row r="169" spans="1:8" ht="38.25">
      <c r="A169" s="328" t="s">
        <v>1198</v>
      </c>
      <c r="B169" s="329" t="s">
        <v>5</v>
      </c>
      <c r="C169" s="329" t="s">
        <v>337</v>
      </c>
      <c r="D169" s="329" t="s">
        <v>1711</v>
      </c>
      <c r="E169" s="329" t="s">
        <v>1199</v>
      </c>
      <c r="F169" s="324">
        <v>150000</v>
      </c>
      <c r="G169" s="324">
        <v>150000</v>
      </c>
      <c r="H169" s="124" t="str">
        <f t="shared" si="2"/>
        <v>0113043008Ф000240</v>
      </c>
    </row>
    <row r="170" spans="1:8">
      <c r="A170" s="328" t="s">
        <v>1225</v>
      </c>
      <c r="B170" s="329" t="s">
        <v>5</v>
      </c>
      <c r="C170" s="329" t="s">
        <v>337</v>
      </c>
      <c r="D170" s="329" t="s">
        <v>1711</v>
      </c>
      <c r="E170" s="329" t="s">
        <v>329</v>
      </c>
      <c r="F170" s="324">
        <v>150000</v>
      </c>
      <c r="G170" s="324">
        <v>150000</v>
      </c>
      <c r="H170" s="124" t="str">
        <f t="shared" si="2"/>
        <v>0113043008Ф000244</v>
      </c>
    </row>
    <row r="171" spans="1:8" ht="38.25">
      <c r="A171" s="328" t="s">
        <v>599</v>
      </c>
      <c r="B171" s="329" t="s">
        <v>5</v>
      </c>
      <c r="C171" s="329" t="s">
        <v>337</v>
      </c>
      <c r="D171" s="329" t="s">
        <v>1006</v>
      </c>
      <c r="E171" s="329" t="s">
        <v>1175</v>
      </c>
      <c r="F171" s="324">
        <v>318400</v>
      </c>
      <c r="G171" s="324">
        <v>318400</v>
      </c>
      <c r="H171" s="124" t="str">
        <f t="shared" si="2"/>
        <v>01138000000000</v>
      </c>
    </row>
    <row r="172" spans="1:8" ht="51">
      <c r="A172" s="328" t="s">
        <v>600</v>
      </c>
      <c r="B172" s="329" t="s">
        <v>5</v>
      </c>
      <c r="C172" s="329" t="s">
        <v>337</v>
      </c>
      <c r="D172" s="329" t="s">
        <v>1008</v>
      </c>
      <c r="E172" s="329" t="s">
        <v>1175</v>
      </c>
      <c r="F172" s="324">
        <v>318400</v>
      </c>
      <c r="G172" s="324">
        <v>318400</v>
      </c>
      <c r="H172" s="124" t="str">
        <f t="shared" si="2"/>
        <v>01138020000000</v>
      </c>
    </row>
    <row r="173" spans="1:8" ht="89.25">
      <c r="A173" s="328" t="s">
        <v>542</v>
      </c>
      <c r="B173" s="329" t="s">
        <v>5</v>
      </c>
      <c r="C173" s="329" t="s">
        <v>337</v>
      </c>
      <c r="D173" s="329" t="s">
        <v>653</v>
      </c>
      <c r="E173" s="329" t="s">
        <v>1175</v>
      </c>
      <c r="F173" s="324">
        <v>81000</v>
      </c>
      <c r="G173" s="324">
        <v>81000</v>
      </c>
      <c r="H173" s="124" t="str">
        <f t="shared" si="2"/>
        <v>01138020074290</v>
      </c>
    </row>
    <row r="174" spans="1:8" ht="76.5">
      <c r="A174" s="328" t="s">
        <v>1320</v>
      </c>
      <c r="B174" s="329" t="s">
        <v>5</v>
      </c>
      <c r="C174" s="329" t="s">
        <v>337</v>
      </c>
      <c r="D174" s="329" t="s">
        <v>653</v>
      </c>
      <c r="E174" s="329" t="s">
        <v>273</v>
      </c>
      <c r="F174" s="324">
        <v>77700</v>
      </c>
      <c r="G174" s="324">
        <v>77700</v>
      </c>
      <c r="H174" s="124" t="str">
        <f t="shared" si="2"/>
        <v>01138020074290100</v>
      </c>
    </row>
    <row r="175" spans="1:8" ht="38.25">
      <c r="A175" s="328" t="s">
        <v>1205</v>
      </c>
      <c r="B175" s="329" t="s">
        <v>5</v>
      </c>
      <c r="C175" s="329" t="s">
        <v>337</v>
      </c>
      <c r="D175" s="329" t="s">
        <v>653</v>
      </c>
      <c r="E175" s="329" t="s">
        <v>28</v>
      </c>
      <c r="F175" s="324">
        <v>77700</v>
      </c>
      <c r="G175" s="324">
        <v>77700</v>
      </c>
      <c r="H175" s="124" t="str">
        <f t="shared" si="2"/>
        <v>01138020074290120</v>
      </c>
    </row>
    <row r="176" spans="1:8" ht="25.5">
      <c r="A176" s="328" t="s">
        <v>953</v>
      </c>
      <c r="B176" s="329" t="s">
        <v>5</v>
      </c>
      <c r="C176" s="329" t="s">
        <v>337</v>
      </c>
      <c r="D176" s="329" t="s">
        <v>653</v>
      </c>
      <c r="E176" s="329" t="s">
        <v>324</v>
      </c>
      <c r="F176" s="324">
        <v>59689</v>
      </c>
      <c r="G176" s="324">
        <v>59689</v>
      </c>
      <c r="H176" s="124" t="str">
        <f t="shared" si="2"/>
        <v>01138020074290121</v>
      </c>
    </row>
    <row r="177" spans="1:8" ht="63.75">
      <c r="A177" s="328" t="s">
        <v>1054</v>
      </c>
      <c r="B177" s="329" t="s">
        <v>5</v>
      </c>
      <c r="C177" s="329" t="s">
        <v>337</v>
      </c>
      <c r="D177" s="329" t="s">
        <v>653</v>
      </c>
      <c r="E177" s="329" t="s">
        <v>1055</v>
      </c>
      <c r="F177" s="324">
        <v>18011</v>
      </c>
      <c r="G177" s="324">
        <v>18011</v>
      </c>
      <c r="H177" s="124" t="str">
        <f t="shared" si="2"/>
        <v>01138020074290129</v>
      </c>
    </row>
    <row r="178" spans="1:8" ht="38.25">
      <c r="A178" s="328" t="s">
        <v>1321</v>
      </c>
      <c r="B178" s="329" t="s">
        <v>5</v>
      </c>
      <c r="C178" s="329" t="s">
        <v>337</v>
      </c>
      <c r="D178" s="329" t="s">
        <v>653</v>
      </c>
      <c r="E178" s="329" t="s">
        <v>1322</v>
      </c>
      <c r="F178" s="324">
        <v>3300</v>
      </c>
      <c r="G178" s="324">
        <v>3300</v>
      </c>
      <c r="H178" s="124" t="str">
        <f t="shared" si="2"/>
        <v>01138020074290200</v>
      </c>
    </row>
    <row r="179" spans="1:8" ht="38.25">
      <c r="A179" s="328" t="s">
        <v>1198</v>
      </c>
      <c r="B179" s="329" t="s">
        <v>5</v>
      </c>
      <c r="C179" s="329" t="s">
        <v>337</v>
      </c>
      <c r="D179" s="329" t="s">
        <v>653</v>
      </c>
      <c r="E179" s="329" t="s">
        <v>1199</v>
      </c>
      <c r="F179" s="324">
        <v>3300</v>
      </c>
      <c r="G179" s="324">
        <v>3300</v>
      </c>
      <c r="H179" s="124" t="str">
        <f t="shared" si="2"/>
        <v>01138020074290240</v>
      </c>
    </row>
    <row r="180" spans="1:8">
      <c r="A180" s="328" t="s">
        <v>1225</v>
      </c>
      <c r="B180" s="329" t="s">
        <v>5</v>
      </c>
      <c r="C180" s="329" t="s">
        <v>337</v>
      </c>
      <c r="D180" s="329" t="s">
        <v>653</v>
      </c>
      <c r="E180" s="329" t="s">
        <v>329</v>
      </c>
      <c r="F180" s="324">
        <v>3300</v>
      </c>
      <c r="G180" s="324">
        <v>3300</v>
      </c>
      <c r="H180" s="124" t="str">
        <f t="shared" si="2"/>
        <v>01138020074290244</v>
      </c>
    </row>
    <row r="181" spans="1:8" ht="51">
      <c r="A181" s="328" t="s">
        <v>338</v>
      </c>
      <c r="B181" s="329" t="s">
        <v>5</v>
      </c>
      <c r="C181" s="329" t="s">
        <v>337</v>
      </c>
      <c r="D181" s="329" t="s">
        <v>654</v>
      </c>
      <c r="E181" s="329" t="s">
        <v>1175</v>
      </c>
      <c r="F181" s="324">
        <v>131900</v>
      </c>
      <c r="G181" s="324">
        <v>131900</v>
      </c>
      <c r="H181" s="124" t="str">
        <f t="shared" si="2"/>
        <v>01138020075190</v>
      </c>
    </row>
    <row r="182" spans="1:8" ht="76.5">
      <c r="A182" s="328" t="s">
        <v>1320</v>
      </c>
      <c r="B182" s="329" t="s">
        <v>5</v>
      </c>
      <c r="C182" s="329" t="s">
        <v>337</v>
      </c>
      <c r="D182" s="329" t="s">
        <v>654</v>
      </c>
      <c r="E182" s="329" t="s">
        <v>273</v>
      </c>
      <c r="F182" s="324">
        <v>109547</v>
      </c>
      <c r="G182" s="324">
        <v>109547</v>
      </c>
      <c r="H182" s="124" t="str">
        <f t="shared" si="2"/>
        <v>01138020075190100</v>
      </c>
    </row>
    <row r="183" spans="1:8" ht="38.25">
      <c r="A183" s="328" t="s">
        <v>1205</v>
      </c>
      <c r="B183" s="329" t="s">
        <v>5</v>
      </c>
      <c r="C183" s="329" t="s">
        <v>337</v>
      </c>
      <c r="D183" s="329" t="s">
        <v>654</v>
      </c>
      <c r="E183" s="329" t="s">
        <v>28</v>
      </c>
      <c r="F183" s="324">
        <v>109547</v>
      </c>
      <c r="G183" s="324">
        <v>109547</v>
      </c>
      <c r="H183" s="124" t="str">
        <f t="shared" si="2"/>
        <v>01138020075190120</v>
      </c>
    </row>
    <row r="184" spans="1:8" ht="25.5">
      <c r="A184" s="328" t="s">
        <v>953</v>
      </c>
      <c r="B184" s="329" t="s">
        <v>5</v>
      </c>
      <c r="C184" s="329" t="s">
        <v>337</v>
      </c>
      <c r="D184" s="329" t="s">
        <v>654</v>
      </c>
      <c r="E184" s="329" t="s">
        <v>324</v>
      </c>
      <c r="F184" s="324">
        <v>84137</v>
      </c>
      <c r="G184" s="324">
        <v>84137</v>
      </c>
      <c r="H184" s="124" t="str">
        <f t="shared" si="2"/>
        <v>01138020075190121</v>
      </c>
    </row>
    <row r="185" spans="1:8" ht="63.75">
      <c r="A185" s="328" t="s">
        <v>1054</v>
      </c>
      <c r="B185" s="329" t="s">
        <v>5</v>
      </c>
      <c r="C185" s="329" t="s">
        <v>337</v>
      </c>
      <c r="D185" s="329" t="s">
        <v>654</v>
      </c>
      <c r="E185" s="329" t="s">
        <v>1055</v>
      </c>
      <c r="F185" s="324">
        <v>25410</v>
      </c>
      <c r="G185" s="324">
        <v>25410</v>
      </c>
      <c r="H185" s="124" t="str">
        <f t="shared" si="2"/>
        <v>01138020075190129</v>
      </c>
    </row>
    <row r="186" spans="1:8" ht="38.25">
      <c r="A186" s="328" t="s">
        <v>1321</v>
      </c>
      <c r="B186" s="329" t="s">
        <v>5</v>
      </c>
      <c r="C186" s="329" t="s">
        <v>337</v>
      </c>
      <c r="D186" s="329" t="s">
        <v>654</v>
      </c>
      <c r="E186" s="329" t="s">
        <v>1322</v>
      </c>
      <c r="F186" s="324">
        <v>22353</v>
      </c>
      <c r="G186" s="324">
        <v>22353</v>
      </c>
      <c r="H186" s="124" t="str">
        <f t="shared" si="2"/>
        <v>01138020075190200</v>
      </c>
    </row>
    <row r="187" spans="1:8" ht="38.25">
      <c r="A187" s="328" t="s">
        <v>1198</v>
      </c>
      <c r="B187" s="329" t="s">
        <v>5</v>
      </c>
      <c r="C187" s="329" t="s">
        <v>337</v>
      </c>
      <c r="D187" s="329" t="s">
        <v>654</v>
      </c>
      <c r="E187" s="329" t="s">
        <v>1199</v>
      </c>
      <c r="F187" s="324">
        <v>22353</v>
      </c>
      <c r="G187" s="324">
        <v>22353</v>
      </c>
      <c r="H187" s="124" t="str">
        <f t="shared" si="2"/>
        <v>01138020075190240</v>
      </c>
    </row>
    <row r="188" spans="1:8">
      <c r="A188" s="328" t="s">
        <v>1225</v>
      </c>
      <c r="B188" s="329" t="s">
        <v>5</v>
      </c>
      <c r="C188" s="329" t="s">
        <v>337</v>
      </c>
      <c r="D188" s="329" t="s">
        <v>654</v>
      </c>
      <c r="E188" s="329" t="s">
        <v>329</v>
      </c>
      <c r="F188" s="324">
        <v>22353</v>
      </c>
      <c r="G188" s="324">
        <v>22353</v>
      </c>
      <c r="H188" s="124" t="str">
        <f t="shared" si="2"/>
        <v>01138020075190244</v>
      </c>
    </row>
    <row r="189" spans="1:8" ht="178.5">
      <c r="A189" s="328" t="s">
        <v>1868</v>
      </c>
      <c r="B189" s="329" t="s">
        <v>5</v>
      </c>
      <c r="C189" s="329" t="s">
        <v>337</v>
      </c>
      <c r="D189" s="329" t="s">
        <v>1869</v>
      </c>
      <c r="E189" s="329" t="s">
        <v>1175</v>
      </c>
      <c r="F189" s="324">
        <v>105500</v>
      </c>
      <c r="G189" s="324">
        <v>105500</v>
      </c>
      <c r="H189" s="124" t="str">
        <f t="shared" si="2"/>
        <v>01138020078460</v>
      </c>
    </row>
    <row r="190" spans="1:8" ht="76.5">
      <c r="A190" s="328" t="s">
        <v>1320</v>
      </c>
      <c r="B190" s="329" t="s">
        <v>5</v>
      </c>
      <c r="C190" s="329" t="s">
        <v>337</v>
      </c>
      <c r="D190" s="329" t="s">
        <v>1869</v>
      </c>
      <c r="E190" s="329" t="s">
        <v>273</v>
      </c>
      <c r="F190" s="324">
        <v>102600</v>
      </c>
      <c r="G190" s="324">
        <v>102600</v>
      </c>
      <c r="H190" s="124" t="str">
        <f t="shared" si="2"/>
        <v>01138020078460100</v>
      </c>
    </row>
    <row r="191" spans="1:8" ht="38.25">
      <c r="A191" s="328" t="s">
        <v>1205</v>
      </c>
      <c r="B191" s="329" t="s">
        <v>5</v>
      </c>
      <c r="C191" s="329" t="s">
        <v>337</v>
      </c>
      <c r="D191" s="329" t="s">
        <v>1869</v>
      </c>
      <c r="E191" s="329" t="s">
        <v>28</v>
      </c>
      <c r="F191" s="324">
        <v>102600</v>
      </c>
      <c r="G191" s="324">
        <v>102600</v>
      </c>
      <c r="H191" s="124" t="str">
        <f t="shared" si="2"/>
        <v>01138020078460120</v>
      </c>
    </row>
    <row r="192" spans="1:8" ht="25.5">
      <c r="A192" s="328" t="s">
        <v>953</v>
      </c>
      <c r="B192" s="329" t="s">
        <v>5</v>
      </c>
      <c r="C192" s="329" t="s">
        <v>337</v>
      </c>
      <c r="D192" s="329" t="s">
        <v>1869</v>
      </c>
      <c r="E192" s="329" t="s">
        <v>324</v>
      </c>
      <c r="F192" s="324">
        <v>78801</v>
      </c>
      <c r="G192" s="324">
        <v>78801</v>
      </c>
      <c r="H192" s="124" t="str">
        <f t="shared" ref="H192:H243" si="3">CONCATENATE(C192,,D192,E192)</f>
        <v>01138020078460121</v>
      </c>
    </row>
    <row r="193" spans="1:8" ht="63.75">
      <c r="A193" s="328" t="s">
        <v>1054</v>
      </c>
      <c r="B193" s="329" t="s">
        <v>5</v>
      </c>
      <c r="C193" s="329" t="s">
        <v>337</v>
      </c>
      <c r="D193" s="329" t="s">
        <v>1869</v>
      </c>
      <c r="E193" s="329" t="s">
        <v>1055</v>
      </c>
      <c r="F193" s="324">
        <v>23799</v>
      </c>
      <c r="G193" s="324">
        <v>23799</v>
      </c>
      <c r="H193" s="124" t="str">
        <f t="shared" si="3"/>
        <v>01138020078460129</v>
      </c>
    </row>
    <row r="194" spans="1:8" ht="38.25">
      <c r="A194" s="328" t="s">
        <v>1321</v>
      </c>
      <c r="B194" s="329" t="s">
        <v>5</v>
      </c>
      <c r="C194" s="329" t="s">
        <v>337</v>
      </c>
      <c r="D194" s="329" t="s">
        <v>1869</v>
      </c>
      <c r="E194" s="329" t="s">
        <v>1322</v>
      </c>
      <c r="F194" s="324">
        <v>2900</v>
      </c>
      <c r="G194" s="324">
        <v>2900</v>
      </c>
      <c r="H194" s="124" t="str">
        <f t="shared" si="3"/>
        <v>01138020078460200</v>
      </c>
    </row>
    <row r="195" spans="1:8" ht="38.25">
      <c r="A195" s="328" t="s">
        <v>1198</v>
      </c>
      <c r="B195" s="329" t="s">
        <v>5</v>
      </c>
      <c r="C195" s="329" t="s">
        <v>337</v>
      </c>
      <c r="D195" s="329" t="s">
        <v>1869</v>
      </c>
      <c r="E195" s="329" t="s">
        <v>1199</v>
      </c>
      <c r="F195" s="324">
        <v>2900</v>
      </c>
      <c r="G195" s="324">
        <v>2900</v>
      </c>
      <c r="H195" s="124" t="str">
        <f t="shared" si="3"/>
        <v>01138020078460240</v>
      </c>
    </row>
    <row r="196" spans="1:8">
      <c r="A196" s="328" t="s">
        <v>1225</v>
      </c>
      <c r="B196" s="329" t="s">
        <v>5</v>
      </c>
      <c r="C196" s="329" t="s">
        <v>337</v>
      </c>
      <c r="D196" s="329" t="s">
        <v>1869</v>
      </c>
      <c r="E196" s="329" t="s">
        <v>329</v>
      </c>
      <c r="F196" s="324">
        <v>2900</v>
      </c>
      <c r="G196" s="324">
        <v>2900</v>
      </c>
      <c r="H196" s="124" t="str">
        <f t="shared" si="3"/>
        <v>01138020078460244</v>
      </c>
    </row>
    <row r="197" spans="1:8" ht="25.5">
      <c r="A197" s="328" t="s">
        <v>601</v>
      </c>
      <c r="B197" s="329" t="s">
        <v>5</v>
      </c>
      <c r="C197" s="329" t="s">
        <v>337</v>
      </c>
      <c r="D197" s="329" t="s">
        <v>1011</v>
      </c>
      <c r="E197" s="329" t="s">
        <v>1175</v>
      </c>
      <c r="F197" s="324">
        <v>60000</v>
      </c>
      <c r="G197" s="324">
        <v>60000</v>
      </c>
      <c r="H197" s="124" t="str">
        <f t="shared" si="3"/>
        <v>01139000000000</v>
      </c>
    </row>
    <row r="198" spans="1:8" ht="76.5">
      <c r="A198" s="328" t="s">
        <v>2083</v>
      </c>
      <c r="B198" s="329" t="s">
        <v>5</v>
      </c>
      <c r="C198" s="329" t="s">
        <v>337</v>
      </c>
      <c r="D198" s="329" t="s">
        <v>1014</v>
      </c>
      <c r="E198" s="329" t="s">
        <v>1175</v>
      </c>
      <c r="F198" s="324">
        <v>60000</v>
      </c>
      <c r="G198" s="324">
        <v>60000</v>
      </c>
      <c r="H198" s="124" t="str">
        <f t="shared" si="3"/>
        <v>01139060000000</v>
      </c>
    </row>
    <row r="199" spans="1:8" ht="76.5">
      <c r="A199" s="328" t="s">
        <v>2083</v>
      </c>
      <c r="B199" s="329" t="s">
        <v>5</v>
      </c>
      <c r="C199" s="329" t="s">
        <v>337</v>
      </c>
      <c r="D199" s="329" t="s">
        <v>655</v>
      </c>
      <c r="E199" s="329" t="s">
        <v>1175</v>
      </c>
      <c r="F199" s="324">
        <v>60000</v>
      </c>
      <c r="G199" s="324">
        <v>60000</v>
      </c>
      <c r="H199" s="124" t="str">
        <f t="shared" si="3"/>
        <v>01139060080000</v>
      </c>
    </row>
    <row r="200" spans="1:8" ht="25.5">
      <c r="A200" s="328" t="s">
        <v>1325</v>
      </c>
      <c r="B200" s="329" t="s">
        <v>5</v>
      </c>
      <c r="C200" s="329" t="s">
        <v>337</v>
      </c>
      <c r="D200" s="329" t="s">
        <v>655</v>
      </c>
      <c r="E200" s="329" t="s">
        <v>1326</v>
      </c>
      <c r="F200" s="324">
        <v>60000</v>
      </c>
      <c r="G200" s="324">
        <v>60000</v>
      </c>
      <c r="H200" s="124" t="str">
        <f t="shared" si="3"/>
        <v>01139060080000300</v>
      </c>
    </row>
    <row r="201" spans="1:8" ht="25.5">
      <c r="A201" s="328" t="s">
        <v>339</v>
      </c>
      <c r="B201" s="329" t="s">
        <v>5</v>
      </c>
      <c r="C201" s="329" t="s">
        <v>337</v>
      </c>
      <c r="D201" s="329" t="s">
        <v>655</v>
      </c>
      <c r="E201" s="329" t="s">
        <v>340</v>
      </c>
      <c r="F201" s="324">
        <v>60000</v>
      </c>
      <c r="G201" s="324">
        <v>60000</v>
      </c>
      <c r="H201" s="124" t="str">
        <f t="shared" si="3"/>
        <v>01139060080000330</v>
      </c>
    </row>
    <row r="202" spans="1:8" ht="38.25">
      <c r="A202" s="328" t="s">
        <v>238</v>
      </c>
      <c r="B202" s="329" t="s">
        <v>5</v>
      </c>
      <c r="C202" s="329" t="s">
        <v>1137</v>
      </c>
      <c r="D202" s="329" t="s">
        <v>1175</v>
      </c>
      <c r="E202" s="329" t="s">
        <v>1175</v>
      </c>
      <c r="F202" s="324">
        <v>7601970.1399999997</v>
      </c>
      <c r="G202" s="324">
        <v>7601970.1399999997</v>
      </c>
      <c r="H202" s="124" t="str">
        <f t="shared" si="3"/>
        <v>0300</v>
      </c>
    </row>
    <row r="203" spans="1:8" ht="51">
      <c r="A203" s="328" t="s">
        <v>1715</v>
      </c>
      <c r="B203" s="329" t="s">
        <v>5</v>
      </c>
      <c r="C203" s="329" t="s">
        <v>345</v>
      </c>
      <c r="D203" s="329" t="s">
        <v>1175</v>
      </c>
      <c r="E203" s="329" t="s">
        <v>1175</v>
      </c>
      <c r="F203" s="324">
        <v>5901970.1399999997</v>
      </c>
      <c r="G203" s="324">
        <v>5901970.1399999997</v>
      </c>
      <c r="H203" s="124" t="str">
        <f t="shared" si="3"/>
        <v>0310</v>
      </c>
    </row>
    <row r="204" spans="1:8" ht="63.75">
      <c r="A204" s="328" t="s">
        <v>1769</v>
      </c>
      <c r="B204" s="329" t="s">
        <v>5</v>
      </c>
      <c r="C204" s="329" t="s">
        <v>345</v>
      </c>
      <c r="D204" s="329" t="s">
        <v>978</v>
      </c>
      <c r="E204" s="329" t="s">
        <v>1175</v>
      </c>
      <c r="F204" s="324">
        <v>5901970.1399999997</v>
      </c>
      <c r="G204" s="324">
        <v>5901970.1399999997</v>
      </c>
      <c r="H204" s="124" t="str">
        <f t="shared" si="3"/>
        <v>03100400000000</v>
      </c>
    </row>
    <row r="205" spans="1:8" ht="89.25">
      <c r="A205" s="328" t="s">
        <v>457</v>
      </c>
      <c r="B205" s="329" t="s">
        <v>5</v>
      </c>
      <c r="C205" s="329" t="s">
        <v>345</v>
      </c>
      <c r="D205" s="329" t="s">
        <v>979</v>
      </c>
      <c r="E205" s="329" t="s">
        <v>1175</v>
      </c>
      <c r="F205" s="324">
        <v>5688522.1399999997</v>
      </c>
      <c r="G205" s="324">
        <v>5688522.1399999997</v>
      </c>
      <c r="H205" s="124" t="str">
        <f t="shared" si="3"/>
        <v>03100410000000</v>
      </c>
    </row>
    <row r="206" spans="1:8" ht="165.75">
      <c r="A206" s="328" t="s">
        <v>341</v>
      </c>
      <c r="B206" s="329" t="s">
        <v>5</v>
      </c>
      <c r="C206" s="329" t="s">
        <v>345</v>
      </c>
      <c r="D206" s="329" t="s">
        <v>656</v>
      </c>
      <c r="E206" s="329" t="s">
        <v>1175</v>
      </c>
      <c r="F206" s="324">
        <v>5346382</v>
      </c>
      <c r="G206" s="324">
        <v>5346382</v>
      </c>
      <c r="H206" s="124" t="str">
        <f t="shared" si="3"/>
        <v>03100410040010</v>
      </c>
    </row>
    <row r="207" spans="1:8" ht="76.5">
      <c r="A207" s="328" t="s">
        <v>1320</v>
      </c>
      <c r="B207" s="329" t="s">
        <v>5</v>
      </c>
      <c r="C207" s="329" t="s">
        <v>345</v>
      </c>
      <c r="D207" s="329" t="s">
        <v>656</v>
      </c>
      <c r="E207" s="329" t="s">
        <v>273</v>
      </c>
      <c r="F207" s="324">
        <v>5336382</v>
      </c>
      <c r="G207" s="324">
        <v>5336382</v>
      </c>
      <c r="H207" s="124" t="str">
        <f t="shared" si="3"/>
        <v>03100410040010100</v>
      </c>
    </row>
    <row r="208" spans="1:8" ht="25.5">
      <c r="A208" s="328" t="s">
        <v>1192</v>
      </c>
      <c r="B208" s="329" t="s">
        <v>5</v>
      </c>
      <c r="C208" s="329" t="s">
        <v>345</v>
      </c>
      <c r="D208" s="329" t="s">
        <v>656</v>
      </c>
      <c r="E208" s="329" t="s">
        <v>133</v>
      </c>
      <c r="F208" s="324">
        <v>5336382</v>
      </c>
      <c r="G208" s="324">
        <v>5336382</v>
      </c>
      <c r="H208" s="124" t="str">
        <f t="shared" si="3"/>
        <v>03100410040010110</v>
      </c>
    </row>
    <row r="209" spans="1:8">
      <c r="A209" s="328" t="s">
        <v>1138</v>
      </c>
      <c r="B209" s="329" t="s">
        <v>5</v>
      </c>
      <c r="C209" s="329" t="s">
        <v>345</v>
      </c>
      <c r="D209" s="329" t="s">
        <v>656</v>
      </c>
      <c r="E209" s="329" t="s">
        <v>342</v>
      </c>
      <c r="F209" s="324">
        <v>4098604</v>
      </c>
      <c r="G209" s="324">
        <v>4098604</v>
      </c>
      <c r="H209" s="124" t="str">
        <f t="shared" si="3"/>
        <v>03100410040010111</v>
      </c>
    </row>
    <row r="210" spans="1:8" ht="51">
      <c r="A210" s="328" t="s">
        <v>1139</v>
      </c>
      <c r="B210" s="329" t="s">
        <v>5</v>
      </c>
      <c r="C210" s="329" t="s">
        <v>345</v>
      </c>
      <c r="D210" s="329" t="s">
        <v>656</v>
      </c>
      <c r="E210" s="329" t="s">
        <v>1056</v>
      </c>
      <c r="F210" s="324">
        <v>1237778</v>
      </c>
      <c r="G210" s="324">
        <v>1237778</v>
      </c>
      <c r="H210" s="124" t="str">
        <f t="shared" si="3"/>
        <v>03100410040010119</v>
      </c>
    </row>
    <row r="211" spans="1:8" ht="38.25">
      <c r="A211" s="328" t="s">
        <v>1321</v>
      </c>
      <c r="B211" s="329" t="s">
        <v>5</v>
      </c>
      <c r="C211" s="329" t="s">
        <v>345</v>
      </c>
      <c r="D211" s="329" t="s">
        <v>656</v>
      </c>
      <c r="E211" s="329" t="s">
        <v>1322</v>
      </c>
      <c r="F211" s="324">
        <v>10000</v>
      </c>
      <c r="G211" s="324">
        <v>10000</v>
      </c>
      <c r="H211" s="124" t="str">
        <f t="shared" si="3"/>
        <v>03100410040010200</v>
      </c>
    </row>
    <row r="212" spans="1:8" ht="38.25">
      <c r="A212" s="328" t="s">
        <v>1198</v>
      </c>
      <c r="B212" s="329" t="s">
        <v>5</v>
      </c>
      <c r="C212" s="329" t="s">
        <v>345</v>
      </c>
      <c r="D212" s="329" t="s">
        <v>656</v>
      </c>
      <c r="E212" s="329" t="s">
        <v>1199</v>
      </c>
      <c r="F212" s="324">
        <v>10000</v>
      </c>
      <c r="G212" s="324">
        <v>10000</v>
      </c>
      <c r="H212" s="124" t="str">
        <f t="shared" si="3"/>
        <v>03100410040010240</v>
      </c>
    </row>
    <row r="213" spans="1:8">
      <c r="A213" s="328" t="s">
        <v>1225</v>
      </c>
      <c r="B213" s="329" t="s">
        <v>5</v>
      </c>
      <c r="C213" s="329" t="s">
        <v>345</v>
      </c>
      <c r="D213" s="329" t="s">
        <v>656</v>
      </c>
      <c r="E213" s="329" t="s">
        <v>329</v>
      </c>
      <c r="F213" s="324">
        <v>10000</v>
      </c>
      <c r="G213" s="324">
        <v>10000</v>
      </c>
      <c r="H213" s="124" t="str">
        <f t="shared" si="3"/>
        <v>03100410040010244</v>
      </c>
    </row>
    <row r="214" spans="1:8" ht="191.25">
      <c r="A214" s="328" t="s">
        <v>1712</v>
      </c>
      <c r="B214" s="329" t="s">
        <v>5</v>
      </c>
      <c r="C214" s="329" t="s">
        <v>345</v>
      </c>
      <c r="D214" s="329" t="s">
        <v>1713</v>
      </c>
      <c r="E214" s="329" t="s">
        <v>1175</v>
      </c>
      <c r="F214" s="324">
        <v>30000</v>
      </c>
      <c r="G214" s="324">
        <v>30000</v>
      </c>
      <c r="H214" s="124" t="str">
        <f t="shared" si="3"/>
        <v>0310041004Ф010</v>
      </c>
    </row>
    <row r="215" spans="1:8" ht="38.25">
      <c r="A215" s="328" t="s">
        <v>1321</v>
      </c>
      <c r="B215" s="329" t="s">
        <v>5</v>
      </c>
      <c r="C215" s="329" t="s">
        <v>345</v>
      </c>
      <c r="D215" s="329" t="s">
        <v>1713</v>
      </c>
      <c r="E215" s="329" t="s">
        <v>1322</v>
      </c>
      <c r="F215" s="324">
        <v>30000</v>
      </c>
      <c r="G215" s="324">
        <v>30000</v>
      </c>
      <c r="H215" s="124" t="str">
        <f t="shared" si="3"/>
        <v>0310041004Ф010200</v>
      </c>
    </row>
    <row r="216" spans="1:8" ht="38.25">
      <c r="A216" s="328" t="s">
        <v>1198</v>
      </c>
      <c r="B216" s="329" t="s">
        <v>5</v>
      </c>
      <c r="C216" s="329" t="s">
        <v>345</v>
      </c>
      <c r="D216" s="329" t="s">
        <v>1713</v>
      </c>
      <c r="E216" s="329" t="s">
        <v>1199</v>
      </c>
      <c r="F216" s="324">
        <v>30000</v>
      </c>
      <c r="G216" s="324">
        <v>30000</v>
      </c>
      <c r="H216" s="124" t="str">
        <f t="shared" si="3"/>
        <v>0310041004Ф010240</v>
      </c>
    </row>
    <row r="217" spans="1:8">
      <c r="A217" s="328" t="s">
        <v>1225</v>
      </c>
      <c r="B217" s="329" t="s">
        <v>5</v>
      </c>
      <c r="C217" s="329" t="s">
        <v>345</v>
      </c>
      <c r="D217" s="329" t="s">
        <v>1713</v>
      </c>
      <c r="E217" s="329" t="s">
        <v>329</v>
      </c>
      <c r="F217" s="324">
        <v>30000</v>
      </c>
      <c r="G217" s="324">
        <v>30000</v>
      </c>
      <c r="H217" s="124" t="str">
        <f t="shared" si="3"/>
        <v>0310041004Ф010244</v>
      </c>
    </row>
    <row r="218" spans="1:8" ht="153">
      <c r="A218" s="328" t="s">
        <v>351</v>
      </c>
      <c r="B218" s="329" t="s">
        <v>5</v>
      </c>
      <c r="C218" s="329" t="s">
        <v>345</v>
      </c>
      <c r="D218" s="329" t="s">
        <v>1714</v>
      </c>
      <c r="E218" s="329" t="s">
        <v>1175</v>
      </c>
      <c r="F218" s="324">
        <v>22000</v>
      </c>
      <c r="G218" s="324">
        <v>22000</v>
      </c>
      <c r="H218" s="124" t="str">
        <f t="shared" si="3"/>
        <v>03100410080000</v>
      </c>
    </row>
    <row r="219" spans="1:8" ht="38.25">
      <c r="A219" s="328" t="s">
        <v>1321</v>
      </c>
      <c r="B219" s="329" t="s">
        <v>5</v>
      </c>
      <c r="C219" s="329" t="s">
        <v>345</v>
      </c>
      <c r="D219" s="329" t="s">
        <v>1714</v>
      </c>
      <c r="E219" s="329" t="s">
        <v>1322</v>
      </c>
      <c r="F219" s="324">
        <v>22000</v>
      </c>
      <c r="G219" s="324">
        <v>22000</v>
      </c>
      <c r="H219" s="124" t="str">
        <f t="shared" si="3"/>
        <v>03100410080000200</v>
      </c>
    </row>
    <row r="220" spans="1:8" ht="38.25">
      <c r="A220" s="328" t="s">
        <v>1198</v>
      </c>
      <c r="B220" s="329" t="s">
        <v>5</v>
      </c>
      <c r="C220" s="329" t="s">
        <v>345</v>
      </c>
      <c r="D220" s="329" t="s">
        <v>1714</v>
      </c>
      <c r="E220" s="329" t="s">
        <v>1199</v>
      </c>
      <c r="F220" s="324">
        <v>22000</v>
      </c>
      <c r="G220" s="324">
        <v>22000</v>
      </c>
      <c r="H220" s="124" t="str">
        <f t="shared" si="3"/>
        <v>03100410080000240</v>
      </c>
    </row>
    <row r="221" spans="1:8">
      <c r="A221" s="328" t="s">
        <v>1225</v>
      </c>
      <c r="B221" s="329" t="s">
        <v>5</v>
      </c>
      <c r="C221" s="329" t="s">
        <v>345</v>
      </c>
      <c r="D221" s="329" t="s">
        <v>1714</v>
      </c>
      <c r="E221" s="329" t="s">
        <v>329</v>
      </c>
      <c r="F221" s="324">
        <v>22000</v>
      </c>
      <c r="G221" s="324">
        <v>22000</v>
      </c>
      <c r="H221" s="124" t="str">
        <f t="shared" si="3"/>
        <v>03100410080000244</v>
      </c>
    </row>
    <row r="222" spans="1:8" ht="191.25">
      <c r="A222" s="328" t="s">
        <v>1979</v>
      </c>
      <c r="B222" s="329" t="s">
        <v>5</v>
      </c>
      <c r="C222" s="329" t="s">
        <v>345</v>
      </c>
      <c r="D222" s="329" t="s">
        <v>1980</v>
      </c>
      <c r="E222" s="329" t="s">
        <v>1175</v>
      </c>
      <c r="F222" s="324">
        <v>150000</v>
      </c>
      <c r="G222" s="324">
        <v>150000</v>
      </c>
      <c r="H222" s="124" t="str">
        <f t="shared" si="3"/>
        <v>0310041008Ф090</v>
      </c>
    </row>
    <row r="223" spans="1:8" ht="38.25">
      <c r="A223" s="328" t="s">
        <v>1321</v>
      </c>
      <c r="B223" s="329" t="s">
        <v>5</v>
      </c>
      <c r="C223" s="329" t="s">
        <v>345</v>
      </c>
      <c r="D223" s="329" t="s">
        <v>1980</v>
      </c>
      <c r="E223" s="329" t="s">
        <v>1322</v>
      </c>
      <c r="F223" s="324">
        <v>150000</v>
      </c>
      <c r="G223" s="324">
        <v>150000</v>
      </c>
      <c r="H223" s="124" t="str">
        <f t="shared" si="3"/>
        <v>0310041008Ф090200</v>
      </c>
    </row>
    <row r="224" spans="1:8" ht="38.25">
      <c r="A224" s="328" t="s">
        <v>1198</v>
      </c>
      <c r="B224" s="329" t="s">
        <v>5</v>
      </c>
      <c r="C224" s="329" t="s">
        <v>345</v>
      </c>
      <c r="D224" s="329" t="s">
        <v>1980</v>
      </c>
      <c r="E224" s="329" t="s">
        <v>1199</v>
      </c>
      <c r="F224" s="324">
        <v>150000</v>
      </c>
      <c r="G224" s="324">
        <v>150000</v>
      </c>
      <c r="H224" s="124" t="str">
        <f t="shared" si="3"/>
        <v>0310041008Ф090240</v>
      </c>
    </row>
    <row r="225" spans="1:8">
      <c r="A225" s="328" t="s">
        <v>1225</v>
      </c>
      <c r="B225" s="329" t="s">
        <v>5</v>
      </c>
      <c r="C225" s="329" t="s">
        <v>345</v>
      </c>
      <c r="D225" s="329" t="s">
        <v>1980</v>
      </c>
      <c r="E225" s="329" t="s">
        <v>329</v>
      </c>
      <c r="F225" s="324">
        <v>150000</v>
      </c>
      <c r="G225" s="324">
        <v>150000</v>
      </c>
      <c r="H225" s="124" t="str">
        <f t="shared" si="3"/>
        <v>0310041008Ф090244</v>
      </c>
    </row>
    <row r="226" spans="1:8" ht="191.25">
      <c r="A226" s="328" t="s">
        <v>1522</v>
      </c>
      <c r="B226" s="329" t="s">
        <v>5</v>
      </c>
      <c r="C226" s="329" t="s">
        <v>345</v>
      </c>
      <c r="D226" s="329" t="s">
        <v>1346</v>
      </c>
      <c r="E226" s="329" t="s">
        <v>1175</v>
      </c>
      <c r="F226" s="324">
        <v>140140.14000000001</v>
      </c>
      <c r="G226" s="324">
        <v>140140.14000000001</v>
      </c>
      <c r="H226" s="124" t="str">
        <f t="shared" si="3"/>
        <v>031004100S4130</v>
      </c>
    </row>
    <row r="227" spans="1:8" ht="38.25">
      <c r="A227" s="328" t="s">
        <v>1321</v>
      </c>
      <c r="B227" s="329" t="s">
        <v>5</v>
      </c>
      <c r="C227" s="329" t="s">
        <v>345</v>
      </c>
      <c r="D227" s="329" t="s">
        <v>1346</v>
      </c>
      <c r="E227" s="329" t="s">
        <v>1322</v>
      </c>
      <c r="F227" s="324">
        <v>140140.14000000001</v>
      </c>
      <c r="G227" s="324">
        <v>140140.14000000001</v>
      </c>
      <c r="H227" s="124" t="str">
        <f t="shared" si="3"/>
        <v>031004100S4130200</v>
      </c>
    </row>
    <row r="228" spans="1:8" ht="38.25">
      <c r="A228" s="328" t="s">
        <v>1198</v>
      </c>
      <c r="B228" s="329" t="s">
        <v>5</v>
      </c>
      <c r="C228" s="329" t="s">
        <v>345</v>
      </c>
      <c r="D228" s="329" t="s">
        <v>1346</v>
      </c>
      <c r="E228" s="329" t="s">
        <v>1199</v>
      </c>
      <c r="F228" s="324">
        <v>140140.14000000001</v>
      </c>
      <c r="G228" s="324">
        <v>140140.14000000001</v>
      </c>
      <c r="H228" s="124" t="str">
        <f t="shared" si="3"/>
        <v>031004100S4130240</v>
      </c>
    </row>
    <row r="229" spans="1:8">
      <c r="A229" s="328" t="s">
        <v>1225</v>
      </c>
      <c r="B229" s="329" t="s">
        <v>5</v>
      </c>
      <c r="C229" s="329" t="s">
        <v>345</v>
      </c>
      <c r="D229" s="329" t="s">
        <v>1346</v>
      </c>
      <c r="E229" s="329" t="s">
        <v>329</v>
      </c>
      <c r="F229" s="324">
        <v>140140.14000000001</v>
      </c>
      <c r="G229" s="324">
        <v>140140.14000000001</v>
      </c>
      <c r="H229" s="124" t="str">
        <f t="shared" si="3"/>
        <v>031004100S4130244</v>
      </c>
    </row>
    <row r="230" spans="1:8" ht="25.5">
      <c r="A230" s="328" t="s">
        <v>459</v>
      </c>
      <c r="B230" s="329" t="s">
        <v>5</v>
      </c>
      <c r="C230" s="329" t="s">
        <v>345</v>
      </c>
      <c r="D230" s="329" t="s">
        <v>980</v>
      </c>
      <c r="E230" s="329" t="s">
        <v>1175</v>
      </c>
      <c r="F230" s="324">
        <v>213448</v>
      </c>
      <c r="G230" s="324">
        <v>213448</v>
      </c>
      <c r="H230" s="124" t="str">
        <f t="shared" si="3"/>
        <v>03100420000000</v>
      </c>
    </row>
    <row r="231" spans="1:8" ht="127.5">
      <c r="A231" s="328" t="s">
        <v>349</v>
      </c>
      <c r="B231" s="329" t="s">
        <v>5</v>
      </c>
      <c r="C231" s="329" t="s">
        <v>345</v>
      </c>
      <c r="D231" s="329" t="s">
        <v>661</v>
      </c>
      <c r="E231" s="329" t="s">
        <v>1175</v>
      </c>
      <c r="F231" s="324">
        <v>150000</v>
      </c>
      <c r="G231" s="324">
        <v>150000</v>
      </c>
      <c r="H231" s="124" t="str">
        <f t="shared" si="3"/>
        <v>03100420080020</v>
      </c>
    </row>
    <row r="232" spans="1:8" ht="38.25">
      <c r="A232" s="328" t="s">
        <v>1321</v>
      </c>
      <c r="B232" s="329" t="s">
        <v>5</v>
      </c>
      <c r="C232" s="329" t="s">
        <v>345</v>
      </c>
      <c r="D232" s="329" t="s">
        <v>661</v>
      </c>
      <c r="E232" s="329" t="s">
        <v>1322</v>
      </c>
      <c r="F232" s="324">
        <v>150000</v>
      </c>
      <c r="G232" s="324">
        <v>150000</v>
      </c>
      <c r="H232" s="124" t="str">
        <f t="shared" si="3"/>
        <v>03100420080020200</v>
      </c>
    </row>
    <row r="233" spans="1:8" ht="38.25">
      <c r="A233" s="328" t="s">
        <v>1198</v>
      </c>
      <c r="B233" s="329" t="s">
        <v>5</v>
      </c>
      <c r="C233" s="329" t="s">
        <v>345</v>
      </c>
      <c r="D233" s="329" t="s">
        <v>661</v>
      </c>
      <c r="E233" s="329" t="s">
        <v>1199</v>
      </c>
      <c r="F233" s="324">
        <v>150000</v>
      </c>
      <c r="G233" s="324">
        <v>150000</v>
      </c>
      <c r="H233" s="124" t="str">
        <f t="shared" si="3"/>
        <v>03100420080020240</v>
      </c>
    </row>
    <row r="234" spans="1:8">
      <c r="A234" s="328" t="s">
        <v>1225</v>
      </c>
      <c r="B234" s="329" t="s">
        <v>5</v>
      </c>
      <c r="C234" s="329" t="s">
        <v>345</v>
      </c>
      <c r="D234" s="329" t="s">
        <v>661</v>
      </c>
      <c r="E234" s="329" t="s">
        <v>329</v>
      </c>
      <c r="F234" s="324">
        <v>150000</v>
      </c>
      <c r="G234" s="324">
        <v>150000</v>
      </c>
      <c r="H234" s="124" t="str">
        <f t="shared" si="3"/>
        <v>03100420080020244</v>
      </c>
    </row>
    <row r="235" spans="1:8" ht="114.75">
      <c r="A235" s="328" t="s">
        <v>350</v>
      </c>
      <c r="B235" s="329" t="s">
        <v>5</v>
      </c>
      <c r="C235" s="329" t="s">
        <v>345</v>
      </c>
      <c r="D235" s="329" t="s">
        <v>662</v>
      </c>
      <c r="E235" s="329" t="s">
        <v>1175</v>
      </c>
      <c r="F235" s="324">
        <v>30500</v>
      </c>
      <c r="G235" s="324">
        <v>30500</v>
      </c>
      <c r="H235" s="124" t="str">
        <f t="shared" si="3"/>
        <v>03100420080030</v>
      </c>
    </row>
    <row r="236" spans="1:8" ht="38.25">
      <c r="A236" s="328" t="s">
        <v>1321</v>
      </c>
      <c r="B236" s="329" t="s">
        <v>5</v>
      </c>
      <c r="C236" s="329" t="s">
        <v>345</v>
      </c>
      <c r="D236" s="329" t="s">
        <v>662</v>
      </c>
      <c r="E236" s="329" t="s">
        <v>1322</v>
      </c>
      <c r="F236" s="324">
        <v>30500</v>
      </c>
      <c r="G236" s="324">
        <v>30500</v>
      </c>
      <c r="H236" s="124" t="str">
        <f t="shared" si="3"/>
        <v>03100420080030200</v>
      </c>
    </row>
    <row r="237" spans="1:8" ht="38.25">
      <c r="A237" s="328" t="s">
        <v>1198</v>
      </c>
      <c r="B237" s="329" t="s">
        <v>5</v>
      </c>
      <c r="C237" s="329" t="s">
        <v>345</v>
      </c>
      <c r="D237" s="329" t="s">
        <v>662</v>
      </c>
      <c r="E237" s="329" t="s">
        <v>1199</v>
      </c>
      <c r="F237" s="324">
        <v>30500</v>
      </c>
      <c r="G237" s="324">
        <v>30500</v>
      </c>
      <c r="H237" s="124" t="str">
        <f t="shared" si="3"/>
        <v>03100420080030240</v>
      </c>
    </row>
    <row r="238" spans="1:8">
      <c r="A238" s="328" t="s">
        <v>1225</v>
      </c>
      <c r="B238" s="329" t="s">
        <v>5</v>
      </c>
      <c r="C238" s="329" t="s">
        <v>345</v>
      </c>
      <c r="D238" s="329" t="s">
        <v>662</v>
      </c>
      <c r="E238" s="329" t="s">
        <v>329</v>
      </c>
      <c r="F238" s="324">
        <v>30500</v>
      </c>
      <c r="G238" s="324">
        <v>30500</v>
      </c>
      <c r="H238" s="124" t="str">
        <f t="shared" si="3"/>
        <v>03100420080030244</v>
      </c>
    </row>
    <row r="239" spans="1:8" ht="140.25">
      <c r="A239" s="328" t="s">
        <v>1981</v>
      </c>
      <c r="B239" s="329" t="s">
        <v>5</v>
      </c>
      <c r="C239" s="329" t="s">
        <v>345</v>
      </c>
      <c r="D239" s="329" t="s">
        <v>1982</v>
      </c>
      <c r="E239" s="329" t="s">
        <v>1175</v>
      </c>
      <c r="F239" s="324">
        <v>24000</v>
      </c>
      <c r="G239" s="324">
        <v>24000</v>
      </c>
      <c r="H239" s="124" t="str">
        <f t="shared" si="3"/>
        <v>0310042008Ф030</v>
      </c>
    </row>
    <row r="240" spans="1:8" ht="38.25">
      <c r="A240" s="328" t="s">
        <v>1321</v>
      </c>
      <c r="B240" s="329" t="s">
        <v>5</v>
      </c>
      <c r="C240" s="329" t="s">
        <v>345</v>
      </c>
      <c r="D240" s="329" t="s">
        <v>1982</v>
      </c>
      <c r="E240" s="329" t="s">
        <v>1322</v>
      </c>
      <c r="F240" s="324">
        <v>24000</v>
      </c>
      <c r="G240" s="324">
        <v>24000</v>
      </c>
      <c r="H240" s="124" t="str">
        <f t="shared" si="3"/>
        <v>0310042008Ф030200</v>
      </c>
    </row>
    <row r="241" spans="1:8" ht="38.25">
      <c r="A241" s="328" t="s">
        <v>1198</v>
      </c>
      <c r="B241" s="329" t="s">
        <v>5</v>
      </c>
      <c r="C241" s="329" t="s">
        <v>345</v>
      </c>
      <c r="D241" s="329" t="s">
        <v>1982</v>
      </c>
      <c r="E241" s="329" t="s">
        <v>1199</v>
      </c>
      <c r="F241" s="324">
        <v>24000</v>
      </c>
      <c r="G241" s="324">
        <v>24000</v>
      </c>
      <c r="H241" s="124" t="str">
        <f t="shared" si="3"/>
        <v>0310042008Ф030240</v>
      </c>
    </row>
    <row r="242" spans="1:8">
      <c r="A242" s="328" t="s">
        <v>1225</v>
      </c>
      <c r="B242" s="329" t="s">
        <v>5</v>
      </c>
      <c r="C242" s="329" t="s">
        <v>345</v>
      </c>
      <c r="D242" s="329" t="s">
        <v>1982</v>
      </c>
      <c r="E242" s="329" t="s">
        <v>329</v>
      </c>
      <c r="F242" s="324">
        <v>24000</v>
      </c>
      <c r="G242" s="324">
        <v>24000</v>
      </c>
      <c r="H242" s="124" t="str">
        <f t="shared" si="3"/>
        <v>0310042008Ф030244</v>
      </c>
    </row>
    <row r="243" spans="1:8" ht="102">
      <c r="A243" s="328" t="s">
        <v>1477</v>
      </c>
      <c r="B243" s="329" t="s">
        <v>5</v>
      </c>
      <c r="C243" s="329" t="s">
        <v>345</v>
      </c>
      <c r="D243" s="329" t="s">
        <v>1478</v>
      </c>
      <c r="E243" s="329" t="s">
        <v>1175</v>
      </c>
      <c r="F243" s="324">
        <v>8948</v>
      </c>
      <c r="G243" s="324">
        <v>8948</v>
      </c>
      <c r="H243" s="124" t="str">
        <f t="shared" si="3"/>
        <v>031004200S4121</v>
      </c>
    </row>
    <row r="244" spans="1:8" ht="38.25">
      <c r="A244" s="328" t="s">
        <v>1321</v>
      </c>
      <c r="B244" s="329" t="s">
        <v>5</v>
      </c>
      <c r="C244" s="329" t="s">
        <v>345</v>
      </c>
      <c r="D244" s="329" t="s">
        <v>1478</v>
      </c>
      <c r="E244" s="329" t="s">
        <v>1322</v>
      </c>
      <c r="F244" s="324">
        <v>8948</v>
      </c>
      <c r="G244" s="324">
        <v>8948</v>
      </c>
      <c r="H244" s="124" t="str">
        <f t="shared" ref="H244:H307" si="4">CONCATENATE(C244,,D244,E244)</f>
        <v>031004200S4121200</v>
      </c>
    </row>
    <row r="245" spans="1:8" ht="38.25">
      <c r="A245" s="328" t="s">
        <v>1198</v>
      </c>
      <c r="B245" s="329" t="s">
        <v>5</v>
      </c>
      <c r="C245" s="329" t="s">
        <v>345</v>
      </c>
      <c r="D245" s="329" t="s">
        <v>1478</v>
      </c>
      <c r="E245" s="329" t="s">
        <v>1199</v>
      </c>
      <c r="F245" s="324">
        <v>8948</v>
      </c>
      <c r="G245" s="324">
        <v>8948</v>
      </c>
      <c r="H245" s="124" t="str">
        <f t="shared" si="4"/>
        <v>031004200S4121240</v>
      </c>
    </row>
    <row r="246" spans="1:8">
      <c r="A246" s="328" t="s">
        <v>1225</v>
      </c>
      <c r="B246" s="329" t="s">
        <v>5</v>
      </c>
      <c r="C246" s="329" t="s">
        <v>345</v>
      </c>
      <c r="D246" s="329" t="s">
        <v>1478</v>
      </c>
      <c r="E246" s="329" t="s">
        <v>329</v>
      </c>
      <c r="F246" s="324">
        <v>8948</v>
      </c>
      <c r="G246" s="324">
        <v>8948</v>
      </c>
      <c r="H246" s="124" t="str">
        <f t="shared" si="4"/>
        <v>031004200S4121244</v>
      </c>
    </row>
    <row r="247" spans="1:8" ht="38.25">
      <c r="A247" s="328" t="s">
        <v>1870</v>
      </c>
      <c r="B247" s="329" t="s">
        <v>5</v>
      </c>
      <c r="C247" s="329" t="s">
        <v>1871</v>
      </c>
      <c r="D247" s="329" t="s">
        <v>1175</v>
      </c>
      <c r="E247" s="329" t="s">
        <v>1175</v>
      </c>
      <c r="F247" s="324">
        <v>1700000</v>
      </c>
      <c r="G247" s="324">
        <v>1700000</v>
      </c>
      <c r="H247" s="124" t="str">
        <f t="shared" si="4"/>
        <v>0314</v>
      </c>
    </row>
    <row r="248" spans="1:8" ht="63.75">
      <c r="A248" s="328" t="s">
        <v>1769</v>
      </c>
      <c r="B248" s="329" t="s">
        <v>5</v>
      </c>
      <c r="C248" s="329" t="s">
        <v>1871</v>
      </c>
      <c r="D248" s="329" t="s">
        <v>978</v>
      </c>
      <c r="E248" s="329" t="s">
        <v>1175</v>
      </c>
      <c r="F248" s="324">
        <v>1700000</v>
      </c>
      <c r="G248" s="324">
        <v>1700000</v>
      </c>
      <c r="H248" s="124" t="str">
        <f t="shared" si="4"/>
        <v>03140400000000</v>
      </c>
    </row>
    <row r="249" spans="1:8" ht="89.25">
      <c r="A249" s="328" t="s">
        <v>457</v>
      </c>
      <c r="B249" s="329" t="s">
        <v>5</v>
      </c>
      <c r="C249" s="329" t="s">
        <v>1871</v>
      </c>
      <c r="D249" s="329" t="s">
        <v>979</v>
      </c>
      <c r="E249" s="329" t="s">
        <v>1175</v>
      </c>
      <c r="F249" s="324">
        <v>1700000</v>
      </c>
      <c r="G249" s="324">
        <v>1700000</v>
      </c>
      <c r="H249" s="124" t="str">
        <f t="shared" si="4"/>
        <v>03140410000000</v>
      </c>
    </row>
    <row r="250" spans="1:8" ht="153">
      <c r="A250" s="328" t="s">
        <v>351</v>
      </c>
      <c r="B250" s="329" t="s">
        <v>5</v>
      </c>
      <c r="C250" s="329" t="s">
        <v>1871</v>
      </c>
      <c r="D250" s="329" t="s">
        <v>1714</v>
      </c>
      <c r="E250" s="329" t="s">
        <v>1175</v>
      </c>
      <c r="F250" s="324">
        <v>1700000</v>
      </c>
      <c r="G250" s="324">
        <v>1700000</v>
      </c>
      <c r="H250" s="124" t="str">
        <f t="shared" si="4"/>
        <v>03140410080000</v>
      </c>
    </row>
    <row r="251" spans="1:8" ht="38.25">
      <c r="A251" s="328" t="s">
        <v>1321</v>
      </c>
      <c r="B251" s="329" t="s">
        <v>5</v>
      </c>
      <c r="C251" s="329" t="s">
        <v>1871</v>
      </c>
      <c r="D251" s="329" t="s">
        <v>1714</v>
      </c>
      <c r="E251" s="329" t="s">
        <v>1322</v>
      </c>
      <c r="F251" s="324">
        <v>1700000</v>
      </c>
      <c r="G251" s="324">
        <v>1700000</v>
      </c>
      <c r="H251" s="124" t="str">
        <f t="shared" si="4"/>
        <v>03140410080000200</v>
      </c>
    </row>
    <row r="252" spans="1:8" ht="38.25">
      <c r="A252" s="328" t="s">
        <v>1198</v>
      </c>
      <c r="B252" s="329" t="s">
        <v>5</v>
      </c>
      <c r="C252" s="329" t="s">
        <v>1871</v>
      </c>
      <c r="D252" s="329" t="s">
        <v>1714</v>
      </c>
      <c r="E252" s="329" t="s">
        <v>1199</v>
      </c>
      <c r="F252" s="324">
        <v>1700000</v>
      </c>
      <c r="G252" s="324">
        <v>1700000</v>
      </c>
      <c r="H252" s="124" t="str">
        <f t="shared" si="4"/>
        <v>03140410080000240</v>
      </c>
    </row>
    <row r="253" spans="1:8">
      <c r="A253" s="328" t="s">
        <v>1225</v>
      </c>
      <c r="B253" s="329" t="s">
        <v>5</v>
      </c>
      <c r="C253" s="329" t="s">
        <v>1871</v>
      </c>
      <c r="D253" s="329" t="s">
        <v>1714</v>
      </c>
      <c r="E253" s="329" t="s">
        <v>329</v>
      </c>
      <c r="F253" s="324">
        <v>1700000</v>
      </c>
      <c r="G253" s="324">
        <v>1700000</v>
      </c>
      <c r="H253" s="124" t="str">
        <f t="shared" si="4"/>
        <v>03140410080000244</v>
      </c>
    </row>
    <row r="254" spans="1:8">
      <c r="A254" s="328" t="s">
        <v>183</v>
      </c>
      <c r="B254" s="329" t="s">
        <v>5</v>
      </c>
      <c r="C254" s="329" t="s">
        <v>1140</v>
      </c>
      <c r="D254" s="329" t="s">
        <v>1175</v>
      </c>
      <c r="E254" s="329" t="s">
        <v>1175</v>
      </c>
      <c r="F254" s="324">
        <v>60907900</v>
      </c>
      <c r="G254" s="324">
        <v>73910000</v>
      </c>
      <c r="H254" s="124" t="str">
        <f t="shared" si="4"/>
        <v>0400</v>
      </c>
    </row>
    <row r="255" spans="1:8">
      <c r="A255" s="328" t="s">
        <v>184</v>
      </c>
      <c r="B255" s="329" t="s">
        <v>5</v>
      </c>
      <c r="C255" s="329" t="s">
        <v>352</v>
      </c>
      <c r="D255" s="329" t="s">
        <v>1175</v>
      </c>
      <c r="E255" s="329" t="s">
        <v>1175</v>
      </c>
      <c r="F255" s="324">
        <v>1752200</v>
      </c>
      <c r="G255" s="324">
        <v>1752200</v>
      </c>
      <c r="H255" s="124"/>
    </row>
    <row r="256" spans="1:8" ht="38.25">
      <c r="A256" s="328" t="s">
        <v>493</v>
      </c>
      <c r="B256" s="329" t="s">
        <v>5</v>
      </c>
      <c r="C256" s="329" t="s">
        <v>352</v>
      </c>
      <c r="D256" s="329" t="s">
        <v>1002</v>
      </c>
      <c r="E256" s="329" t="s">
        <v>1175</v>
      </c>
      <c r="F256" s="324">
        <v>1752200</v>
      </c>
      <c r="G256" s="324">
        <v>1752200</v>
      </c>
      <c r="H256" s="124"/>
    </row>
    <row r="257" spans="1:8" ht="25.5">
      <c r="A257" s="328" t="s">
        <v>494</v>
      </c>
      <c r="B257" s="329" t="s">
        <v>5</v>
      </c>
      <c r="C257" s="329" t="s">
        <v>352</v>
      </c>
      <c r="D257" s="329" t="s">
        <v>1003</v>
      </c>
      <c r="E257" s="329" t="s">
        <v>1175</v>
      </c>
      <c r="F257" s="324">
        <v>10000</v>
      </c>
      <c r="G257" s="324">
        <v>10000</v>
      </c>
      <c r="H257" s="124" t="str">
        <f t="shared" si="4"/>
        <v>04051210000000</v>
      </c>
    </row>
    <row r="258" spans="1:8" ht="63.75">
      <c r="A258" s="328" t="s">
        <v>1716</v>
      </c>
      <c r="B258" s="329" t="s">
        <v>5</v>
      </c>
      <c r="C258" s="329" t="s">
        <v>352</v>
      </c>
      <c r="D258" s="329" t="s">
        <v>1717</v>
      </c>
      <c r="E258" s="329" t="s">
        <v>1175</v>
      </c>
      <c r="F258" s="324">
        <v>10000</v>
      </c>
      <c r="G258" s="324">
        <v>10000</v>
      </c>
      <c r="H258" s="124" t="str">
        <f t="shared" si="4"/>
        <v>04051210080000</v>
      </c>
    </row>
    <row r="259" spans="1:8" ht="38.25">
      <c r="A259" s="328" t="s">
        <v>1321</v>
      </c>
      <c r="B259" s="329" t="s">
        <v>5</v>
      </c>
      <c r="C259" s="329" t="s">
        <v>352</v>
      </c>
      <c r="D259" s="329" t="s">
        <v>1717</v>
      </c>
      <c r="E259" s="329" t="s">
        <v>1322</v>
      </c>
      <c r="F259" s="324">
        <v>10000</v>
      </c>
      <c r="G259" s="324">
        <v>10000</v>
      </c>
      <c r="H259" s="124" t="str">
        <f t="shared" si="4"/>
        <v>04051210080000200</v>
      </c>
    </row>
    <row r="260" spans="1:8" ht="38.25">
      <c r="A260" s="328" t="s">
        <v>1198</v>
      </c>
      <c r="B260" s="329" t="s">
        <v>5</v>
      </c>
      <c r="C260" s="329" t="s">
        <v>352</v>
      </c>
      <c r="D260" s="329" t="s">
        <v>1717</v>
      </c>
      <c r="E260" s="329" t="s">
        <v>1199</v>
      </c>
      <c r="F260" s="324">
        <v>10000</v>
      </c>
      <c r="G260" s="324">
        <v>10000</v>
      </c>
      <c r="H260" s="124" t="str">
        <f t="shared" si="4"/>
        <v>04051210080000240</v>
      </c>
    </row>
    <row r="261" spans="1:8">
      <c r="A261" s="328" t="s">
        <v>1225</v>
      </c>
      <c r="B261" s="329" t="s">
        <v>5</v>
      </c>
      <c r="C261" s="329" t="s">
        <v>352</v>
      </c>
      <c r="D261" s="329" t="s">
        <v>1717</v>
      </c>
      <c r="E261" s="329" t="s">
        <v>329</v>
      </c>
      <c r="F261" s="324">
        <v>10000</v>
      </c>
      <c r="G261" s="324">
        <v>10000</v>
      </c>
      <c r="H261" s="124" t="str">
        <f t="shared" si="4"/>
        <v>04051210080000244</v>
      </c>
    </row>
    <row r="262" spans="1:8" ht="38.25">
      <c r="A262" s="328" t="s">
        <v>447</v>
      </c>
      <c r="B262" s="329" t="s">
        <v>5</v>
      </c>
      <c r="C262" s="329" t="s">
        <v>352</v>
      </c>
      <c r="D262" s="329" t="s">
        <v>1005</v>
      </c>
      <c r="E262" s="329" t="s">
        <v>1175</v>
      </c>
      <c r="F262" s="324">
        <v>1742200</v>
      </c>
      <c r="G262" s="324">
        <v>1742200</v>
      </c>
      <c r="H262" s="124" t="str">
        <f t="shared" si="4"/>
        <v>04051230000000</v>
      </c>
    </row>
    <row r="263" spans="1:8" ht="114.75">
      <c r="A263" s="328" t="s">
        <v>355</v>
      </c>
      <c r="B263" s="329" t="s">
        <v>5</v>
      </c>
      <c r="C263" s="329" t="s">
        <v>352</v>
      </c>
      <c r="D263" s="329" t="s">
        <v>669</v>
      </c>
      <c r="E263" s="329" t="s">
        <v>1175</v>
      </c>
      <c r="F263" s="324">
        <v>1742200</v>
      </c>
      <c r="G263" s="324">
        <v>1742200</v>
      </c>
      <c r="H263" s="124" t="str">
        <f t="shared" si="4"/>
        <v>04051230075170</v>
      </c>
    </row>
    <row r="264" spans="1:8" ht="76.5">
      <c r="A264" s="328" t="s">
        <v>1320</v>
      </c>
      <c r="B264" s="329" t="s">
        <v>5</v>
      </c>
      <c r="C264" s="329" t="s">
        <v>352</v>
      </c>
      <c r="D264" s="329" t="s">
        <v>669</v>
      </c>
      <c r="E264" s="329" t="s">
        <v>273</v>
      </c>
      <c r="F264" s="324">
        <v>1688700</v>
      </c>
      <c r="G264" s="324">
        <v>1688700</v>
      </c>
      <c r="H264" s="124" t="str">
        <f t="shared" si="4"/>
        <v>04051230075170100</v>
      </c>
    </row>
    <row r="265" spans="1:8" ht="38.25">
      <c r="A265" s="328" t="s">
        <v>1205</v>
      </c>
      <c r="B265" s="329" t="s">
        <v>5</v>
      </c>
      <c r="C265" s="329" t="s">
        <v>352</v>
      </c>
      <c r="D265" s="329" t="s">
        <v>669</v>
      </c>
      <c r="E265" s="329" t="s">
        <v>28</v>
      </c>
      <c r="F265" s="324">
        <v>1688700</v>
      </c>
      <c r="G265" s="324">
        <v>1688700</v>
      </c>
      <c r="H265" s="124" t="str">
        <f t="shared" si="4"/>
        <v>04051230075170120</v>
      </c>
    </row>
    <row r="266" spans="1:8" ht="25.5">
      <c r="A266" s="328" t="s">
        <v>953</v>
      </c>
      <c r="B266" s="329" t="s">
        <v>5</v>
      </c>
      <c r="C266" s="329" t="s">
        <v>352</v>
      </c>
      <c r="D266" s="329" t="s">
        <v>669</v>
      </c>
      <c r="E266" s="329" t="s">
        <v>324</v>
      </c>
      <c r="F266" s="324">
        <v>1193785</v>
      </c>
      <c r="G266" s="324">
        <v>1193785</v>
      </c>
      <c r="H266" s="124" t="str">
        <f t="shared" si="4"/>
        <v>04051230075170121</v>
      </c>
    </row>
    <row r="267" spans="1:8" ht="51">
      <c r="A267" s="328" t="s">
        <v>325</v>
      </c>
      <c r="B267" s="329" t="s">
        <v>5</v>
      </c>
      <c r="C267" s="329" t="s">
        <v>352</v>
      </c>
      <c r="D267" s="329" t="s">
        <v>669</v>
      </c>
      <c r="E267" s="329" t="s">
        <v>326</v>
      </c>
      <c r="F267" s="324">
        <v>134400</v>
      </c>
      <c r="G267" s="324">
        <v>134400</v>
      </c>
      <c r="H267" s="124" t="str">
        <f t="shared" si="4"/>
        <v>04051230075170122</v>
      </c>
    </row>
    <row r="268" spans="1:8" ht="63.75">
      <c r="A268" s="328" t="s">
        <v>1054</v>
      </c>
      <c r="B268" s="329" t="s">
        <v>5</v>
      </c>
      <c r="C268" s="329" t="s">
        <v>352</v>
      </c>
      <c r="D268" s="329" t="s">
        <v>669</v>
      </c>
      <c r="E268" s="329" t="s">
        <v>1055</v>
      </c>
      <c r="F268" s="324">
        <v>360515</v>
      </c>
      <c r="G268" s="324">
        <v>360515</v>
      </c>
      <c r="H268" s="124" t="str">
        <f t="shared" si="4"/>
        <v>04051230075170129</v>
      </c>
    </row>
    <row r="269" spans="1:8" ht="38.25">
      <c r="A269" s="328" t="s">
        <v>1321</v>
      </c>
      <c r="B269" s="329" t="s">
        <v>5</v>
      </c>
      <c r="C269" s="329" t="s">
        <v>352</v>
      </c>
      <c r="D269" s="329" t="s">
        <v>669</v>
      </c>
      <c r="E269" s="329" t="s">
        <v>1322</v>
      </c>
      <c r="F269" s="324">
        <v>53500</v>
      </c>
      <c r="G269" s="324">
        <v>53500</v>
      </c>
      <c r="H269" s="124" t="str">
        <f t="shared" si="4"/>
        <v>04051230075170200</v>
      </c>
    </row>
    <row r="270" spans="1:8" ht="38.25">
      <c r="A270" s="328" t="s">
        <v>1198</v>
      </c>
      <c r="B270" s="329" t="s">
        <v>5</v>
      </c>
      <c r="C270" s="329" t="s">
        <v>352</v>
      </c>
      <c r="D270" s="329" t="s">
        <v>669</v>
      </c>
      <c r="E270" s="329" t="s">
        <v>1199</v>
      </c>
      <c r="F270" s="324">
        <v>53500</v>
      </c>
      <c r="G270" s="324">
        <v>53500</v>
      </c>
      <c r="H270" s="124" t="str">
        <f t="shared" si="4"/>
        <v>04051230075170240</v>
      </c>
    </row>
    <row r="271" spans="1:8">
      <c r="A271" s="328" t="s">
        <v>1225</v>
      </c>
      <c r="B271" s="329" t="s">
        <v>5</v>
      </c>
      <c r="C271" s="329" t="s">
        <v>352</v>
      </c>
      <c r="D271" s="329" t="s">
        <v>669</v>
      </c>
      <c r="E271" s="329" t="s">
        <v>329</v>
      </c>
      <c r="F271" s="324">
        <v>53500</v>
      </c>
      <c r="G271" s="324">
        <v>53500</v>
      </c>
      <c r="H271" s="124" t="str">
        <f t="shared" si="4"/>
        <v>04051230075170244</v>
      </c>
    </row>
    <row r="272" spans="1:8">
      <c r="A272" s="328" t="s">
        <v>1671</v>
      </c>
      <c r="B272" s="329" t="s">
        <v>5</v>
      </c>
      <c r="C272" s="329" t="s">
        <v>1672</v>
      </c>
      <c r="D272" s="329" t="s">
        <v>1175</v>
      </c>
      <c r="E272" s="329" t="s">
        <v>1175</v>
      </c>
      <c r="F272" s="324">
        <v>1887000</v>
      </c>
      <c r="G272" s="324">
        <v>1887000</v>
      </c>
      <c r="H272" s="124" t="str">
        <f t="shared" si="4"/>
        <v>0407</v>
      </c>
    </row>
    <row r="273" spans="1:8" ht="38.25">
      <c r="A273" s="328" t="s">
        <v>599</v>
      </c>
      <c r="B273" s="329" t="s">
        <v>5</v>
      </c>
      <c r="C273" s="329" t="s">
        <v>1672</v>
      </c>
      <c r="D273" s="329" t="s">
        <v>1006</v>
      </c>
      <c r="E273" s="329" t="s">
        <v>1175</v>
      </c>
      <c r="F273" s="324">
        <v>1887000</v>
      </c>
      <c r="G273" s="324">
        <v>1887000</v>
      </c>
      <c r="H273" s="124" t="str">
        <f t="shared" si="4"/>
        <v>04078000000000</v>
      </c>
    </row>
    <row r="274" spans="1:8" ht="51">
      <c r="A274" s="328" t="s">
        <v>600</v>
      </c>
      <c r="B274" s="329" t="s">
        <v>5</v>
      </c>
      <c r="C274" s="329" t="s">
        <v>1672</v>
      </c>
      <c r="D274" s="329" t="s">
        <v>1008</v>
      </c>
      <c r="E274" s="329" t="s">
        <v>1175</v>
      </c>
      <c r="F274" s="324">
        <v>1887000</v>
      </c>
      <c r="G274" s="324">
        <v>1887000</v>
      </c>
      <c r="H274" s="124" t="str">
        <f t="shared" si="4"/>
        <v>04078020000000</v>
      </c>
    </row>
    <row r="275" spans="1:8" ht="76.5">
      <c r="A275" s="328" t="s">
        <v>1673</v>
      </c>
      <c r="B275" s="329" t="s">
        <v>5</v>
      </c>
      <c r="C275" s="329" t="s">
        <v>1672</v>
      </c>
      <c r="D275" s="329" t="s">
        <v>1674</v>
      </c>
      <c r="E275" s="329" t="s">
        <v>1175</v>
      </c>
      <c r="F275" s="324">
        <v>1887000</v>
      </c>
      <c r="G275" s="324">
        <v>1887000</v>
      </c>
      <c r="H275" s="124" t="str">
        <f t="shared" si="4"/>
        <v>04078020074460</v>
      </c>
    </row>
    <row r="276" spans="1:8" ht="76.5">
      <c r="A276" s="328" t="s">
        <v>1320</v>
      </c>
      <c r="B276" s="329" t="s">
        <v>5</v>
      </c>
      <c r="C276" s="329" t="s">
        <v>1672</v>
      </c>
      <c r="D276" s="329" t="s">
        <v>1674</v>
      </c>
      <c r="E276" s="329" t="s">
        <v>273</v>
      </c>
      <c r="F276" s="324">
        <v>1847000</v>
      </c>
      <c r="G276" s="324">
        <v>1847000</v>
      </c>
      <c r="H276" s="124" t="str">
        <f t="shared" si="4"/>
        <v>04078020074460100</v>
      </c>
    </row>
    <row r="277" spans="1:8" ht="38.25">
      <c r="A277" s="328" t="s">
        <v>1205</v>
      </c>
      <c r="B277" s="329" t="s">
        <v>5</v>
      </c>
      <c r="C277" s="329" t="s">
        <v>1672</v>
      </c>
      <c r="D277" s="329" t="s">
        <v>1674</v>
      </c>
      <c r="E277" s="329" t="s">
        <v>28</v>
      </c>
      <c r="F277" s="324">
        <v>1847000</v>
      </c>
      <c r="G277" s="324">
        <v>1847000</v>
      </c>
      <c r="H277" s="124" t="str">
        <f t="shared" si="4"/>
        <v>04078020074460120</v>
      </c>
    </row>
    <row r="278" spans="1:8" ht="25.5">
      <c r="A278" s="328" t="s">
        <v>953</v>
      </c>
      <c r="B278" s="329" t="s">
        <v>5</v>
      </c>
      <c r="C278" s="329" t="s">
        <v>1672</v>
      </c>
      <c r="D278" s="329" t="s">
        <v>1674</v>
      </c>
      <c r="E278" s="329" t="s">
        <v>324</v>
      </c>
      <c r="F278" s="324">
        <v>1286447</v>
      </c>
      <c r="G278" s="324">
        <v>1286447</v>
      </c>
      <c r="H278" s="124" t="str">
        <f t="shared" si="4"/>
        <v>04078020074460121</v>
      </c>
    </row>
    <row r="279" spans="1:8" ht="51">
      <c r="A279" s="328" t="s">
        <v>325</v>
      </c>
      <c r="B279" s="329" t="s">
        <v>5</v>
      </c>
      <c r="C279" s="329" t="s">
        <v>1672</v>
      </c>
      <c r="D279" s="329" t="s">
        <v>1674</v>
      </c>
      <c r="E279" s="329" t="s">
        <v>326</v>
      </c>
      <c r="F279" s="324">
        <v>172000</v>
      </c>
      <c r="G279" s="324">
        <v>172000</v>
      </c>
      <c r="H279" s="124" t="str">
        <f t="shared" si="4"/>
        <v>04078020074460122</v>
      </c>
    </row>
    <row r="280" spans="1:8" ht="63.75">
      <c r="A280" s="328" t="s">
        <v>1054</v>
      </c>
      <c r="B280" s="329" t="s">
        <v>5</v>
      </c>
      <c r="C280" s="329" t="s">
        <v>1672</v>
      </c>
      <c r="D280" s="329" t="s">
        <v>1674</v>
      </c>
      <c r="E280" s="329" t="s">
        <v>1055</v>
      </c>
      <c r="F280" s="324">
        <v>388553</v>
      </c>
      <c r="G280" s="324">
        <v>388553</v>
      </c>
      <c r="H280" s="124" t="str">
        <f t="shared" si="4"/>
        <v>04078020074460129</v>
      </c>
    </row>
    <row r="281" spans="1:8" ht="38.25">
      <c r="A281" s="328" t="s">
        <v>1321</v>
      </c>
      <c r="B281" s="329" t="s">
        <v>5</v>
      </c>
      <c r="C281" s="329" t="s">
        <v>1672</v>
      </c>
      <c r="D281" s="329" t="s">
        <v>1674</v>
      </c>
      <c r="E281" s="329" t="s">
        <v>1322</v>
      </c>
      <c r="F281" s="324">
        <v>40000</v>
      </c>
      <c r="G281" s="324">
        <v>40000</v>
      </c>
      <c r="H281" s="124" t="str">
        <f t="shared" si="4"/>
        <v>04078020074460200</v>
      </c>
    </row>
    <row r="282" spans="1:8" ht="38.25">
      <c r="A282" s="328" t="s">
        <v>1198</v>
      </c>
      <c r="B282" s="329" t="s">
        <v>5</v>
      </c>
      <c r="C282" s="329" t="s">
        <v>1672</v>
      </c>
      <c r="D282" s="329" t="s">
        <v>1674</v>
      </c>
      <c r="E282" s="329" t="s">
        <v>1199</v>
      </c>
      <c r="F282" s="324">
        <v>40000</v>
      </c>
      <c r="G282" s="324">
        <v>40000</v>
      </c>
      <c r="H282" s="124" t="str">
        <f t="shared" si="4"/>
        <v>04078020074460240</v>
      </c>
    </row>
    <row r="283" spans="1:8">
      <c r="A283" s="328" t="s">
        <v>1225</v>
      </c>
      <c r="B283" s="329" t="s">
        <v>5</v>
      </c>
      <c r="C283" s="329" t="s">
        <v>1672</v>
      </c>
      <c r="D283" s="329" t="s">
        <v>1674</v>
      </c>
      <c r="E283" s="329" t="s">
        <v>329</v>
      </c>
      <c r="F283" s="324">
        <v>40000</v>
      </c>
      <c r="G283" s="324">
        <v>40000</v>
      </c>
      <c r="H283" s="124" t="str">
        <f t="shared" si="4"/>
        <v>04078020074460244</v>
      </c>
    </row>
    <row r="284" spans="1:8">
      <c r="A284" s="328" t="s">
        <v>185</v>
      </c>
      <c r="B284" s="329" t="s">
        <v>5</v>
      </c>
      <c r="C284" s="329" t="s">
        <v>356</v>
      </c>
      <c r="D284" s="329" t="s">
        <v>1175</v>
      </c>
      <c r="E284" s="329" t="s">
        <v>1175</v>
      </c>
      <c r="F284" s="324">
        <v>54406400</v>
      </c>
      <c r="G284" s="324">
        <v>67406400</v>
      </c>
      <c r="H284" s="124" t="str">
        <f t="shared" si="4"/>
        <v>0408</v>
      </c>
    </row>
    <row r="285" spans="1:8" ht="38.25">
      <c r="A285" s="328" t="s">
        <v>483</v>
      </c>
      <c r="B285" s="329" t="s">
        <v>5</v>
      </c>
      <c r="C285" s="329" t="s">
        <v>356</v>
      </c>
      <c r="D285" s="329" t="s">
        <v>993</v>
      </c>
      <c r="E285" s="329" t="s">
        <v>1175</v>
      </c>
      <c r="F285" s="324">
        <v>54406400</v>
      </c>
      <c r="G285" s="324">
        <v>67406400</v>
      </c>
      <c r="H285" s="124" t="str">
        <f t="shared" si="4"/>
        <v>04080900000000</v>
      </c>
    </row>
    <row r="286" spans="1:8" ht="25.5">
      <c r="A286" s="328" t="s">
        <v>486</v>
      </c>
      <c r="B286" s="329" t="s">
        <v>5</v>
      </c>
      <c r="C286" s="329" t="s">
        <v>356</v>
      </c>
      <c r="D286" s="329" t="s">
        <v>995</v>
      </c>
      <c r="E286" s="329" t="s">
        <v>1175</v>
      </c>
      <c r="F286" s="324">
        <v>54406400</v>
      </c>
      <c r="G286" s="324">
        <v>67406400</v>
      </c>
      <c r="H286" s="124" t="str">
        <f t="shared" si="4"/>
        <v>04080920000000</v>
      </c>
    </row>
    <row r="287" spans="1:8" ht="89.25">
      <c r="A287" s="328" t="s">
        <v>825</v>
      </c>
      <c r="B287" s="329" t="s">
        <v>5</v>
      </c>
      <c r="C287" s="329" t="s">
        <v>356</v>
      </c>
      <c r="D287" s="329" t="s">
        <v>951</v>
      </c>
      <c r="E287" s="329" t="s">
        <v>1175</v>
      </c>
      <c r="F287" s="324">
        <v>406400</v>
      </c>
      <c r="G287" s="324">
        <v>406400</v>
      </c>
      <c r="H287" s="124" t="str">
        <f t="shared" si="4"/>
        <v>040809200Л0000</v>
      </c>
    </row>
    <row r="288" spans="1:8">
      <c r="A288" s="328" t="s">
        <v>1323</v>
      </c>
      <c r="B288" s="329" t="s">
        <v>5</v>
      </c>
      <c r="C288" s="329" t="s">
        <v>356</v>
      </c>
      <c r="D288" s="329" t="s">
        <v>951</v>
      </c>
      <c r="E288" s="329" t="s">
        <v>1324</v>
      </c>
      <c r="F288" s="324">
        <v>406400</v>
      </c>
      <c r="G288" s="324">
        <v>406400</v>
      </c>
      <c r="H288" s="124" t="str">
        <f t="shared" si="4"/>
        <v>040809200Л0000800</v>
      </c>
    </row>
    <row r="289" spans="1:8" ht="63.75">
      <c r="A289" s="328" t="s">
        <v>1208</v>
      </c>
      <c r="B289" s="329" t="s">
        <v>5</v>
      </c>
      <c r="C289" s="329" t="s">
        <v>356</v>
      </c>
      <c r="D289" s="329" t="s">
        <v>951</v>
      </c>
      <c r="E289" s="329" t="s">
        <v>354</v>
      </c>
      <c r="F289" s="324">
        <v>406400</v>
      </c>
      <c r="G289" s="324">
        <v>406400</v>
      </c>
      <c r="H289" s="124" t="str">
        <f t="shared" si="4"/>
        <v>040809200Л0000810</v>
      </c>
    </row>
    <row r="290" spans="1:8" ht="76.5">
      <c r="A290" s="328" t="s">
        <v>1227</v>
      </c>
      <c r="B290" s="329" t="s">
        <v>5</v>
      </c>
      <c r="C290" s="329" t="s">
        <v>356</v>
      </c>
      <c r="D290" s="329" t="s">
        <v>951</v>
      </c>
      <c r="E290" s="329" t="s">
        <v>1228</v>
      </c>
      <c r="F290" s="324">
        <v>406400</v>
      </c>
      <c r="G290" s="324">
        <v>406400</v>
      </c>
      <c r="H290" s="124" t="str">
        <f t="shared" si="4"/>
        <v>040809200Л0000811</v>
      </c>
    </row>
    <row r="291" spans="1:8" ht="89.25">
      <c r="A291" s="328" t="s">
        <v>357</v>
      </c>
      <c r="B291" s="329" t="s">
        <v>5</v>
      </c>
      <c r="C291" s="329" t="s">
        <v>356</v>
      </c>
      <c r="D291" s="329" t="s">
        <v>670</v>
      </c>
      <c r="E291" s="329" t="s">
        <v>1175</v>
      </c>
      <c r="F291" s="324">
        <v>54000000</v>
      </c>
      <c r="G291" s="324">
        <v>67000000</v>
      </c>
      <c r="H291" s="124" t="str">
        <f t="shared" si="4"/>
        <v>040809200П0000</v>
      </c>
    </row>
    <row r="292" spans="1:8">
      <c r="A292" s="328" t="s">
        <v>1323</v>
      </c>
      <c r="B292" s="329" t="s">
        <v>5</v>
      </c>
      <c r="C292" s="329" t="s">
        <v>356</v>
      </c>
      <c r="D292" s="329" t="s">
        <v>670</v>
      </c>
      <c r="E292" s="329" t="s">
        <v>1324</v>
      </c>
      <c r="F292" s="324">
        <v>54000000</v>
      </c>
      <c r="G292" s="324">
        <v>67000000</v>
      </c>
      <c r="H292" s="124" t="str">
        <f t="shared" si="4"/>
        <v>040809200П0000800</v>
      </c>
    </row>
    <row r="293" spans="1:8" ht="63.75">
      <c r="A293" s="328" t="s">
        <v>1208</v>
      </c>
      <c r="B293" s="329" t="s">
        <v>5</v>
      </c>
      <c r="C293" s="329" t="s">
        <v>356</v>
      </c>
      <c r="D293" s="329" t="s">
        <v>670</v>
      </c>
      <c r="E293" s="329" t="s">
        <v>354</v>
      </c>
      <c r="F293" s="324">
        <v>54000000</v>
      </c>
      <c r="G293" s="324">
        <v>67000000</v>
      </c>
      <c r="H293" s="124" t="str">
        <f t="shared" si="4"/>
        <v>040809200П0000810</v>
      </c>
    </row>
    <row r="294" spans="1:8" ht="76.5">
      <c r="A294" s="328" t="s">
        <v>1227</v>
      </c>
      <c r="B294" s="329" t="s">
        <v>5</v>
      </c>
      <c r="C294" s="329" t="s">
        <v>356</v>
      </c>
      <c r="D294" s="329" t="s">
        <v>670</v>
      </c>
      <c r="E294" s="329" t="s">
        <v>1228</v>
      </c>
      <c r="F294" s="324">
        <v>54000000</v>
      </c>
      <c r="G294" s="324">
        <v>67000000</v>
      </c>
      <c r="H294" s="124" t="str">
        <f t="shared" si="4"/>
        <v>040809200П0000811</v>
      </c>
    </row>
    <row r="295" spans="1:8">
      <c r="A295" s="328" t="s">
        <v>252</v>
      </c>
      <c r="B295" s="329" t="s">
        <v>5</v>
      </c>
      <c r="C295" s="329" t="s">
        <v>358</v>
      </c>
      <c r="D295" s="329" t="s">
        <v>1175</v>
      </c>
      <c r="E295" s="329" t="s">
        <v>1175</v>
      </c>
      <c r="F295" s="324">
        <v>179300</v>
      </c>
      <c r="G295" s="324">
        <v>181400</v>
      </c>
      <c r="H295" s="124" t="str">
        <f t="shared" si="4"/>
        <v>0409</v>
      </c>
    </row>
    <row r="296" spans="1:8" ht="38.25">
      <c r="A296" s="328" t="s">
        <v>483</v>
      </c>
      <c r="B296" s="329" t="s">
        <v>5</v>
      </c>
      <c r="C296" s="329" t="s">
        <v>358</v>
      </c>
      <c r="D296" s="329" t="s">
        <v>993</v>
      </c>
      <c r="E296" s="329" t="s">
        <v>1175</v>
      </c>
      <c r="F296" s="324">
        <v>179300</v>
      </c>
      <c r="G296" s="324">
        <v>181400</v>
      </c>
      <c r="H296" s="124" t="str">
        <f t="shared" si="4"/>
        <v>04090900000000</v>
      </c>
    </row>
    <row r="297" spans="1:8" ht="25.5">
      <c r="A297" s="328" t="s">
        <v>484</v>
      </c>
      <c r="B297" s="329" t="s">
        <v>5</v>
      </c>
      <c r="C297" s="329" t="s">
        <v>358</v>
      </c>
      <c r="D297" s="329" t="s">
        <v>994</v>
      </c>
      <c r="E297" s="329" t="s">
        <v>1175</v>
      </c>
      <c r="F297" s="324">
        <v>179300</v>
      </c>
      <c r="G297" s="324">
        <v>181400</v>
      </c>
      <c r="H297" s="124" t="str">
        <f t="shared" si="4"/>
        <v>04090910000000</v>
      </c>
    </row>
    <row r="298" spans="1:8" ht="63.75">
      <c r="A298" s="328" t="s">
        <v>359</v>
      </c>
      <c r="B298" s="329" t="s">
        <v>5</v>
      </c>
      <c r="C298" s="329" t="s">
        <v>358</v>
      </c>
      <c r="D298" s="329" t="s">
        <v>671</v>
      </c>
      <c r="E298" s="329" t="s">
        <v>1175</v>
      </c>
      <c r="F298" s="324">
        <v>153050</v>
      </c>
      <c r="G298" s="324">
        <v>155150</v>
      </c>
      <c r="H298" s="124" t="str">
        <f t="shared" si="4"/>
        <v>04090910080000</v>
      </c>
    </row>
    <row r="299" spans="1:8" ht="38.25">
      <c r="A299" s="328" t="s">
        <v>1321</v>
      </c>
      <c r="B299" s="329" t="s">
        <v>5</v>
      </c>
      <c r="C299" s="329" t="s">
        <v>358</v>
      </c>
      <c r="D299" s="329" t="s">
        <v>671</v>
      </c>
      <c r="E299" s="329" t="s">
        <v>1322</v>
      </c>
      <c r="F299" s="324">
        <v>153050</v>
      </c>
      <c r="G299" s="324">
        <v>155150</v>
      </c>
      <c r="H299" s="124" t="str">
        <f t="shared" si="4"/>
        <v>04090910080000200</v>
      </c>
    </row>
    <row r="300" spans="1:8" ht="38.25">
      <c r="A300" s="328" t="s">
        <v>1198</v>
      </c>
      <c r="B300" s="329" t="s">
        <v>5</v>
      </c>
      <c r="C300" s="329" t="s">
        <v>358</v>
      </c>
      <c r="D300" s="329" t="s">
        <v>671</v>
      </c>
      <c r="E300" s="329" t="s">
        <v>1199</v>
      </c>
      <c r="F300" s="324">
        <v>153050</v>
      </c>
      <c r="G300" s="324">
        <v>155150</v>
      </c>
      <c r="H300" s="124" t="str">
        <f t="shared" si="4"/>
        <v>04090910080000240</v>
      </c>
    </row>
    <row r="301" spans="1:8">
      <c r="A301" s="328" t="s">
        <v>1225</v>
      </c>
      <c r="B301" s="329" t="s">
        <v>5</v>
      </c>
      <c r="C301" s="329" t="s">
        <v>358</v>
      </c>
      <c r="D301" s="329" t="s">
        <v>671</v>
      </c>
      <c r="E301" s="329" t="s">
        <v>329</v>
      </c>
      <c r="F301" s="324">
        <v>153050</v>
      </c>
      <c r="G301" s="324">
        <v>155150</v>
      </c>
      <c r="H301" s="124" t="str">
        <f t="shared" si="4"/>
        <v>04090910080000244</v>
      </c>
    </row>
    <row r="302" spans="1:8" ht="89.25">
      <c r="A302" s="328" t="s">
        <v>1874</v>
      </c>
      <c r="B302" s="329" t="s">
        <v>5</v>
      </c>
      <c r="C302" s="329" t="s">
        <v>358</v>
      </c>
      <c r="D302" s="329" t="s">
        <v>1381</v>
      </c>
      <c r="E302" s="329" t="s">
        <v>1175</v>
      </c>
      <c r="F302" s="324">
        <v>26250</v>
      </c>
      <c r="G302" s="324">
        <v>26250</v>
      </c>
      <c r="H302" s="124" t="str">
        <f t="shared" si="4"/>
        <v>040909100S5090</v>
      </c>
    </row>
    <row r="303" spans="1:8" ht="38.25">
      <c r="A303" s="328" t="s">
        <v>1321</v>
      </c>
      <c r="B303" s="329" t="s">
        <v>5</v>
      </c>
      <c r="C303" s="329" t="s">
        <v>358</v>
      </c>
      <c r="D303" s="329" t="s">
        <v>1381</v>
      </c>
      <c r="E303" s="329" t="s">
        <v>1322</v>
      </c>
      <c r="F303" s="324">
        <v>26250</v>
      </c>
      <c r="G303" s="324">
        <v>26250</v>
      </c>
      <c r="H303" s="124" t="str">
        <f t="shared" si="4"/>
        <v>040909100S5090200</v>
      </c>
    </row>
    <row r="304" spans="1:8" ht="38.25">
      <c r="A304" s="328" t="s">
        <v>1198</v>
      </c>
      <c r="B304" s="329" t="s">
        <v>5</v>
      </c>
      <c r="C304" s="329" t="s">
        <v>358</v>
      </c>
      <c r="D304" s="329" t="s">
        <v>1381</v>
      </c>
      <c r="E304" s="329" t="s">
        <v>1199</v>
      </c>
      <c r="F304" s="324">
        <v>26250</v>
      </c>
      <c r="G304" s="324">
        <v>26250</v>
      </c>
      <c r="H304" s="124" t="str">
        <f t="shared" si="4"/>
        <v>040909100S5090240</v>
      </c>
    </row>
    <row r="305" spans="1:8">
      <c r="A305" s="328" t="s">
        <v>1225</v>
      </c>
      <c r="B305" s="329" t="s">
        <v>5</v>
      </c>
      <c r="C305" s="329" t="s">
        <v>358</v>
      </c>
      <c r="D305" s="329" t="s">
        <v>1381</v>
      </c>
      <c r="E305" s="329" t="s">
        <v>329</v>
      </c>
      <c r="F305" s="324">
        <v>26250</v>
      </c>
      <c r="G305" s="324">
        <v>26250</v>
      </c>
      <c r="H305" s="124" t="str">
        <f t="shared" si="4"/>
        <v>040909100S5090244</v>
      </c>
    </row>
    <row r="306" spans="1:8" ht="25.5">
      <c r="A306" s="328" t="s">
        <v>145</v>
      </c>
      <c r="B306" s="329" t="s">
        <v>5</v>
      </c>
      <c r="C306" s="329" t="s">
        <v>360</v>
      </c>
      <c r="D306" s="329" t="s">
        <v>1175</v>
      </c>
      <c r="E306" s="329" t="s">
        <v>1175</v>
      </c>
      <c r="F306" s="324">
        <v>2683000</v>
      </c>
      <c r="G306" s="324">
        <v>2683000</v>
      </c>
      <c r="H306" s="124" t="str">
        <f t="shared" si="4"/>
        <v>0412</v>
      </c>
    </row>
    <row r="307" spans="1:8" ht="51">
      <c r="A307" s="328" t="s">
        <v>1241</v>
      </c>
      <c r="B307" s="329" t="s">
        <v>5</v>
      </c>
      <c r="C307" s="329" t="s">
        <v>360</v>
      </c>
      <c r="D307" s="329" t="s">
        <v>991</v>
      </c>
      <c r="E307" s="329" t="s">
        <v>1175</v>
      </c>
      <c r="F307" s="324">
        <v>2590000</v>
      </c>
      <c r="G307" s="324">
        <v>2590000</v>
      </c>
      <c r="H307" s="124" t="str">
        <f t="shared" si="4"/>
        <v>04120800000000</v>
      </c>
    </row>
    <row r="308" spans="1:8" ht="38.25">
      <c r="A308" s="328" t="s">
        <v>480</v>
      </c>
      <c r="B308" s="329" t="s">
        <v>5</v>
      </c>
      <c r="C308" s="329" t="s">
        <v>360</v>
      </c>
      <c r="D308" s="329" t="s">
        <v>992</v>
      </c>
      <c r="E308" s="329" t="s">
        <v>1175</v>
      </c>
      <c r="F308" s="324">
        <v>2587000</v>
      </c>
      <c r="G308" s="324">
        <v>2587000</v>
      </c>
      <c r="H308" s="124" t="str">
        <f t="shared" ref="H308:H368" si="5">CONCATENATE(C308,,D308,E308)</f>
        <v>04120810000000</v>
      </c>
    </row>
    <row r="309" spans="1:8" ht="127.5">
      <c r="A309" s="328" t="s">
        <v>1311</v>
      </c>
      <c r="B309" s="329" t="s">
        <v>5</v>
      </c>
      <c r="C309" s="329" t="s">
        <v>360</v>
      </c>
      <c r="D309" s="329" t="s">
        <v>672</v>
      </c>
      <c r="E309" s="329" t="s">
        <v>1175</v>
      </c>
      <c r="F309" s="324">
        <v>10000</v>
      </c>
      <c r="G309" s="324">
        <v>10000</v>
      </c>
      <c r="H309" s="124" t="str">
        <f t="shared" si="5"/>
        <v>04120810080020</v>
      </c>
    </row>
    <row r="310" spans="1:8" ht="38.25">
      <c r="A310" s="328" t="s">
        <v>1321</v>
      </c>
      <c r="B310" s="329" t="s">
        <v>5</v>
      </c>
      <c r="C310" s="329" t="s">
        <v>360</v>
      </c>
      <c r="D310" s="329" t="s">
        <v>672</v>
      </c>
      <c r="E310" s="329" t="s">
        <v>1322</v>
      </c>
      <c r="F310" s="324">
        <v>10000</v>
      </c>
      <c r="G310" s="324">
        <v>10000</v>
      </c>
      <c r="H310" s="124" t="str">
        <f t="shared" si="5"/>
        <v>04120810080020200</v>
      </c>
    </row>
    <row r="311" spans="1:8" ht="38.25">
      <c r="A311" s="328" t="s">
        <v>1198</v>
      </c>
      <c r="B311" s="329" t="s">
        <v>5</v>
      </c>
      <c r="C311" s="329" t="s">
        <v>360</v>
      </c>
      <c r="D311" s="329" t="s">
        <v>672</v>
      </c>
      <c r="E311" s="329" t="s">
        <v>1199</v>
      </c>
      <c r="F311" s="324">
        <v>10000</v>
      </c>
      <c r="G311" s="324">
        <v>10000</v>
      </c>
      <c r="H311" s="124" t="str">
        <f t="shared" si="5"/>
        <v>04120810080020240</v>
      </c>
    </row>
    <row r="312" spans="1:8">
      <c r="A312" s="328" t="s">
        <v>1225</v>
      </c>
      <c r="B312" s="329" t="s">
        <v>5</v>
      </c>
      <c r="C312" s="329" t="s">
        <v>360</v>
      </c>
      <c r="D312" s="329" t="s">
        <v>672</v>
      </c>
      <c r="E312" s="329" t="s">
        <v>329</v>
      </c>
      <c r="F312" s="324">
        <v>10000</v>
      </c>
      <c r="G312" s="324">
        <v>10000</v>
      </c>
      <c r="H312" s="124" t="str">
        <f t="shared" si="5"/>
        <v>04120810080020244</v>
      </c>
    </row>
    <row r="313" spans="1:8" ht="140.25">
      <c r="A313" s="328" t="s">
        <v>1523</v>
      </c>
      <c r="B313" s="329" t="s">
        <v>5</v>
      </c>
      <c r="C313" s="329" t="s">
        <v>360</v>
      </c>
      <c r="D313" s="329" t="s">
        <v>1349</v>
      </c>
      <c r="E313" s="329" t="s">
        <v>1175</v>
      </c>
      <c r="F313" s="324">
        <v>2577000</v>
      </c>
      <c r="G313" s="324">
        <v>2577000</v>
      </c>
      <c r="H313" s="124" t="str">
        <f t="shared" si="5"/>
        <v>041208100S6070</v>
      </c>
    </row>
    <row r="314" spans="1:8">
      <c r="A314" s="328" t="s">
        <v>1323</v>
      </c>
      <c r="B314" s="329" t="s">
        <v>5</v>
      </c>
      <c r="C314" s="329" t="s">
        <v>360</v>
      </c>
      <c r="D314" s="329" t="s">
        <v>1349</v>
      </c>
      <c r="E314" s="329" t="s">
        <v>1324</v>
      </c>
      <c r="F314" s="324">
        <v>2577000</v>
      </c>
      <c r="G314" s="324">
        <v>2577000</v>
      </c>
      <c r="H314" s="124" t="str">
        <f t="shared" si="5"/>
        <v>041208100S6070800</v>
      </c>
    </row>
    <row r="315" spans="1:8" ht="63.75">
      <c r="A315" s="328" t="s">
        <v>1208</v>
      </c>
      <c r="B315" s="329" t="s">
        <v>5</v>
      </c>
      <c r="C315" s="329" t="s">
        <v>360</v>
      </c>
      <c r="D315" s="329" t="s">
        <v>1349</v>
      </c>
      <c r="E315" s="329" t="s">
        <v>354</v>
      </c>
      <c r="F315" s="324">
        <v>2577000</v>
      </c>
      <c r="G315" s="324">
        <v>2577000</v>
      </c>
      <c r="H315" s="124" t="str">
        <f t="shared" si="5"/>
        <v>041208100S6070810</v>
      </c>
    </row>
    <row r="316" spans="1:8" ht="76.5">
      <c r="A316" s="328" t="s">
        <v>1347</v>
      </c>
      <c r="B316" s="329" t="s">
        <v>5</v>
      </c>
      <c r="C316" s="329" t="s">
        <v>360</v>
      </c>
      <c r="D316" s="329" t="s">
        <v>1349</v>
      </c>
      <c r="E316" s="329" t="s">
        <v>1348</v>
      </c>
      <c r="F316" s="324">
        <v>2577000</v>
      </c>
      <c r="G316" s="324">
        <v>2577000</v>
      </c>
      <c r="H316" s="124" t="str">
        <f t="shared" si="5"/>
        <v>041208100S6070813</v>
      </c>
    </row>
    <row r="317" spans="1:8" ht="38.25">
      <c r="A317" s="328" t="s">
        <v>447</v>
      </c>
      <c r="B317" s="329" t="s">
        <v>5</v>
      </c>
      <c r="C317" s="329" t="s">
        <v>360</v>
      </c>
      <c r="D317" s="329" t="s">
        <v>1312</v>
      </c>
      <c r="E317" s="329" t="s">
        <v>1175</v>
      </c>
      <c r="F317" s="324">
        <v>3000</v>
      </c>
      <c r="G317" s="324">
        <v>3000</v>
      </c>
      <c r="H317" s="124" t="str">
        <f t="shared" si="5"/>
        <v>04120820000000</v>
      </c>
    </row>
    <row r="318" spans="1:8" ht="127.5">
      <c r="A318" s="328" t="s">
        <v>1313</v>
      </c>
      <c r="B318" s="329" t="s">
        <v>5</v>
      </c>
      <c r="C318" s="329" t="s">
        <v>360</v>
      </c>
      <c r="D318" s="329" t="s">
        <v>1314</v>
      </c>
      <c r="E318" s="329" t="s">
        <v>1175</v>
      </c>
      <c r="F318" s="324">
        <v>3000</v>
      </c>
      <c r="G318" s="324">
        <v>3000</v>
      </c>
      <c r="H318" s="124" t="str">
        <f t="shared" si="5"/>
        <v>04120820080030</v>
      </c>
    </row>
    <row r="319" spans="1:8" ht="38.25">
      <c r="A319" s="328" t="s">
        <v>1321</v>
      </c>
      <c r="B319" s="329" t="s">
        <v>5</v>
      </c>
      <c r="C319" s="329" t="s">
        <v>360</v>
      </c>
      <c r="D319" s="329" t="s">
        <v>1314</v>
      </c>
      <c r="E319" s="329" t="s">
        <v>1322</v>
      </c>
      <c r="F319" s="324">
        <v>3000</v>
      </c>
      <c r="G319" s="324">
        <v>3000</v>
      </c>
      <c r="H319" s="124" t="str">
        <f t="shared" si="5"/>
        <v>04120820080030200</v>
      </c>
    </row>
    <row r="320" spans="1:8" ht="38.25">
      <c r="A320" s="328" t="s">
        <v>1198</v>
      </c>
      <c r="B320" s="329" t="s">
        <v>5</v>
      </c>
      <c r="C320" s="329" t="s">
        <v>360</v>
      </c>
      <c r="D320" s="329" t="s">
        <v>1314</v>
      </c>
      <c r="E320" s="329" t="s">
        <v>1199</v>
      </c>
      <c r="F320" s="324">
        <v>3000</v>
      </c>
      <c r="G320" s="324">
        <v>3000</v>
      </c>
      <c r="H320" s="124" t="str">
        <f t="shared" si="5"/>
        <v>04120820080030240</v>
      </c>
    </row>
    <row r="321" spans="1:8">
      <c r="A321" s="328" t="s">
        <v>1225</v>
      </c>
      <c r="B321" s="329" t="s">
        <v>5</v>
      </c>
      <c r="C321" s="329" t="s">
        <v>360</v>
      </c>
      <c r="D321" s="329" t="s">
        <v>1314</v>
      </c>
      <c r="E321" s="329" t="s">
        <v>329</v>
      </c>
      <c r="F321" s="324">
        <v>3000</v>
      </c>
      <c r="G321" s="324">
        <v>3000</v>
      </c>
      <c r="H321" s="124" t="str">
        <f t="shared" si="5"/>
        <v>04120820080030244</v>
      </c>
    </row>
    <row r="322" spans="1:8" ht="38.25">
      <c r="A322" s="328" t="s">
        <v>493</v>
      </c>
      <c r="B322" s="329" t="s">
        <v>5</v>
      </c>
      <c r="C322" s="329" t="s">
        <v>360</v>
      </c>
      <c r="D322" s="329" t="s">
        <v>1002</v>
      </c>
      <c r="E322" s="329" t="s">
        <v>1175</v>
      </c>
      <c r="F322" s="324">
        <v>93000</v>
      </c>
      <c r="G322" s="324">
        <v>93000</v>
      </c>
      <c r="H322" s="124" t="str">
        <f t="shared" si="5"/>
        <v>04121200000000</v>
      </c>
    </row>
    <row r="323" spans="1:8" ht="25.5">
      <c r="A323" s="328" t="s">
        <v>495</v>
      </c>
      <c r="B323" s="329" t="s">
        <v>5</v>
      </c>
      <c r="C323" s="329" t="s">
        <v>360</v>
      </c>
      <c r="D323" s="329" t="s">
        <v>1004</v>
      </c>
      <c r="E323" s="329" t="s">
        <v>1175</v>
      </c>
      <c r="F323" s="324">
        <v>93000</v>
      </c>
      <c r="G323" s="324">
        <v>93000</v>
      </c>
      <c r="H323" s="124" t="str">
        <f t="shared" si="5"/>
        <v>04121220000000</v>
      </c>
    </row>
    <row r="324" spans="1:8" ht="89.25">
      <c r="A324" s="328" t="s">
        <v>1176</v>
      </c>
      <c r="B324" s="329" t="s">
        <v>5</v>
      </c>
      <c r="C324" s="329" t="s">
        <v>360</v>
      </c>
      <c r="D324" s="329" t="s">
        <v>1177</v>
      </c>
      <c r="E324" s="329" t="s">
        <v>1175</v>
      </c>
      <c r="F324" s="324">
        <v>93000</v>
      </c>
      <c r="G324" s="324">
        <v>93000</v>
      </c>
      <c r="H324" s="124" t="str">
        <f t="shared" si="5"/>
        <v>04121220080010</v>
      </c>
    </row>
    <row r="325" spans="1:8" ht="38.25">
      <c r="A325" s="328" t="s">
        <v>1321</v>
      </c>
      <c r="B325" s="329" t="s">
        <v>5</v>
      </c>
      <c r="C325" s="329" t="s">
        <v>360</v>
      </c>
      <c r="D325" s="329" t="s">
        <v>1177</v>
      </c>
      <c r="E325" s="329" t="s">
        <v>1322</v>
      </c>
      <c r="F325" s="324">
        <v>93000</v>
      </c>
      <c r="G325" s="324">
        <v>93000</v>
      </c>
      <c r="H325" s="124" t="str">
        <f t="shared" si="5"/>
        <v>04121220080010200</v>
      </c>
    </row>
    <row r="326" spans="1:8" ht="38.25">
      <c r="A326" s="328" t="s">
        <v>1198</v>
      </c>
      <c r="B326" s="329" t="s">
        <v>5</v>
      </c>
      <c r="C326" s="329" t="s">
        <v>360</v>
      </c>
      <c r="D326" s="329" t="s">
        <v>1177</v>
      </c>
      <c r="E326" s="329" t="s">
        <v>1199</v>
      </c>
      <c r="F326" s="324">
        <v>93000</v>
      </c>
      <c r="G326" s="324">
        <v>93000</v>
      </c>
      <c r="H326" s="124" t="str">
        <f t="shared" si="5"/>
        <v>04121220080010240</v>
      </c>
    </row>
    <row r="327" spans="1:8">
      <c r="A327" s="328" t="s">
        <v>1225</v>
      </c>
      <c r="B327" s="329" t="s">
        <v>5</v>
      </c>
      <c r="C327" s="329" t="s">
        <v>360</v>
      </c>
      <c r="D327" s="329" t="s">
        <v>1177</v>
      </c>
      <c r="E327" s="329" t="s">
        <v>329</v>
      </c>
      <c r="F327" s="324">
        <v>93000</v>
      </c>
      <c r="G327" s="324">
        <v>93000</v>
      </c>
      <c r="H327" s="124" t="str">
        <f t="shared" si="5"/>
        <v>04121220080010244</v>
      </c>
    </row>
    <row r="328" spans="1:8" ht="25.5">
      <c r="A328" s="328" t="s">
        <v>239</v>
      </c>
      <c r="B328" s="329" t="s">
        <v>5</v>
      </c>
      <c r="C328" s="329" t="s">
        <v>1141</v>
      </c>
      <c r="D328" s="329" t="s">
        <v>1175</v>
      </c>
      <c r="E328" s="329" t="s">
        <v>1175</v>
      </c>
      <c r="F328" s="324">
        <v>243526757</v>
      </c>
      <c r="G328" s="324">
        <v>243526757</v>
      </c>
      <c r="H328" s="124" t="str">
        <f t="shared" si="5"/>
        <v>0500</v>
      </c>
    </row>
    <row r="329" spans="1:8">
      <c r="A329" s="328" t="s">
        <v>146</v>
      </c>
      <c r="B329" s="329" t="s">
        <v>5</v>
      </c>
      <c r="C329" s="329" t="s">
        <v>364</v>
      </c>
      <c r="D329" s="329" t="s">
        <v>1175</v>
      </c>
      <c r="E329" s="329" t="s">
        <v>1175</v>
      </c>
      <c r="F329" s="324">
        <v>243526757</v>
      </c>
      <c r="G329" s="324">
        <v>243526757</v>
      </c>
      <c r="H329" s="124" t="str">
        <f t="shared" si="5"/>
        <v>0502</v>
      </c>
    </row>
    <row r="330" spans="1:8" ht="63.75">
      <c r="A330" s="328" t="s">
        <v>452</v>
      </c>
      <c r="B330" s="329" t="s">
        <v>5</v>
      </c>
      <c r="C330" s="329" t="s">
        <v>364</v>
      </c>
      <c r="D330" s="329" t="s">
        <v>974</v>
      </c>
      <c r="E330" s="329" t="s">
        <v>1175</v>
      </c>
      <c r="F330" s="324">
        <v>243471800</v>
      </c>
      <c r="G330" s="324">
        <v>243471800</v>
      </c>
      <c r="H330" s="124" t="str">
        <f t="shared" si="5"/>
        <v>05020300000000</v>
      </c>
    </row>
    <row r="331" spans="1:8" ht="51">
      <c r="A331" s="328" t="s">
        <v>591</v>
      </c>
      <c r="B331" s="329" t="s">
        <v>5</v>
      </c>
      <c r="C331" s="329" t="s">
        <v>364</v>
      </c>
      <c r="D331" s="329" t="s">
        <v>975</v>
      </c>
      <c r="E331" s="329" t="s">
        <v>1175</v>
      </c>
      <c r="F331" s="324">
        <v>243471800</v>
      </c>
      <c r="G331" s="324">
        <v>243471800</v>
      </c>
      <c r="H331" s="124" t="str">
        <f t="shared" si="5"/>
        <v>05020320000000</v>
      </c>
    </row>
    <row r="332" spans="1:8" ht="140.25">
      <c r="A332" s="328" t="s">
        <v>1163</v>
      </c>
      <c r="B332" s="329" t="s">
        <v>5</v>
      </c>
      <c r="C332" s="329" t="s">
        <v>364</v>
      </c>
      <c r="D332" s="329" t="s">
        <v>679</v>
      </c>
      <c r="E332" s="329" t="s">
        <v>1175</v>
      </c>
      <c r="F332" s="324">
        <v>226371300</v>
      </c>
      <c r="G332" s="324">
        <v>226371300</v>
      </c>
      <c r="H332" s="124" t="str">
        <f t="shared" si="5"/>
        <v>05020320075700</v>
      </c>
    </row>
    <row r="333" spans="1:8">
      <c r="A333" s="328" t="s">
        <v>1323</v>
      </c>
      <c r="B333" s="329" t="s">
        <v>5</v>
      </c>
      <c r="C333" s="329" t="s">
        <v>364</v>
      </c>
      <c r="D333" s="329" t="s">
        <v>679</v>
      </c>
      <c r="E333" s="329" t="s">
        <v>1324</v>
      </c>
      <c r="F333" s="324">
        <v>226371300</v>
      </c>
      <c r="G333" s="324">
        <v>226371300</v>
      </c>
      <c r="H333" s="124" t="str">
        <f t="shared" si="5"/>
        <v>05020320075700800</v>
      </c>
    </row>
    <row r="334" spans="1:8" ht="63.75">
      <c r="A334" s="328" t="s">
        <v>1208</v>
      </c>
      <c r="B334" s="329" t="s">
        <v>5</v>
      </c>
      <c r="C334" s="329" t="s">
        <v>364</v>
      </c>
      <c r="D334" s="329" t="s">
        <v>679</v>
      </c>
      <c r="E334" s="329" t="s">
        <v>354</v>
      </c>
      <c r="F334" s="324">
        <v>226371300</v>
      </c>
      <c r="G334" s="324">
        <v>226371300</v>
      </c>
      <c r="H334" s="124" t="str">
        <f t="shared" si="5"/>
        <v>05020320075700810</v>
      </c>
    </row>
    <row r="335" spans="1:8" ht="76.5">
      <c r="A335" s="328" t="s">
        <v>1227</v>
      </c>
      <c r="B335" s="329" t="s">
        <v>5</v>
      </c>
      <c r="C335" s="329" t="s">
        <v>364</v>
      </c>
      <c r="D335" s="329" t="s">
        <v>679</v>
      </c>
      <c r="E335" s="329" t="s">
        <v>1228</v>
      </c>
      <c r="F335" s="324">
        <v>226371300</v>
      </c>
      <c r="G335" s="324">
        <v>226371300</v>
      </c>
      <c r="H335" s="124" t="str">
        <f t="shared" si="5"/>
        <v>05020320075700811</v>
      </c>
    </row>
    <row r="336" spans="1:8" ht="216.75">
      <c r="A336" s="328" t="s">
        <v>1350</v>
      </c>
      <c r="B336" s="329" t="s">
        <v>5</v>
      </c>
      <c r="C336" s="329" t="s">
        <v>364</v>
      </c>
      <c r="D336" s="329" t="s">
        <v>678</v>
      </c>
      <c r="E336" s="329" t="s">
        <v>1175</v>
      </c>
      <c r="F336" s="324">
        <v>17100500</v>
      </c>
      <c r="G336" s="324">
        <v>17100500</v>
      </c>
      <c r="H336" s="124" t="str">
        <f t="shared" si="5"/>
        <v>05020320075770</v>
      </c>
    </row>
    <row r="337" spans="1:8">
      <c r="A337" s="328" t="s">
        <v>1323</v>
      </c>
      <c r="B337" s="329" t="s">
        <v>5</v>
      </c>
      <c r="C337" s="329" t="s">
        <v>364</v>
      </c>
      <c r="D337" s="329" t="s">
        <v>678</v>
      </c>
      <c r="E337" s="329" t="s">
        <v>1324</v>
      </c>
      <c r="F337" s="324">
        <v>17100500</v>
      </c>
      <c r="G337" s="324">
        <v>17100500</v>
      </c>
      <c r="H337" s="124" t="str">
        <f t="shared" si="5"/>
        <v>05020320075770800</v>
      </c>
    </row>
    <row r="338" spans="1:8" ht="63.75">
      <c r="A338" s="328" t="s">
        <v>1208</v>
      </c>
      <c r="B338" s="329" t="s">
        <v>5</v>
      </c>
      <c r="C338" s="329" t="s">
        <v>364</v>
      </c>
      <c r="D338" s="329" t="s">
        <v>678</v>
      </c>
      <c r="E338" s="329" t="s">
        <v>354</v>
      </c>
      <c r="F338" s="324">
        <v>17100500</v>
      </c>
      <c r="G338" s="324">
        <v>17100500</v>
      </c>
      <c r="H338" s="124" t="str">
        <f t="shared" si="5"/>
        <v>05020320075770810</v>
      </c>
    </row>
    <row r="339" spans="1:8" ht="76.5">
      <c r="A339" s="328" t="s">
        <v>1227</v>
      </c>
      <c r="B339" s="329" t="s">
        <v>5</v>
      </c>
      <c r="C339" s="329" t="s">
        <v>364</v>
      </c>
      <c r="D339" s="329" t="s">
        <v>678</v>
      </c>
      <c r="E339" s="329" t="s">
        <v>1228</v>
      </c>
      <c r="F339" s="324">
        <v>17100500</v>
      </c>
      <c r="G339" s="324">
        <v>17100500</v>
      </c>
      <c r="H339" s="124" t="str">
        <f t="shared" si="5"/>
        <v>05020320075770811</v>
      </c>
    </row>
    <row r="340" spans="1:8" ht="25.5">
      <c r="A340" s="328" t="s">
        <v>601</v>
      </c>
      <c r="B340" s="329" t="s">
        <v>5</v>
      </c>
      <c r="C340" s="329" t="s">
        <v>364</v>
      </c>
      <c r="D340" s="329" t="s">
        <v>1011</v>
      </c>
      <c r="E340" s="329" t="s">
        <v>1175</v>
      </c>
      <c r="F340" s="324">
        <v>54957</v>
      </c>
      <c r="G340" s="324">
        <v>54957</v>
      </c>
      <c r="H340" s="124" t="str">
        <f t="shared" si="5"/>
        <v>05029000000000</v>
      </c>
    </row>
    <row r="341" spans="1:8" ht="38.25">
      <c r="A341" s="328" t="s">
        <v>431</v>
      </c>
      <c r="B341" s="329" t="s">
        <v>5</v>
      </c>
      <c r="C341" s="329" t="s">
        <v>364</v>
      </c>
      <c r="D341" s="329" t="s">
        <v>1015</v>
      </c>
      <c r="E341" s="329" t="s">
        <v>1175</v>
      </c>
      <c r="F341" s="324">
        <v>54957</v>
      </c>
      <c r="G341" s="324">
        <v>54957</v>
      </c>
      <c r="H341" s="124" t="str">
        <f t="shared" si="5"/>
        <v>05029090000000</v>
      </c>
    </row>
    <row r="342" spans="1:8" ht="63.75">
      <c r="A342" s="328" t="s">
        <v>680</v>
      </c>
      <c r="B342" s="329" t="s">
        <v>5</v>
      </c>
      <c r="C342" s="329" t="s">
        <v>364</v>
      </c>
      <c r="D342" s="329" t="s">
        <v>681</v>
      </c>
      <c r="E342" s="329" t="s">
        <v>1175</v>
      </c>
      <c r="F342" s="324">
        <v>54957</v>
      </c>
      <c r="G342" s="324">
        <v>54957</v>
      </c>
      <c r="H342" s="124" t="str">
        <f t="shared" si="5"/>
        <v>050290900Ш0000</v>
      </c>
    </row>
    <row r="343" spans="1:8" ht="38.25">
      <c r="A343" s="328" t="s">
        <v>1321</v>
      </c>
      <c r="B343" s="329" t="s">
        <v>5</v>
      </c>
      <c r="C343" s="329" t="s">
        <v>364</v>
      </c>
      <c r="D343" s="329" t="s">
        <v>681</v>
      </c>
      <c r="E343" s="329" t="s">
        <v>1322</v>
      </c>
      <c r="F343" s="324">
        <v>54957</v>
      </c>
      <c r="G343" s="324">
        <v>54957</v>
      </c>
      <c r="H343" s="124" t="str">
        <f t="shared" si="5"/>
        <v>050290900Ш0000200</v>
      </c>
    </row>
    <row r="344" spans="1:8" ht="38.25">
      <c r="A344" s="328" t="s">
        <v>1198</v>
      </c>
      <c r="B344" s="329" t="s">
        <v>5</v>
      </c>
      <c r="C344" s="329" t="s">
        <v>364</v>
      </c>
      <c r="D344" s="329" t="s">
        <v>681</v>
      </c>
      <c r="E344" s="329" t="s">
        <v>1199</v>
      </c>
      <c r="F344" s="324">
        <v>54957</v>
      </c>
      <c r="G344" s="324">
        <v>54957</v>
      </c>
      <c r="H344" s="124" t="str">
        <f t="shared" si="5"/>
        <v>050290900Ш0000240</v>
      </c>
    </row>
    <row r="345" spans="1:8">
      <c r="A345" s="328" t="s">
        <v>1225</v>
      </c>
      <c r="B345" s="329" t="s">
        <v>5</v>
      </c>
      <c r="C345" s="329" t="s">
        <v>364</v>
      </c>
      <c r="D345" s="329" t="s">
        <v>681</v>
      </c>
      <c r="E345" s="329" t="s">
        <v>329</v>
      </c>
      <c r="F345" s="324">
        <v>54957</v>
      </c>
      <c r="G345" s="324">
        <v>54957</v>
      </c>
      <c r="H345" s="124" t="str">
        <f t="shared" si="5"/>
        <v>050290900Ш0000244</v>
      </c>
    </row>
    <row r="346" spans="1:8">
      <c r="A346" s="328" t="s">
        <v>1656</v>
      </c>
      <c r="B346" s="329" t="s">
        <v>5</v>
      </c>
      <c r="C346" s="329" t="s">
        <v>1657</v>
      </c>
      <c r="D346" s="329" t="s">
        <v>1175</v>
      </c>
      <c r="E346" s="329" t="s">
        <v>1175</v>
      </c>
      <c r="F346" s="324">
        <v>786000</v>
      </c>
      <c r="G346" s="324">
        <v>786000</v>
      </c>
      <c r="H346" s="124" t="str">
        <f t="shared" si="5"/>
        <v>0600</v>
      </c>
    </row>
    <row r="347" spans="1:8" ht="25.5">
      <c r="A347" s="328" t="s">
        <v>1723</v>
      </c>
      <c r="B347" s="329" t="s">
        <v>5</v>
      </c>
      <c r="C347" s="329" t="s">
        <v>1724</v>
      </c>
      <c r="D347" s="329" t="s">
        <v>1175</v>
      </c>
      <c r="E347" s="329" t="s">
        <v>1175</v>
      </c>
      <c r="F347" s="324">
        <v>786000</v>
      </c>
      <c r="G347" s="324">
        <v>786000</v>
      </c>
      <c r="H347" s="124" t="str">
        <f t="shared" si="5"/>
        <v>0603</v>
      </c>
    </row>
    <row r="348" spans="1:8" ht="25.5">
      <c r="A348" s="328" t="s">
        <v>1718</v>
      </c>
      <c r="B348" s="329" t="s">
        <v>5</v>
      </c>
      <c r="C348" s="329" t="s">
        <v>1724</v>
      </c>
      <c r="D348" s="329" t="s">
        <v>1719</v>
      </c>
      <c r="E348" s="329" t="s">
        <v>1175</v>
      </c>
      <c r="F348" s="324">
        <v>786000</v>
      </c>
      <c r="G348" s="324">
        <v>786000</v>
      </c>
      <c r="H348" s="124"/>
    </row>
    <row r="349" spans="1:8" ht="25.5">
      <c r="A349" s="328" t="s">
        <v>1725</v>
      </c>
      <c r="B349" s="329" t="s">
        <v>5</v>
      </c>
      <c r="C349" s="329" t="s">
        <v>1724</v>
      </c>
      <c r="D349" s="329" t="s">
        <v>1726</v>
      </c>
      <c r="E349" s="329" t="s">
        <v>1175</v>
      </c>
      <c r="F349" s="324">
        <v>786000</v>
      </c>
      <c r="G349" s="324">
        <v>786000</v>
      </c>
      <c r="H349" s="124"/>
    </row>
    <row r="350" spans="1:8" ht="102">
      <c r="A350" s="328" t="s">
        <v>1727</v>
      </c>
      <c r="B350" s="329" t="s">
        <v>5</v>
      </c>
      <c r="C350" s="329" t="s">
        <v>1724</v>
      </c>
      <c r="D350" s="329" t="s">
        <v>1728</v>
      </c>
      <c r="E350" s="329" t="s">
        <v>1175</v>
      </c>
      <c r="F350" s="324">
        <v>786000</v>
      </c>
      <c r="G350" s="324">
        <v>786000</v>
      </c>
      <c r="H350" s="124" t="str">
        <f t="shared" si="5"/>
        <v>06030220075180</v>
      </c>
    </row>
    <row r="351" spans="1:8" ht="76.5">
      <c r="A351" s="328" t="s">
        <v>1320</v>
      </c>
      <c r="B351" s="329" t="s">
        <v>5</v>
      </c>
      <c r="C351" s="329" t="s">
        <v>1724</v>
      </c>
      <c r="D351" s="329" t="s">
        <v>1728</v>
      </c>
      <c r="E351" s="329" t="s">
        <v>273</v>
      </c>
      <c r="F351" s="324">
        <v>77700</v>
      </c>
      <c r="G351" s="324">
        <v>77700</v>
      </c>
      <c r="H351" s="124" t="str">
        <f t="shared" si="5"/>
        <v>06030220075180100</v>
      </c>
    </row>
    <row r="352" spans="1:8" ht="38.25">
      <c r="A352" s="328" t="s">
        <v>1205</v>
      </c>
      <c r="B352" s="329" t="s">
        <v>5</v>
      </c>
      <c r="C352" s="329" t="s">
        <v>1724</v>
      </c>
      <c r="D352" s="329" t="s">
        <v>1728</v>
      </c>
      <c r="E352" s="329" t="s">
        <v>28</v>
      </c>
      <c r="F352" s="324">
        <v>77700</v>
      </c>
      <c r="G352" s="324">
        <v>77700</v>
      </c>
      <c r="H352" s="124" t="str">
        <f t="shared" si="5"/>
        <v>06030220075180120</v>
      </c>
    </row>
    <row r="353" spans="1:8" ht="25.5">
      <c r="A353" s="328" t="s">
        <v>953</v>
      </c>
      <c r="B353" s="329" t="s">
        <v>5</v>
      </c>
      <c r="C353" s="329" t="s">
        <v>1724</v>
      </c>
      <c r="D353" s="329" t="s">
        <v>1728</v>
      </c>
      <c r="E353" s="329" t="s">
        <v>324</v>
      </c>
      <c r="F353" s="324">
        <v>59689</v>
      </c>
      <c r="G353" s="324">
        <v>59689</v>
      </c>
      <c r="H353" s="124" t="str">
        <f t="shared" si="5"/>
        <v>06030220075180121</v>
      </c>
    </row>
    <row r="354" spans="1:8" ht="63.75">
      <c r="A354" s="328" t="s">
        <v>1054</v>
      </c>
      <c r="B354" s="329" t="s">
        <v>5</v>
      </c>
      <c r="C354" s="329" t="s">
        <v>1724</v>
      </c>
      <c r="D354" s="329" t="s">
        <v>1728</v>
      </c>
      <c r="E354" s="329" t="s">
        <v>1055</v>
      </c>
      <c r="F354" s="324">
        <v>18011</v>
      </c>
      <c r="G354" s="324">
        <v>18011</v>
      </c>
      <c r="H354" s="124" t="str">
        <f t="shared" si="5"/>
        <v>06030220075180129</v>
      </c>
    </row>
    <row r="355" spans="1:8" ht="38.25">
      <c r="A355" s="328" t="s">
        <v>1321</v>
      </c>
      <c r="B355" s="329" t="s">
        <v>5</v>
      </c>
      <c r="C355" s="329" t="s">
        <v>1724</v>
      </c>
      <c r="D355" s="329" t="s">
        <v>1728</v>
      </c>
      <c r="E355" s="329" t="s">
        <v>1322</v>
      </c>
      <c r="F355" s="324">
        <v>708300</v>
      </c>
      <c r="G355" s="324">
        <v>708300</v>
      </c>
      <c r="H355" s="124" t="str">
        <f t="shared" si="5"/>
        <v>06030220075180200</v>
      </c>
    </row>
    <row r="356" spans="1:8" ht="38.25">
      <c r="A356" s="328" t="s">
        <v>1198</v>
      </c>
      <c r="B356" s="329" t="s">
        <v>5</v>
      </c>
      <c r="C356" s="329" t="s">
        <v>1724</v>
      </c>
      <c r="D356" s="329" t="s">
        <v>1728</v>
      </c>
      <c r="E356" s="329" t="s">
        <v>1199</v>
      </c>
      <c r="F356" s="324">
        <v>708300</v>
      </c>
      <c r="G356" s="324">
        <v>708300</v>
      </c>
      <c r="H356" s="124" t="str">
        <f t="shared" si="5"/>
        <v>06030220075180240</v>
      </c>
    </row>
    <row r="357" spans="1:8">
      <c r="A357" s="328" t="s">
        <v>1225</v>
      </c>
      <c r="B357" s="329" t="s">
        <v>5</v>
      </c>
      <c r="C357" s="329" t="s">
        <v>1724</v>
      </c>
      <c r="D357" s="329" t="s">
        <v>1728</v>
      </c>
      <c r="E357" s="329" t="s">
        <v>329</v>
      </c>
      <c r="F357" s="324">
        <v>708300</v>
      </c>
      <c r="G357" s="324">
        <v>708300</v>
      </c>
      <c r="H357" s="124" t="str">
        <f t="shared" si="5"/>
        <v>06030220075180244</v>
      </c>
    </row>
    <row r="358" spans="1:8">
      <c r="A358" s="328" t="s">
        <v>249</v>
      </c>
      <c r="B358" s="329" t="s">
        <v>5</v>
      </c>
      <c r="C358" s="329" t="s">
        <v>1148</v>
      </c>
      <c r="D358" s="329" t="s">
        <v>1175</v>
      </c>
      <c r="E358" s="329" t="s">
        <v>1175</v>
      </c>
      <c r="F358" s="324">
        <v>150000</v>
      </c>
      <c r="G358" s="324">
        <v>150000</v>
      </c>
      <c r="H358" s="124" t="str">
        <f t="shared" si="5"/>
        <v>0800</v>
      </c>
    </row>
    <row r="359" spans="1:8">
      <c r="A359" s="328" t="s">
        <v>209</v>
      </c>
      <c r="B359" s="329" t="s">
        <v>5</v>
      </c>
      <c r="C359" s="329" t="s">
        <v>392</v>
      </c>
      <c r="D359" s="329" t="s">
        <v>1175</v>
      </c>
      <c r="E359" s="329" t="s">
        <v>1175</v>
      </c>
      <c r="F359" s="324">
        <v>150000</v>
      </c>
      <c r="G359" s="324">
        <v>150000</v>
      </c>
      <c r="H359" s="124" t="str">
        <f t="shared" si="5"/>
        <v>0801</v>
      </c>
    </row>
    <row r="360" spans="1:8" ht="51">
      <c r="A360" s="328" t="s">
        <v>1729</v>
      </c>
      <c r="B360" s="329" t="s">
        <v>5</v>
      </c>
      <c r="C360" s="329" t="s">
        <v>392</v>
      </c>
      <c r="D360" s="329" t="s">
        <v>1730</v>
      </c>
      <c r="E360" s="329" t="s">
        <v>1175</v>
      </c>
      <c r="F360" s="324">
        <v>150000</v>
      </c>
      <c r="G360" s="324">
        <v>150000</v>
      </c>
      <c r="H360" s="124" t="str">
        <f t="shared" si="5"/>
        <v>08011300000000</v>
      </c>
    </row>
    <row r="361" spans="1:8" ht="38.25">
      <c r="A361" s="328" t="s">
        <v>1731</v>
      </c>
      <c r="B361" s="329" t="s">
        <v>5</v>
      </c>
      <c r="C361" s="329" t="s">
        <v>392</v>
      </c>
      <c r="D361" s="329" t="s">
        <v>1732</v>
      </c>
      <c r="E361" s="329" t="s">
        <v>1175</v>
      </c>
      <c r="F361" s="324">
        <v>150000</v>
      </c>
      <c r="G361" s="324">
        <v>150000</v>
      </c>
      <c r="H361" s="124" t="str">
        <f t="shared" si="5"/>
        <v>08011310000000</v>
      </c>
    </row>
    <row r="362" spans="1:8" ht="127.5">
      <c r="A362" s="328" t="s">
        <v>1733</v>
      </c>
      <c r="B362" s="329" t="s">
        <v>5</v>
      </c>
      <c r="C362" s="329" t="s">
        <v>392</v>
      </c>
      <c r="D362" s="329" t="s">
        <v>1734</v>
      </c>
      <c r="E362" s="329" t="s">
        <v>1175</v>
      </c>
      <c r="F362" s="324">
        <v>150000</v>
      </c>
      <c r="G362" s="324">
        <v>150000</v>
      </c>
      <c r="H362" s="124" t="str">
        <f t="shared" si="5"/>
        <v>08011310080010</v>
      </c>
    </row>
    <row r="363" spans="1:8" ht="38.25">
      <c r="A363" s="328" t="s">
        <v>1329</v>
      </c>
      <c r="B363" s="329" t="s">
        <v>5</v>
      </c>
      <c r="C363" s="329" t="s">
        <v>392</v>
      </c>
      <c r="D363" s="329" t="s">
        <v>1734</v>
      </c>
      <c r="E363" s="329" t="s">
        <v>1330</v>
      </c>
      <c r="F363" s="324">
        <v>150000</v>
      </c>
      <c r="G363" s="324">
        <v>150000</v>
      </c>
      <c r="H363" s="124" t="str">
        <f t="shared" si="5"/>
        <v>08011310080010600</v>
      </c>
    </row>
    <row r="364" spans="1:8" ht="63.75">
      <c r="A364" s="328" t="s">
        <v>1983</v>
      </c>
      <c r="B364" s="329" t="s">
        <v>5</v>
      </c>
      <c r="C364" s="329" t="s">
        <v>392</v>
      </c>
      <c r="D364" s="329" t="s">
        <v>1734</v>
      </c>
      <c r="E364" s="329" t="s">
        <v>1735</v>
      </c>
      <c r="F364" s="324">
        <v>150000</v>
      </c>
      <c r="G364" s="324">
        <v>150000</v>
      </c>
      <c r="H364" s="124" t="str">
        <f t="shared" si="5"/>
        <v>08011310080010630</v>
      </c>
    </row>
    <row r="365" spans="1:8" ht="38.25">
      <c r="A365" s="328" t="s">
        <v>1736</v>
      </c>
      <c r="B365" s="329" t="s">
        <v>5</v>
      </c>
      <c r="C365" s="329" t="s">
        <v>392</v>
      </c>
      <c r="D365" s="329" t="s">
        <v>1734</v>
      </c>
      <c r="E365" s="329" t="s">
        <v>1737</v>
      </c>
      <c r="F365" s="324">
        <v>150000</v>
      </c>
      <c r="G365" s="324">
        <v>150000</v>
      </c>
      <c r="H365" s="124" t="str">
        <f t="shared" si="5"/>
        <v>08011310080010633</v>
      </c>
    </row>
    <row r="366" spans="1:8">
      <c r="A366" s="328" t="s">
        <v>141</v>
      </c>
      <c r="B366" s="329" t="s">
        <v>5</v>
      </c>
      <c r="C366" s="329" t="s">
        <v>1143</v>
      </c>
      <c r="D366" s="329" t="s">
        <v>1175</v>
      </c>
      <c r="E366" s="329" t="s">
        <v>1175</v>
      </c>
      <c r="F366" s="324">
        <v>911400</v>
      </c>
      <c r="G366" s="324">
        <v>911400</v>
      </c>
      <c r="H366" s="124" t="str">
        <f t="shared" si="5"/>
        <v>1000</v>
      </c>
    </row>
    <row r="367" spans="1:8" ht="25.5">
      <c r="A367" s="328" t="s">
        <v>63</v>
      </c>
      <c r="B367" s="329" t="s">
        <v>5</v>
      </c>
      <c r="C367" s="329" t="s">
        <v>394</v>
      </c>
      <c r="D367" s="329" t="s">
        <v>1175</v>
      </c>
      <c r="E367" s="329" t="s">
        <v>1175</v>
      </c>
      <c r="F367" s="324">
        <v>911400</v>
      </c>
      <c r="G367" s="324">
        <v>911400</v>
      </c>
      <c r="H367" s="124" t="str">
        <f t="shared" si="5"/>
        <v>1006</v>
      </c>
    </row>
    <row r="368" spans="1:8" ht="38.25">
      <c r="A368" s="328" t="s">
        <v>599</v>
      </c>
      <c r="B368" s="329" t="s">
        <v>5</v>
      </c>
      <c r="C368" s="329" t="s">
        <v>394</v>
      </c>
      <c r="D368" s="329" t="s">
        <v>1006</v>
      </c>
      <c r="E368" s="329" t="s">
        <v>1175</v>
      </c>
      <c r="F368" s="324">
        <v>911400</v>
      </c>
      <c r="G368" s="324">
        <v>911400</v>
      </c>
      <c r="H368" s="124" t="str">
        <f t="shared" si="5"/>
        <v>10068000000000</v>
      </c>
    </row>
    <row r="369" spans="1:8" ht="51">
      <c r="A369" s="328" t="s">
        <v>600</v>
      </c>
      <c r="B369" s="329" t="s">
        <v>5</v>
      </c>
      <c r="C369" s="329" t="s">
        <v>394</v>
      </c>
      <c r="D369" s="329" t="s">
        <v>1008</v>
      </c>
      <c r="E369" s="329" t="s">
        <v>1175</v>
      </c>
      <c r="F369" s="324">
        <v>911400</v>
      </c>
      <c r="G369" s="324">
        <v>911400</v>
      </c>
      <c r="H369" s="124" t="str">
        <f t="shared" ref="H369:H429" si="6">CONCATENATE(C369,,D369,E369)</f>
        <v>10068020000000</v>
      </c>
    </row>
    <row r="370" spans="1:8" ht="89.25">
      <c r="A370" s="328" t="s">
        <v>1351</v>
      </c>
      <c r="B370" s="329" t="s">
        <v>5</v>
      </c>
      <c r="C370" s="329" t="s">
        <v>394</v>
      </c>
      <c r="D370" s="329" t="s">
        <v>1352</v>
      </c>
      <c r="E370" s="329" t="s">
        <v>1175</v>
      </c>
      <c r="F370" s="324">
        <v>911400</v>
      </c>
      <c r="G370" s="324">
        <v>911400</v>
      </c>
      <c r="H370" s="124" t="str">
        <f t="shared" si="6"/>
        <v>10068020002890</v>
      </c>
    </row>
    <row r="371" spans="1:8" ht="76.5">
      <c r="A371" s="328" t="s">
        <v>1320</v>
      </c>
      <c r="B371" s="329" t="s">
        <v>5</v>
      </c>
      <c r="C371" s="329" t="s">
        <v>394</v>
      </c>
      <c r="D371" s="329" t="s">
        <v>1352</v>
      </c>
      <c r="E371" s="329" t="s">
        <v>273</v>
      </c>
      <c r="F371" s="324">
        <v>802400</v>
      </c>
      <c r="G371" s="324">
        <v>901400</v>
      </c>
      <c r="H371" s="124" t="str">
        <f t="shared" si="6"/>
        <v>10068020002890100</v>
      </c>
    </row>
    <row r="372" spans="1:8" ht="38.25">
      <c r="A372" s="328" t="s">
        <v>1205</v>
      </c>
      <c r="B372" s="329" t="s">
        <v>5</v>
      </c>
      <c r="C372" s="329" t="s">
        <v>394</v>
      </c>
      <c r="D372" s="329" t="s">
        <v>1352</v>
      </c>
      <c r="E372" s="329" t="s">
        <v>28</v>
      </c>
      <c r="F372" s="324">
        <v>802400</v>
      </c>
      <c r="G372" s="324">
        <v>901400</v>
      </c>
      <c r="H372" s="124" t="str">
        <f t="shared" si="6"/>
        <v>10068020002890120</v>
      </c>
    </row>
    <row r="373" spans="1:8" ht="25.5">
      <c r="A373" s="328" t="s">
        <v>953</v>
      </c>
      <c r="B373" s="329" t="s">
        <v>5</v>
      </c>
      <c r="C373" s="329" t="s">
        <v>394</v>
      </c>
      <c r="D373" s="329" t="s">
        <v>1352</v>
      </c>
      <c r="E373" s="329" t="s">
        <v>324</v>
      </c>
      <c r="F373" s="324">
        <v>596893</v>
      </c>
      <c r="G373" s="324">
        <v>596893</v>
      </c>
      <c r="H373" s="124" t="str">
        <f t="shared" si="6"/>
        <v>10068020002890121</v>
      </c>
    </row>
    <row r="374" spans="1:8" ht="51">
      <c r="A374" s="328" t="s">
        <v>325</v>
      </c>
      <c r="B374" s="329" t="s">
        <v>5</v>
      </c>
      <c r="C374" s="329" t="s">
        <v>394</v>
      </c>
      <c r="D374" s="329" t="s">
        <v>1352</v>
      </c>
      <c r="E374" s="329" t="s">
        <v>326</v>
      </c>
      <c r="F374" s="324">
        <v>25200</v>
      </c>
      <c r="G374" s="324">
        <v>124200</v>
      </c>
      <c r="H374" s="124" t="str">
        <f t="shared" si="6"/>
        <v>10068020002890122</v>
      </c>
    </row>
    <row r="375" spans="1:8" ht="63.75">
      <c r="A375" s="328" t="s">
        <v>1054</v>
      </c>
      <c r="B375" s="329" t="s">
        <v>5</v>
      </c>
      <c r="C375" s="329" t="s">
        <v>394</v>
      </c>
      <c r="D375" s="329" t="s">
        <v>1352</v>
      </c>
      <c r="E375" s="329" t="s">
        <v>1055</v>
      </c>
      <c r="F375" s="324">
        <v>180307</v>
      </c>
      <c r="G375" s="324">
        <v>180307</v>
      </c>
      <c r="H375" s="124" t="str">
        <f t="shared" si="6"/>
        <v>10068020002890129</v>
      </c>
    </row>
    <row r="376" spans="1:8" ht="38.25">
      <c r="A376" s="328" t="s">
        <v>1321</v>
      </c>
      <c r="B376" s="329" t="s">
        <v>5</v>
      </c>
      <c r="C376" s="329" t="s">
        <v>394</v>
      </c>
      <c r="D376" s="329" t="s">
        <v>1352</v>
      </c>
      <c r="E376" s="329" t="s">
        <v>1322</v>
      </c>
      <c r="F376" s="324">
        <v>109000</v>
      </c>
      <c r="G376" s="324">
        <v>10000</v>
      </c>
      <c r="H376" s="124" t="str">
        <f t="shared" si="6"/>
        <v>10068020002890200</v>
      </c>
    </row>
    <row r="377" spans="1:8" ht="38.25">
      <c r="A377" s="328" t="s">
        <v>1198</v>
      </c>
      <c r="B377" s="329" t="s">
        <v>5</v>
      </c>
      <c r="C377" s="329" t="s">
        <v>394</v>
      </c>
      <c r="D377" s="329" t="s">
        <v>1352</v>
      </c>
      <c r="E377" s="329" t="s">
        <v>1199</v>
      </c>
      <c r="F377" s="324">
        <v>109000</v>
      </c>
      <c r="G377" s="324">
        <v>10000</v>
      </c>
      <c r="H377" s="124" t="str">
        <f t="shared" si="6"/>
        <v>10068020002890240</v>
      </c>
    </row>
    <row r="378" spans="1:8">
      <c r="A378" s="328" t="s">
        <v>1225</v>
      </c>
      <c r="B378" s="329" t="s">
        <v>5</v>
      </c>
      <c r="C378" s="329" t="s">
        <v>394</v>
      </c>
      <c r="D378" s="329" t="s">
        <v>1352</v>
      </c>
      <c r="E378" s="329" t="s">
        <v>329</v>
      </c>
      <c r="F378" s="324">
        <v>109000</v>
      </c>
      <c r="G378" s="324">
        <v>10000</v>
      </c>
      <c r="H378" s="124" t="str">
        <f t="shared" si="6"/>
        <v>10068020002890244</v>
      </c>
    </row>
    <row r="379" spans="1:8" ht="25.5">
      <c r="A379" s="328" t="s">
        <v>1062</v>
      </c>
      <c r="B379" s="329" t="s">
        <v>354</v>
      </c>
      <c r="C379" s="329" t="s">
        <v>1175</v>
      </c>
      <c r="D379" s="329" t="s">
        <v>1175</v>
      </c>
      <c r="E379" s="329" t="s">
        <v>1175</v>
      </c>
      <c r="F379" s="324">
        <v>8316621</v>
      </c>
      <c r="G379" s="324">
        <v>8316621</v>
      </c>
      <c r="H379" s="124" t="str">
        <f t="shared" si="6"/>
        <v/>
      </c>
    </row>
    <row r="380" spans="1:8">
      <c r="A380" s="328" t="s">
        <v>234</v>
      </c>
      <c r="B380" s="329" t="s">
        <v>354</v>
      </c>
      <c r="C380" s="329" t="s">
        <v>1135</v>
      </c>
      <c r="D380" s="329" t="s">
        <v>1175</v>
      </c>
      <c r="E380" s="329" t="s">
        <v>1175</v>
      </c>
      <c r="F380" s="324">
        <v>8316621</v>
      </c>
      <c r="G380" s="324">
        <v>8316621</v>
      </c>
      <c r="H380" s="124" t="str">
        <f t="shared" si="6"/>
        <v>0100</v>
      </c>
    </row>
    <row r="381" spans="1:8">
      <c r="A381" s="328" t="s">
        <v>217</v>
      </c>
      <c r="B381" s="329" t="s">
        <v>354</v>
      </c>
      <c r="C381" s="329" t="s">
        <v>337</v>
      </c>
      <c r="D381" s="329" t="s">
        <v>1175</v>
      </c>
      <c r="E381" s="329" t="s">
        <v>1175</v>
      </c>
      <c r="F381" s="324">
        <v>8316621</v>
      </c>
      <c r="G381" s="324">
        <v>8316621</v>
      </c>
      <c r="H381" s="124" t="str">
        <f t="shared" si="6"/>
        <v>0113</v>
      </c>
    </row>
    <row r="382" spans="1:8" ht="25.5">
      <c r="A382" s="328" t="s">
        <v>601</v>
      </c>
      <c r="B382" s="329" t="s">
        <v>354</v>
      </c>
      <c r="C382" s="329" t="s">
        <v>337</v>
      </c>
      <c r="D382" s="329" t="s">
        <v>1011</v>
      </c>
      <c r="E382" s="329" t="s">
        <v>1175</v>
      </c>
      <c r="F382" s="324">
        <v>8316621</v>
      </c>
      <c r="G382" s="324">
        <v>8316621</v>
      </c>
      <c r="H382" s="124" t="str">
        <f t="shared" si="6"/>
        <v>01139000000000</v>
      </c>
    </row>
    <row r="383" spans="1:8" ht="38.25">
      <c r="A383" s="328" t="s">
        <v>1063</v>
      </c>
      <c r="B383" s="329" t="s">
        <v>354</v>
      </c>
      <c r="C383" s="329" t="s">
        <v>337</v>
      </c>
      <c r="D383" s="329" t="s">
        <v>1064</v>
      </c>
      <c r="E383" s="329" t="s">
        <v>1175</v>
      </c>
      <c r="F383" s="324">
        <v>8316621</v>
      </c>
      <c r="G383" s="324">
        <v>8316621</v>
      </c>
      <c r="H383" s="124" t="str">
        <f t="shared" si="6"/>
        <v>01139070000000</v>
      </c>
    </row>
    <row r="384" spans="1:8" ht="38.25">
      <c r="A384" s="328" t="s">
        <v>1063</v>
      </c>
      <c r="B384" s="329" t="s">
        <v>354</v>
      </c>
      <c r="C384" s="329" t="s">
        <v>337</v>
      </c>
      <c r="D384" s="329" t="s">
        <v>1076</v>
      </c>
      <c r="E384" s="329" t="s">
        <v>1175</v>
      </c>
      <c r="F384" s="324">
        <v>8086621</v>
      </c>
      <c r="G384" s="324">
        <v>8086621</v>
      </c>
      <c r="H384" s="124" t="str">
        <f t="shared" si="6"/>
        <v>01139070040000</v>
      </c>
    </row>
    <row r="385" spans="1:8" ht="76.5">
      <c r="A385" s="328" t="s">
        <v>1320</v>
      </c>
      <c r="B385" s="329" t="s">
        <v>354</v>
      </c>
      <c r="C385" s="329" t="s">
        <v>337</v>
      </c>
      <c r="D385" s="329" t="s">
        <v>1076</v>
      </c>
      <c r="E385" s="329" t="s">
        <v>273</v>
      </c>
      <c r="F385" s="324">
        <v>7676847</v>
      </c>
      <c r="G385" s="324">
        <v>7676847</v>
      </c>
      <c r="H385" s="124" t="str">
        <f t="shared" si="6"/>
        <v>01139070040000100</v>
      </c>
    </row>
    <row r="386" spans="1:8" ht="38.25">
      <c r="A386" s="328" t="s">
        <v>1205</v>
      </c>
      <c r="B386" s="329" t="s">
        <v>354</v>
      </c>
      <c r="C386" s="329" t="s">
        <v>337</v>
      </c>
      <c r="D386" s="329" t="s">
        <v>1076</v>
      </c>
      <c r="E386" s="329" t="s">
        <v>28</v>
      </c>
      <c r="F386" s="324">
        <v>7676847</v>
      </c>
      <c r="G386" s="324">
        <v>7676847</v>
      </c>
      <c r="H386" s="124" t="str">
        <f t="shared" si="6"/>
        <v>01139070040000120</v>
      </c>
    </row>
    <row r="387" spans="1:8" ht="25.5">
      <c r="A387" s="328" t="s">
        <v>953</v>
      </c>
      <c r="B387" s="329" t="s">
        <v>354</v>
      </c>
      <c r="C387" s="329" t="s">
        <v>337</v>
      </c>
      <c r="D387" s="329" t="s">
        <v>1076</v>
      </c>
      <c r="E387" s="329" t="s">
        <v>324</v>
      </c>
      <c r="F387" s="324">
        <v>5880835</v>
      </c>
      <c r="G387" s="324">
        <v>5880835</v>
      </c>
      <c r="H387" s="124" t="str">
        <f t="shared" si="6"/>
        <v>01139070040000121</v>
      </c>
    </row>
    <row r="388" spans="1:8" ht="51">
      <c r="A388" s="328" t="s">
        <v>325</v>
      </c>
      <c r="B388" s="329" t="s">
        <v>354</v>
      </c>
      <c r="C388" s="329" t="s">
        <v>337</v>
      </c>
      <c r="D388" s="329" t="s">
        <v>1076</v>
      </c>
      <c r="E388" s="329" t="s">
        <v>326</v>
      </c>
      <c r="F388" s="324">
        <v>20000</v>
      </c>
      <c r="G388" s="324">
        <v>20000</v>
      </c>
      <c r="H388" s="124" t="str">
        <f t="shared" si="6"/>
        <v>01139070040000122</v>
      </c>
    </row>
    <row r="389" spans="1:8" ht="63.75">
      <c r="A389" s="328" t="s">
        <v>1054</v>
      </c>
      <c r="B389" s="329" t="s">
        <v>354</v>
      </c>
      <c r="C389" s="329" t="s">
        <v>337</v>
      </c>
      <c r="D389" s="329" t="s">
        <v>1076</v>
      </c>
      <c r="E389" s="329" t="s">
        <v>1055</v>
      </c>
      <c r="F389" s="324">
        <v>1776012</v>
      </c>
      <c r="G389" s="324">
        <v>1776012</v>
      </c>
      <c r="H389" s="124" t="str">
        <f t="shared" si="6"/>
        <v>01139070040000129</v>
      </c>
    </row>
    <row r="390" spans="1:8" ht="38.25">
      <c r="A390" s="328" t="s">
        <v>1321</v>
      </c>
      <c r="B390" s="329" t="s">
        <v>354</v>
      </c>
      <c r="C390" s="329" t="s">
        <v>337</v>
      </c>
      <c r="D390" s="329" t="s">
        <v>1076</v>
      </c>
      <c r="E390" s="329" t="s">
        <v>1322</v>
      </c>
      <c r="F390" s="324">
        <v>409774</v>
      </c>
      <c r="G390" s="324">
        <v>409774</v>
      </c>
      <c r="H390" s="124" t="str">
        <f t="shared" si="6"/>
        <v>01139070040000200</v>
      </c>
    </row>
    <row r="391" spans="1:8" ht="38.25">
      <c r="A391" s="328" t="s">
        <v>1198</v>
      </c>
      <c r="B391" s="329" t="s">
        <v>354</v>
      </c>
      <c r="C391" s="329" t="s">
        <v>337</v>
      </c>
      <c r="D391" s="329" t="s">
        <v>1076</v>
      </c>
      <c r="E391" s="329" t="s">
        <v>1199</v>
      </c>
      <c r="F391" s="324">
        <v>409774</v>
      </c>
      <c r="G391" s="324">
        <v>409774</v>
      </c>
      <c r="H391" s="124" t="str">
        <f t="shared" si="6"/>
        <v>01139070040000240</v>
      </c>
    </row>
    <row r="392" spans="1:8">
      <c r="A392" s="328" t="s">
        <v>1225</v>
      </c>
      <c r="B392" s="329" t="s">
        <v>354</v>
      </c>
      <c r="C392" s="329" t="s">
        <v>337</v>
      </c>
      <c r="D392" s="329" t="s">
        <v>1076</v>
      </c>
      <c r="E392" s="329" t="s">
        <v>329</v>
      </c>
      <c r="F392" s="324">
        <v>409774</v>
      </c>
      <c r="G392" s="324">
        <v>409774</v>
      </c>
      <c r="H392" s="124" t="str">
        <f t="shared" si="6"/>
        <v>01139070040000244</v>
      </c>
    </row>
    <row r="393" spans="1:8" ht="63.75">
      <c r="A393" s="328" t="s">
        <v>1145</v>
      </c>
      <c r="B393" s="329" t="s">
        <v>354</v>
      </c>
      <c r="C393" s="329" t="s">
        <v>337</v>
      </c>
      <c r="D393" s="329" t="s">
        <v>1146</v>
      </c>
      <c r="E393" s="329" t="s">
        <v>1175</v>
      </c>
      <c r="F393" s="324">
        <v>230000</v>
      </c>
      <c r="G393" s="324">
        <v>230000</v>
      </c>
      <c r="H393" s="124" t="str">
        <f t="shared" si="6"/>
        <v>01139070047000</v>
      </c>
    </row>
    <row r="394" spans="1:8" ht="76.5">
      <c r="A394" s="328" t="s">
        <v>1320</v>
      </c>
      <c r="B394" s="329" t="s">
        <v>354</v>
      </c>
      <c r="C394" s="329" t="s">
        <v>337</v>
      </c>
      <c r="D394" s="329" t="s">
        <v>1146</v>
      </c>
      <c r="E394" s="329" t="s">
        <v>273</v>
      </c>
      <c r="F394" s="324">
        <v>230000</v>
      </c>
      <c r="G394" s="324">
        <v>230000</v>
      </c>
      <c r="H394" s="124" t="str">
        <f t="shared" si="6"/>
        <v>01139070047000100</v>
      </c>
    </row>
    <row r="395" spans="1:8" ht="38.25">
      <c r="A395" s="328" t="s">
        <v>1205</v>
      </c>
      <c r="B395" s="329" t="s">
        <v>354</v>
      </c>
      <c r="C395" s="329" t="s">
        <v>337</v>
      </c>
      <c r="D395" s="329" t="s">
        <v>1146</v>
      </c>
      <c r="E395" s="329" t="s">
        <v>28</v>
      </c>
      <c r="F395" s="324">
        <v>230000</v>
      </c>
      <c r="G395" s="324">
        <v>230000</v>
      </c>
      <c r="H395" s="124" t="str">
        <f t="shared" si="6"/>
        <v>01139070047000120</v>
      </c>
    </row>
    <row r="396" spans="1:8" ht="51">
      <c r="A396" s="328" t="s">
        <v>325</v>
      </c>
      <c r="B396" s="329" t="s">
        <v>354</v>
      </c>
      <c r="C396" s="329" t="s">
        <v>337</v>
      </c>
      <c r="D396" s="329" t="s">
        <v>1146</v>
      </c>
      <c r="E396" s="329" t="s">
        <v>326</v>
      </c>
      <c r="F396" s="324">
        <v>230000</v>
      </c>
      <c r="G396" s="324">
        <v>230000</v>
      </c>
      <c r="H396" s="124" t="str">
        <f t="shared" si="6"/>
        <v>01139070047000122</v>
      </c>
    </row>
    <row r="397" spans="1:8" ht="25.5">
      <c r="A397" s="328" t="s">
        <v>253</v>
      </c>
      <c r="B397" s="329" t="s">
        <v>201</v>
      </c>
      <c r="C397" s="329" t="s">
        <v>1175</v>
      </c>
      <c r="D397" s="329" t="s">
        <v>1175</v>
      </c>
      <c r="E397" s="329" t="s">
        <v>1175</v>
      </c>
      <c r="F397" s="324">
        <v>5499200</v>
      </c>
      <c r="G397" s="324">
        <v>5499200</v>
      </c>
      <c r="H397" s="124" t="str">
        <f t="shared" si="6"/>
        <v/>
      </c>
    </row>
    <row r="398" spans="1:8" ht="25.5">
      <c r="A398" s="328" t="s">
        <v>239</v>
      </c>
      <c r="B398" s="329" t="s">
        <v>201</v>
      </c>
      <c r="C398" s="329" t="s">
        <v>1141</v>
      </c>
      <c r="D398" s="329" t="s">
        <v>1175</v>
      </c>
      <c r="E398" s="329" t="s">
        <v>1175</v>
      </c>
      <c r="F398" s="324">
        <v>5499200</v>
      </c>
      <c r="G398" s="324">
        <v>5499200</v>
      </c>
      <c r="H398" s="124" t="str">
        <f t="shared" si="6"/>
        <v>0500</v>
      </c>
    </row>
    <row r="399" spans="1:8" ht="25.5">
      <c r="A399" s="328" t="s">
        <v>151</v>
      </c>
      <c r="B399" s="329" t="s">
        <v>201</v>
      </c>
      <c r="C399" s="329" t="s">
        <v>389</v>
      </c>
      <c r="D399" s="329" t="s">
        <v>1175</v>
      </c>
      <c r="E399" s="329" t="s">
        <v>1175</v>
      </c>
      <c r="F399" s="324">
        <v>5499200</v>
      </c>
      <c r="G399" s="324">
        <v>5499200</v>
      </c>
      <c r="H399" s="124" t="str">
        <f t="shared" si="6"/>
        <v>0505</v>
      </c>
    </row>
    <row r="400" spans="1:8" ht="25.5">
      <c r="A400" s="328" t="s">
        <v>601</v>
      </c>
      <c r="B400" s="329" t="s">
        <v>201</v>
      </c>
      <c r="C400" s="329" t="s">
        <v>389</v>
      </c>
      <c r="D400" s="329" t="s">
        <v>1011</v>
      </c>
      <c r="E400" s="329" t="s">
        <v>1175</v>
      </c>
      <c r="F400" s="324">
        <v>5499200</v>
      </c>
      <c r="G400" s="324">
        <v>5499200</v>
      </c>
      <c r="H400" s="124" t="str">
        <f t="shared" si="6"/>
        <v>05059000000000</v>
      </c>
    </row>
    <row r="401" spans="1:8" ht="51">
      <c r="A401" s="328" t="s">
        <v>390</v>
      </c>
      <c r="B401" s="329" t="s">
        <v>201</v>
      </c>
      <c r="C401" s="329" t="s">
        <v>389</v>
      </c>
      <c r="D401" s="329" t="s">
        <v>1013</v>
      </c>
      <c r="E401" s="329" t="s">
        <v>1175</v>
      </c>
      <c r="F401" s="324">
        <v>5499200</v>
      </c>
      <c r="G401" s="324">
        <v>5499200</v>
      </c>
      <c r="H401" s="124" t="str">
        <f t="shared" si="6"/>
        <v>05059050000000</v>
      </c>
    </row>
    <row r="402" spans="1:8" ht="51">
      <c r="A402" s="328" t="s">
        <v>390</v>
      </c>
      <c r="B402" s="329" t="s">
        <v>201</v>
      </c>
      <c r="C402" s="329" t="s">
        <v>389</v>
      </c>
      <c r="D402" s="329" t="s">
        <v>694</v>
      </c>
      <c r="E402" s="329" t="s">
        <v>1175</v>
      </c>
      <c r="F402" s="324">
        <v>5379200</v>
      </c>
      <c r="G402" s="324">
        <v>5379200</v>
      </c>
      <c r="H402" s="124" t="str">
        <f t="shared" si="6"/>
        <v>05059050040000</v>
      </c>
    </row>
    <row r="403" spans="1:8" ht="76.5">
      <c r="A403" s="328" t="s">
        <v>1320</v>
      </c>
      <c r="B403" s="329" t="s">
        <v>201</v>
      </c>
      <c r="C403" s="329" t="s">
        <v>389</v>
      </c>
      <c r="D403" s="329" t="s">
        <v>694</v>
      </c>
      <c r="E403" s="329" t="s">
        <v>273</v>
      </c>
      <c r="F403" s="324">
        <v>5003677</v>
      </c>
      <c r="G403" s="324">
        <v>5003677</v>
      </c>
      <c r="H403" s="124" t="str">
        <f t="shared" si="6"/>
        <v>05059050040000100</v>
      </c>
    </row>
    <row r="404" spans="1:8" ht="25.5">
      <c r="A404" s="328" t="s">
        <v>1192</v>
      </c>
      <c r="B404" s="329" t="s">
        <v>201</v>
      </c>
      <c r="C404" s="329" t="s">
        <v>389</v>
      </c>
      <c r="D404" s="329" t="s">
        <v>694</v>
      </c>
      <c r="E404" s="329" t="s">
        <v>133</v>
      </c>
      <c r="F404" s="324">
        <v>5003677</v>
      </c>
      <c r="G404" s="324">
        <v>5003677</v>
      </c>
      <c r="H404" s="124" t="str">
        <f t="shared" si="6"/>
        <v>05059050040000110</v>
      </c>
    </row>
    <row r="405" spans="1:8">
      <c r="A405" s="328" t="s">
        <v>1138</v>
      </c>
      <c r="B405" s="329" t="s">
        <v>201</v>
      </c>
      <c r="C405" s="329" t="s">
        <v>389</v>
      </c>
      <c r="D405" s="329" t="s">
        <v>694</v>
      </c>
      <c r="E405" s="329" t="s">
        <v>342</v>
      </c>
      <c r="F405" s="324">
        <v>3781702</v>
      </c>
      <c r="G405" s="324">
        <v>3781702</v>
      </c>
      <c r="H405" s="124" t="str">
        <f t="shared" si="6"/>
        <v>05059050040000111</v>
      </c>
    </row>
    <row r="406" spans="1:8" ht="25.5">
      <c r="A406" s="328" t="s">
        <v>1147</v>
      </c>
      <c r="B406" s="329" t="s">
        <v>201</v>
      </c>
      <c r="C406" s="329" t="s">
        <v>389</v>
      </c>
      <c r="D406" s="329" t="s">
        <v>694</v>
      </c>
      <c r="E406" s="329" t="s">
        <v>391</v>
      </c>
      <c r="F406" s="324">
        <v>79901</v>
      </c>
      <c r="G406" s="324">
        <v>79901</v>
      </c>
      <c r="H406" s="124" t="str">
        <f t="shared" si="6"/>
        <v>05059050040000112</v>
      </c>
    </row>
    <row r="407" spans="1:8" ht="51">
      <c r="A407" s="328" t="s">
        <v>1139</v>
      </c>
      <c r="B407" s="329" t="s">
        <v>201</v>
      </c>
      <c r="C407" s="329" t="s">
        <v>389</v>
      </c>
      <c r="D407" s="329" t="s">
        <v>694</v>
      </c>
      <c r="E407" s="329" t="s">
        <v>1056</v>
      </c>
      <c r="F407" s="324">
        <v>1142074</v>
      </c>
      <c r="G407" s="324">
        <v>1142074</v>
      </c>
      <c r="H407" s="124" t="str">
        <f t="shared" si="6"/>
        <v>05059050040000119</v>
      </c>
    </row>
    <row r="408" spans="1:8" ht="38.25">
      <c r="A408" s="328" t="s">
        <v>1321</v>
      </c>
      <c r="B408" s="329" t="s">
        <v>201</v>
      </c>
      <c r="C408" s="329" t="s">
        <v>389</v>
      </c>
      <c r="D408" s="329" t="s">
        <v>694</v>
      </c>
      <c r="E408" s="329" t="s">
        <v>1322</v>
      </c>
      <c r="F408" s="324">
        <v>375523</v>
      </c>
      <c r="G408" s="324">
        <v>375523</v>
      </c>
      <c r="H408" s="124" t="str">
        <f t="shared" si="6"/>
        <v>05059050040000200</v>
      </c>
    </row>
    <row r="409" spans="1:8" ht="38.25">
      <c r="A409" s="328" t="s">
        <v>1198</v>
      </c>
      <c r="B409" s="329" t="s">
        <v>201</v>
      </c>
      <c r="C409" s="329" t="s">
        <v>389</v>
      </c>
      <c r="D409" s="329" t="s">
        <v>694</v>
      </c>
      <c r="E409" s="329" t="s">
        <v>1199</v>
      </c>
      <c r="F409" s="324">
        <v>375523</v>
      </c>
      <c r="G409" s="324">
        <v>375523</v>
      </c>
      <c r="H409" s="124" t="str">
        <f t="shared" si="6"/>
        <v>05059050040000240</v>
      </c>
    </row>
    <row r="410" spans="1:8">
      <c r="A410" s="328" t="s">
        <v>1225</v>
      </c>
      <c r="B410" s="329" t="s">
        <v>201</v>
      </c>
      <c r="C410" s="329" t="s">
        <v>389</v>
      </c>
      <c r="D410" s="329" t="s">
        <v>694</v>
      </c>
      <c r="E410" s="329" t="s">
        <v>329</v>
      </c>
      <c r="F410" s="324">
        <v>375523</v>
      </c>
      <c r="G410" s="324">
        <v>375523</v>
      </c>
      <c r="H410" s="124" t="str">
        <f t="shared" si="6"/>
        <v>05059050040000244</v>
      </c>
    </row>
    <row r="411" spans="1:8" ht="76.5">
      <c r="A411" s="328" t="s">
        <v>563</v>
      </c>
      <c r="B411" s="329" t="s">
        <v>201</v>
      </c>
      <c r="C411" s="329" t="s">
        <v>389</v>
      </c>
      <c r="D411" s="329" t="s">
        <v>695</v>
      </c>
      <c r="E411" s="329" t="s">
        <v>1175</v>
      </c>
      <c r="F411" s="324">
        <v>120000</v>
      </c>
      <c r="G411" s="324">
        <v>120000</v>
      </c>
      <c r="H411" s="124" t="str">
        <f t="shared" si="6"/>
        <v>05059050047000</v>
      </c>
    </row>
    <row r="412" spans="1:8" ht="76.5">
      <c r="A412" s="328" t="s">
        <v>1320</v>
      </c>
      <c r="B412" s="329" t="s">
        <v>201</v>
      </c>
      <c r="C412" s="329" t="s">
        <v>389</v>
      </c>
      <c r="D412" s="329" t="s">
        <v>695</v>
      </c>
      <c r="E412" s="329" t="s">
        <v>273</v>
      </c>
      <c r="F412" s="324">
        <v>120000</v>
      </c>
      <c r="G412" s="324">
        <v>120000</v>
      </c>
      <c r="H412" s="124" t="str">
        <f t="shared" si="6"/>
        <v>05059050047000100</v>
      </c>
    </row>
    <row r="413" spans="1:8" ht="25.5">
      <c r="A413" s="328" t="s">
        <v>1192</v>
      </c>
      <c r="B413" s="329" t="s">
        <v>201</v>
      </c>
      <c r="C413" s="329" t="s">
        <v>389</v>
      </c>
      <c r="D413" s="329" t="s">
        <v>695</v>
      </c>
      <c r="E413" s="329" t="s">
        <v>133</v>
      </c>
      <c r="F413" s="324">
        <v>120000</v>
      </c>
      <c r="G413" s="324">
        <v>120000</v>
      </c>
      <c r="H413" s="124" t="str">
        <f t="shared" si="6"/>
        <v>05059050047000110</v>
      </c>
    </row>
    <row r="414" spans="1:8" ht="25.5">
      <c r="A414" s="328" t="s">
        <v>1147</v>
      </c>
      <c r="B414" s="329" t="s">
        <v>201</v>
      </c>
      <c r="C414" s="329" t="s">
        <v>389</v>
      </c>
      <c r="D414" s="329" t="s">
        <v>695</v>
      </c>
      <c r="E414" s="329" t="s">
        <v>391</v>
      </c>
      <c r="F414" s="324">
        <v>120000</v>
      </c>
      <c r="G414" s="324">
        <v>120000</v>
      </c>
      <c r="H414" s="124" t="str">
        <f t="shared" si="6"/>
        <v>05059050047000112</v>
      </c>
    </row>
    <row r="415" spans="1:8" ht="51">
      <c r="A415" s="328" t="s">
        <v>1353</v>
      </c>
      <c r="B415" s="329" t="s">
        <v>230</v>
      </c>
      <c r="C415" s="329" t="s">
        <v>1175</v>
      </c>
      <c r="D415" s="329" t="s">
        <v>1175</v>
      </c>
      <c r="E415" s="329" t="s">
        <v>1175</v>
      </c>
      <c r="F415" s="324">
        <v>302109720</v>
      </c>
      <c r="G415" s="324">
        <v>302109720</v>
      </c>
      <c r="H415" s="124" t="str">
        <f t="shared" si="6"/>
        <v/>
      </c>
    </row>
    <row r="416" spans="1:8">
      <c r="A416" s="328" t="s">
        <v>140</v>
      </c>
      <c r="B416" s="329" t="s">
        <v>230</v>
      </c>
      <c r="C416" s="329" t="s">
        <v>1142</v>
      </c>
      <c r="D416" s="329" t="s">
        <v>1175</v>
      </c>
      <c r="E416" s="329" t="s">
        <v>1175</v>
      </c>
      <c r="F416" s="324">
        <v>61849108</v>
      </c>
      <c r="G416" s="324">
        <v>61849108</v>
      </c>
      <c r="H416" s="124" t="str">
        <f t="shared" si="6"/>
        <v>0700</v>
      </c>
    </row>
    <row r="417" spans="1:8">
      <c r="A417" s="328" t="s">
        <v>1077</v>
      </c>
      <c r="B417" s="329" t="s">
        <v>230</v>
      </c>
      <c r="C417" s="329" t="s">
        <v>1078</v>
      </c>
      <c r="D417" s="329" t="s">
        <v>1175</v>
      </c>
      <c r="E417" s="329" t="s">
        <v>1175</v>
      </c>
      <c r="F417" s="324">
        <v>50671255</v>
      </c>
      <c r="G417" s="324">
        <v>50671255</v>
      </c>
      <c r="H417" s="124" t="str">
        <f t="shared" si="6"/>
        <v>0703</v>
      </c>
    </row>
    <row r="418" spans="1:8" ht="25.5">
      <c r="A418" s="328" t="s">
        <v>461</v>
      </c>
      <c r="B418" s="329" t="s">
        <v>230</v>
      </c>
      <c r="C418" s="329" t="s">
        <v>1078</v>
      </c>
      <c r="D418" s="329" t="s">
        <v>981</v>
      </c>
      <c r="E418" s="329" t="s">
        <v>1175</v>
      </c>
      <c r="F418" s="324">
        <v>50671255</v>
      </c>
      <c r="G418" s="324">
        <v>50671255</v>
      </c>
      <c r="H418" s="124" t="str">
        <f t="shared" si="6"/>
        <v>07030500000000</v>
      </c>
    </row>
    <row r="419" spans="1:8" ht="38.25">
      <c r="A419" s="328" t="s">
        <v>595</v>
      </c>
      <c r="B419" s="329" t="s">
        <v>230</v>
      </c>
      <c r="C419" s="329" t="s">
        <v>1078</v>
      </c>
      <c r="D419" s="329" t="s">
        <v>984</v>
      </c>
      <c r="E419" s="329" t="s">
        <v>1175</v>
      </c>
      <c r="F419" s="324">
        <v>50671255</v>
      </c>
      <c r="G419" s="324">
        <v>50671255</v>
      </c>
      <c r="H419" s="124" t="str">
        <f t="shared" si="6"/>
        <v>07030530000000</v>
      </c>
    </row>
    <row r="420" spans="1:8" ht="127.5">
      <c r="A420" s="328" t="s">
        <v>509</v>
      </c>
      <c r="B420" s="329" t="s">
        <v>230</v>
      </c>
      <c r="C420" s="329" t="s">
        <v>1078</v>
      </c>
      <c r="D420" s="329" t="s">
        <v>703</v>
      </c>
      <c r="E420" s="329" t="s">
        <v>1175</v>
      </c>
      <c r="F420" s="324">
        <v>36162465</v>
      </c>
      <c r="G420" s="324">
        <v>36162465</v>
      </c>
      <c r="H420" s="124" t="str">
        <f t="shared" si="6"/>
        <v>07030530040000</v>
      </c>
    </row>
    <row r="421" spans="1:8" ht="38.25">
      <c r="A421" s="328" t="s">
        <v>1329</v>
      </c>
      <c r="B421" s="329" t="s">
        <v>230</v>
      </c>
      <c r="C421" s="329" t="s">
        <v>1078</v>
      </c>
      <c r="D421" s="329" t="s">
        <v>703</v>
      </c>
      <c r="E421" s="329" t="s">
        <v>1330</v>
      </c>
      <c r="F421" s="324">
        <v>36162465</v>
      </c>
      <c r="G421" s="324">
        <v>36162465</v>
      </c>
      <c r="H421" s="124" t="str">
        <f t="shared" si="6"/>
        <v>07030530040000600</v>
      </c>
    </row>
    <row r="422" spans="1:8">
      <c r="A422" s="328" t="s">
        <v>1200</v>
      </c>
      <c r="B422" s="329" t="s">
        <v>230</v>
      </c>
      <c r="C422" s="329" t="s">
        <v>1078</v>
      </c>
      <c r="D422" s="329" t="s">
        <v>703</v>
      </c>
      <c r="E422" s="329" t="s">
        <v>1201</v>
      </c>
      <c r="F422" s="324">
        <v>36162465</v>
      </c>
      <c r="G422" s="324">
        <v>36162465</v>
      </c>
      <c r="H422" s="124" t="str">
        <f t="shared" si="6"/>
        <v>07030530040000610</v>
      </c>
    </row>
    <row r="423" spans="1:8" ht="76.5">
      <c r="A423" s="328" t="s">
        <v>347</v>
      </c>
      <c r="B423" s="329" t="s">
        <v>230</v>
      </c>
      <c r="C423" s="329" t="s">
        <v>1078</v>
      </c>
      <c r="D423" s="329" t="s">
        <v>703</v>
      </c>
      <c r="E423" s="329" t="s">
        <v>348</v>
      </c>
      <c r="F423" s="324">
        <v>36162465</v>
      </c>
      <c r="G423" s="324">
        <v>36162465</v>
      </c>
      <c r="H423" s="124" t="str">
        <f t="shared" si="6"/>
        <v>07030530040000611</v>
      </c>
    </row>
    <row r="424" spans="1:8" ht="165.75">
      <c r="A424" s="328" t="s">
        <v>510</v>
      </c>
      <c r="B424" s="329" t="s">
        <v>230</v>
      </c>
      <c r="C424" s="329" t="s">
        <v>1078</v>
      </c>
      <c r="D424" s="329" t="s">
        <v>704</v>
      </c>
      <c r="E424" s="329" t="s">
        <v>1175</v>
      </c>
      <c r="F424" s="324">
        <v>9602400</v>
      </c>
      <c r="G424" s="324">
        <v>9602400</v>
      </c>
      <c r="H424" s="124" t="str">
        <f t="shared" si="6"/>
        <v>07030530041000</v>
      </c>
    </row>
    <row r="425" spans="1:8" ht="38.25">
      <c r="A425" s="328" t="s">
        <v>1329</v>
      </c>
      <c r="B425" s="329" t="s">
        <v>230</v>
      </c>
      <c r="C425" s="329" t="s">
        <v>1078</v>
      </c>
      <c r="D425" s="329" t="s">
        <v>704</v>
      </c>
      <c r="E425" s="329" t="s">
        <v>1330</v>
      </c>
      <c r="F425" s="324">
        <v>9602400</v>
      </c>
      <c r="G425" s="324">
        <v>9602400</v>
      </c>
      <c r="H425" s="124" t="str">
        <f t="shared" si="6"/>
        <v>07030530041000600</v>
      </c>
    </row>
    <row r="426" spans="1:8">
      <c r="A426" s="328" t="s">
        <v>1200</v>
      </c>
      <c r="B426" s="329" t="s">
        <v>230</v>
      </c>
      <c r="C426" s="329" t="s">
        <v>1078</v>
      </c>
      <c r="D426" s="329" t="s">
        <v>704</v>
      </c>
      <c r="E426" s="329" t="s">
        <v>1201</v>
      </c>
      <c r="F426" s="324">
        <v>9602400</v>
      </c>
      <c r="G426" s="324">
        <v>9602400</v>
      </c>
      <c r="H426" s="124" t="str">
        <f t="shared" si="6"/>
        <v>07030530041000610</v>
      </c>
    </row>
    <row r="427" spans="1:8" ht="76.5">
      <c r="A427" s="328" t="s">
        <v>347</v>
      </c>
      <c r="B427" s="329" t="s">
        <v>230</v>
      </c>
      <c r="C427" s="329" t="s">
        <v>1078</v>
      </c>
      <c r="D427" s="329" t="s">
        <v>704</v>
      </c>
      <c r="E427" s="329" t="s">
        <v>348</v>
      </c>
      <c r="F427" s="324">
        <v>9602400</v>
      </c>
      <c r="G427" s="324">
        <v>9602400</v>
      </c>
      <c r="H427" s="124" t="str">
        <f t="shared" si="6"/>
        <v>07030530041000611</v>
      </c>
    </row>
    <row r="428" spans="1:8" ht="140.25">
      <c r="A428" s="328" t="s">
        <v>566</v>
      </c>
      <c r="B428" s="329" t="s">
        <v>230</v>
      </c>
      <c r="C428" s="329" t="s">
        <v>1078</v>
      </c>
      <c r="D428" s="329" t="s">
        <v>705</v>
      </c>
      <c r="E428" s="329" t="s">
        <v>1175</v>
      </c>
      <c r="F428" s="324">
        <v>271390</v>
      </c>
      <c r="G428" s="324">
        <v>271390</v>
      </c>
      <c r="H428" s="124" t="str">
        <f t="shared" si="6"/>
        <v>07030530045000</v>
      </c>
    </row>
    <row r="429" spans="1:8" ht="38.25">
      <c r="A429" s="328" t="s">
        <v>1329</v>
      </c>
      <c r="B429" s="329" t="s">
        <v>230</v>
      </c>
      <c r="C429" s="329" t="s">
        <v>1078</v>
      </c>
      <c r="D429" s="329" t="s">
        <v>705</v>
      </c>
      <c r="E429" s="329" t="s">
        <v>1330</v>
      </c>
      <c r="F429" s="324">
        <v>271390</v>
      </c>
      <c r="G429" s="324">
        <v>271390</v>
      </c>
      <c r="H429" s="124" t="str">
        <f t="shared" si="6"/>
        <v>07030530045000600</v>
      </c>
    </row>
    <row r="430" spans="1:8">
      <c r="A430" s="328" t="s">
        <v>1200</v>
      </c>
      <c r="B430" s="329" t="s">
        <v>230</v>
      </c>
      <c r="C430" s="329" t="s">
        <v>1078</v>
      </c>
      <c r="D430" s="329" t="s">
        <v>705</v>
      </c>
      <c r="E430" s="329" t="s">
        <v>1201</v>
      </c>
      <c r="F430" s="324">
        <v>271390</v>
      </c>
      <c r="G430" s="324">
        <v>271390</v>
      </c>
      <c r="H430" s="124" t="str">
        <f t="shared" ref="H430:H495" si="7">CONCATENATE(C430,,D430,E430)</f>
        <v>07030530045000610</v>
      </c>
    </row>
    <row r="431" spans="1:8" ht="76.5">
      <c r="A431" s="328" t="s">
        <v>347</v>
      </c>
      <c r="B431" s="329" t="s">
        <v>230</v>
      </c>
      <c r="C431" s="329" t="s">
        <v>1078</v>
      </c>
      <c r="D431" s="329" t="s">
        <v>705</v>
      </c>
      <c r="E431" s="329" t="s">
        <v>348</v>
      </c>
      <c r="F431" s="324">
        <v>271390</v>
      </c>
      <c r="G431" s="324">
        <v>271390</v>
      </c>
      <c r="H431" s="124" t="str">
        <f t="shared" si="7"/>
        <v>07030530045000611</v>
      </c>
    </row>
    <row r="432" spans="1:8" ht="127.5">
      <c r="A432" s="328" t="s">
        <v>511</v>
      </c>
      <c r="B432" s="329" t="s">
        <v>230</v>
      </c>
      <c r="C432" s="329" t="s">
        <v>1078</v>
      </c>
      <c r="D432" s="329" t="s">
        <v>706</v>
      </c>
      <c r="E432" s="329" t="s">
        <v>1175</v>
      </c>
      <c r="F432" s="324">
        <v>330000</v>
      </c>
      <c r="G432" s="324">
        <v>330000</v>
      </c>
      <c r="H432" s="124" t="str">
        <f t="shared" si="7"/>
        <v>07030530047000</v>
      </c>
    </row>
    <row r="433" spans="1:8" ht="38.25">
      <c r="A433" s="328" t="s">
        <v>1329</v>
      </c>
      <c r="B433" s="329" t="s">
        <v>230</v>
      </c>
      <c r="C433" s="329" t="s">
        <v>1078</v>
      </c>
      <c r="D433" s="329" t="s">
        <v>706</v>
      </c>
      <c r="E433" s="329" t="s">
        <v>1330</v>
      </c>
      <c r="F433" s="324">
        <v>330000</v>
      </c>
      <c r="G433" s="324">
        <v>330000</v>
      </c>
      <c r="H433" s="124" t="str">
        <f t="shared" si="7"/>
        <v>07030530047000600</v>
      </c>
    </row>
    <row r="434" spans="1:8">
      <c r="A434" s="328" t="s">
        <v>1200</v>
      </c>
      <c r="B434" s="329" t="s">
        <v>230</v>
      </c>
      <c r="C434" s="329" t="s">
        <v>1078</v>
      </c>
      <c r="D434" s="329" t="s">
        <v>706</v>
      </c>
      <c r="E434" s="329" t="s">
        <v>1201</v>
      </c>
      <c r="F434" s="324">
        <v>330000</v>
      </c>
      <c r="G434" s="324">
        <v>330000</v>
      </c>
      <c r="H434" s="124" t="str">
        <f t="shared" si="7"/>
        <v>07030530047000610</v>
      </c>
    </row>
    <row r="435" spans="1:8" ht="25.5">
      <c r="A435" s="328" t="s">
        <v>366</v>
      </c>
      <c r="B435" s="329" t="s">
        <v>230</v>
      </c>
      <c r="C435" s="329" t="s">
        <v>1078</v>
      </c>
      <c r="D435" s="329" t="s">
        <v>706</v>
      </c>
      <c r="E435" s="329" t="s">
        <v>367</v>
      </c>
      <c r="F435" s="324">
        <v>330000</v>
      </c>
      <c r="G435" s="324">
        <v>330000</v>
      </c>
      <c r="H435" s="124" t="str">
        <f t="shared" si="7"/>
        <v>07030530047000612</v>
      </c>
    </row>
    <row r="436" spans="1:8" ht="127.5">
      <c r="A436" s="328" t="s">
        <v>567</v>
      </c>
      <c r="B436" s="329" t="s">
        <v>230</v>
      </c>
      <c r="C436" s="329" t="s">
        <v>1078</v>
      </c>
      <c r="D436" s="329" t="s">
        <v>707</v>
      </c>
      <c r="E436" s="329" t="s">
        <v>1175</v>
      </c>
      <c r="F436" s="324">
        <v>3870000</v>
      </c>
      <c r="G436" s="324">
        <v>3870000</v>
      </c>
      <c r="H436" s="124" t="str">
        <f t="shared" si="7"/>
        <v>0703053004Г000</v>
      </c>
    </row>
    <row r="437" spans="1:8" ht="38.25">
      <c r="A437" s="328" t="s">
        <v>1329</v>
      </c>
      <c r="B437" s="329" t="s">
        <v>230</v>
      </c>
      <c r="C437" s="329" t="s">
        <v>1078</v>
      </c>
      <c r="D437" s="329" t="s">
        <v>707</v>
      </c>
      <c r="E437" s="329" t="s">
        <v>1330</v>
      </c>
      <c r="F437" s="324">
        <v>3870000</v>
      </c>
      <c r="G437" s="324">
        <v>3870000</v>
      </c>
      <c r="H437" s="124" t="str">
        <f t="shared" si="7"/>
        <v>0703053004Г000600</v>
      </c>
    </row>
    <row r="438" spans="1:8">
      <c r="A438" s="328" t="s">
        <v>1200</v>
      </c>
      <c r="B438" s="329" t="s">
        <v>230</v>
      </c>
      <c r="C438" s="329" t="s">
        <v>1078</v>
      </c>
      <c r="D438" s="329" t="s">
        <v>707</v>
      </c>
      <c r="E438" s="329" t="s">
        <v>1201</v>
      </c>
      <c r="F438" s="324">
        <v>3870000</v>
      </c>
      <c r="G438" s="324">
        <v>3870000</v>
      </c>
      <c r="H438" s="124"/>
    </row>
    <row r="439" spans="1:8" ht="76.5">
      <c r="A439" s="328" t="s">
        <v>347</v>
      </c>
      <c r="B439" s="329" t="s">
        <v>230</v>
      </c>
      <c r="C439" s="329" t="s">
        <v>1078</v>
      </c>
      <c r="D439" s="329" t="s">
        <v>707</v>
      </c>
      <c r="E439" s="329" t="s">
        <v>348</v>
      </c>
      <c r="F439" s="324">
        <v>3870000</v>
      </c>
      <c r="G439" s="324">
        <v>3870000</v>
      </c>
      <c r="H439" s="124" t="str">
        <f>CONCATENATE(C439,,D439,E439)</f>
        <v>0703053004Г000611</v>
      </c>
    </row>
    <row r="440" spans="1:8" ht="89.25">
      <c r="A440" s="328" t="s">
        <v>1637</v>
      </c>
      <c r="B440" s="329" t="s">
        <v>230</v>
      </c>
      <c r="C440" s="329" t="s">
        <v>1078</v>
      </c>
      <c r="D440" s="329" t="s">
        <v>1638</v>
      </c>
      <c r="E440" s="329" t="s">
        <v>1175</v>
      </c>
      <c r="F440" s="324">
        <v>54000</v>
      </c>
      <c r="G440" s="324">
        <v>54000</v>
      </c>
      <c r="H440" s="124" t="str">
        <f>CONCATENATE(C440,,D440,E440)</f>
        <v>0703053004М000</v>
      </c>
    </row>
    <row r="441" spans="1:8" ht="38.25">
      <c r="A441" s="328" t="s">
        <v>1329</v>
      </c>
      <c r="B441" s="329" t="s">
        <v>230</v>
      </c>
      <c r="C441" s="329" t="s">
        <v>1078</v>
      </c>
      <c r="D441" s="329" t="s">
        <v>1638</v>
      </c>
      <c r="E441" s="329" t="s">
        <v>1330</v>
      </c>
      <c r="F441" s="324">
        <v>54000</v>
      </c>
      <c r="G441" s="324">
        <v>54000</v>
      </c>
      <c r="H441" s="124" t="str">
        <f>CONCATENATE(C441,,D441,E441)</f>
        <v>0703053004М000600</v>
      </c>
    </row>
    <row r="442" spans="1:8">
      <c r="A442" s="328" t="s">
        <v>1200</v>
      </c>
      <c r="B442" s="329" t="s">
        <v>230</v>
      </c>
      <c r="C442" s="329" t="s">
        <v>1078</v>
      </c>
      <c r="D442" s="329" t="s">
        <v>1638</v>
      </c>
      <c r="E442" s="329" t="s">
        <v>1201</v>
      </c>
      <c r="F442" s="324">
        <v>54000</v>
      </c>
      <c r="G442" s="324">
        <v>54000</v>
      </c>
      <c r="H442" s="124" t="str">
        <f t="shared" si="7"/>
        <v>0703053004М000610</v>
      </c>
    </row>
    <row r="443" spans="1:8" ht="76.5">
      <c r="A443" s="328" t="s">
        <v>347</v>
      </c>
      <c r="B443" s="329" t="s">
        <v>230</v>
      </c>
      <c r="C443" s="329" t="s">
        <v>1078</v>
      </c>
      <c r="D443" s="329" t="s">
        <v>1638</v>
      </c>
      <c r="E443" s="329" t="s">
        <v>348</v>
      </c>
      <c r="F443" s="324">
        <v>54000</v>
      </c>
      <c r="G443" s="324">
        <v>54000</v>
      </c>
      <c r="H443" s="124" t="str">
        <f t="shared" si="7"/>
        <v>0703053004М000611</v>
      </c>
    </row>
    <row r="444" spans="1:8" ht="114.75">
      <c r="A444" s="328" t="s">
        <v>956</v>
      </c>
      <c r="B444" s="329" t="s">
        <v>230</v>
      </c>
      <c r="C444" s="329" t="s">
        <v>1078</v>
      </c>
      <c r="D444" s="329" t="s">
        <v>957</v>
      </c>
      <c r="E444" s="329" t="s">
        <v>1175</v>
      </c>
      <c r="F444" s="324">
        <v>381000</v>
      </c>
      <c r="G444" s="324">
        <v>381000</v>
      </c>
      <c r="H444" s="124" t="str">
        <f t="shared" si="7"/>
        <v>0703053004Э000</v>
      </c>
    </row>
    <row r="445" spans="1:8" ht="38.25">
      <c r="A445" s="328" t="s">
        <v>1329</v>
      </c>
      <c r="B445" s="329" t="s">
        <v>230</v>
      </c>
      <c r="C445" s="329" t="s">
        <v>1078</v>
      </c>
      <c r="D445" s="329" t="s">
        <v>957</v>
      </c>
      <c r="E445" s="329" t="s">
        <v>1330</v>
      </c>
      <c r="F445" s="324">
        <v>381000</v>
      </c>
      <c r="G445" s="324">
        <v>381000</v>
      </c>
      <c r="H445" s="124" t="str">
        <f t="shared" si="7"/>
        <v>0703053004Э000600</v>
      </c>
    </row>
    <row r="446" spans="1:8">
      <c r="A446" s="328" t="s">
        <v>1200</v>
      </c>
      <c r="B446" s="329" t="s">
        <v>230</v>
      </c>
      <c r="C446" s="329" t="s">
        <v>1078</v>
      </c>
      <c r="D446" s="329" t="s">
        <v>957</v>
      </c>
      <c r="E446" s="329" t="s">
        <v>1201</v>
      </c>
      <c r="F446" s="324">
        <v>381000</v>
      </c>
      <c r="G446" s="324">
        <v>381000</v>
      </c>
      <c r="H446" s="124" t="str">
        <f t="shared" si="7"/>
        <v>0703053004Э000610</v>
      </c>
    </row>
    <row r="447" spans="1:8" ht="76.5">
      <c r="A447" s="328" t="s">
        <v>347</v>
      </c>
      <c r="B447" s="329" t="s">
        <v>230</v>
      </c>
      <c r="C447" s="329" t="s">
        <v>1078</v>
      </c>
      <c r="D447" s="329" t="s">
        <v>957</v>
      </c>
      <c r="E447" s="329" t="s">
        <v>348</v>
      </c>
      <c r="F447" s="324">
        <v>381000</v>
      </c>
      <c r="G447" s="324">
        <v>381000</v>
      </c>
      <c r="H447" s="124" t="str">
        <f t="shared" si="7"/>
        <v>0703053004Э000611</v>
      </c>
    </row>
    <row r="448" spans="1:8" ht="72.75" customHeight="1">
      <c r="A448" s="328" t="s">
        <v>1075</v>
      </c>
      <c r="B448" s="329" t="s">
        <v>230</v>
      </c>
      <c r="C448" s="329" t="s">
        <v>365</v>
      </c>
      <c r="D448" s="329" t="s">
        <v>1175</v>
      </c>
      <c r="E448" s="329" t="s">
        <v>1175</v>
      </c>
      <c r="F448" s="324">
        <v>11177853</v>
      </c>
      <c r="G448" s="324">
        <v>11177853</v>
      </c>
      <c r="H448" s="124" t="str">
        <f t="shared" si="7"/>
        <v>0707</v>
      </c>
    </row>
    <row r="449" spans="1:8" ht="25.5">
      <c r="A449" s="328" t="s">
        <v>466</v>
      </c>
      <c r="B449" s="329" t="s">
        <v>230</v>
      </c>
      <c r="C449" s="329" t="s">
        <v>365</v>
      </c>
      <c r="D449" s="329" t="s">
        <v>985</v>
      </c>
      <c r="E449" s="329" t="s">
        <v>1175</v>
      </c>
      <c r="F449" s="324">
        <v>11177853</v>
      </c>
      <c r="G449" s="324">
        <v>11177853</v>
      </c>
      <c r="H449" s="124" t="str">
        <f t="shared" si="7"/>
        <v>07070600000000</v>
      </c>
    </row>
    <row r="450" spans="1:8" ht="38.25">
      <c r="A450" s="328" t="s">
        <v>467</v>
      </c>
      <c r="B450" s="329" t="s">
        <v>230</v>
      </c>
      <c r="C450" s="329" t="s">
        <v>365</v>
      </c>
      <c r="D450" s="329" t="s">
        <v>986</v>
      </c>
      <c r="E450" s="329" t="s">
        <v>1175</v>
      </c>
      <c r="F450" s="324">
        <v>1364670</v>
      </c>
      <c r="G450" s="324">
        <v>1364670</v>
      </c>
      <c r="H450" s="124" t="str">
        <f t="shared" si="7"/>
        <v>07070610000000</v>
      </c>
    </row>
    <row r="451" spans="1:8" ht="89.25">
      <c r="A451" s="328" t="s">
        <v>1988</v>
      </c>
      <c r="B451" s="329" t="s">
        <v>230</v>
      </c>
      <c r="C451" s="329" t="s">
        <v>365</v>
      </c>
      <c r="D451" s="329" t="s">
        <v>1989</v>
      </c>
      <c r="E451" s="329" t="s">
        <v>1175</v>
      </c>
      <c r="F451" s="324">
        <v>511750</v>
      </c>
      <c r="G451" s="324">
        <v>511750</v>
      </c>
      <c r="H451" s="124" t="str">
        <f t="shared" si="7"/>
        <v>07070610080010</v>
      </c>
    </row>
    <row r="452" spans="1:8" ht="38.25">
      <c r="A452" s="328" t="s">
        <v>1329</v>
      </c>
      <c r="B452" s="329" t="s">
        <v>230</v>
      </c>
      <c r="C452" s="329" t="s">
        <v>365</v>
      </c>
      <c r="D452" s="329" t="s">
        <v>1989</v>
      </c>
      <c r="E452" s="329" t="s">
        <v>1330</v>
      </c>
      <c r="F452" s="324">
        <v>511750</v>
      </c>
      <c r="G452" s="324">
        <v>511750</v>
      </c>
      <c r="H452" s="124" t="str">
        <f t="shared" si="7"/>
        <v>07070610080010600</v>
      </c>
    </row>
    <row r="453" spans="1:8">
      <c r="A453" s="328" t="s">
        <v>1200</v>
      </c>
      <c r="B453" s="329" t="s">
        <v>230</v>
      </c>
      <c r="C453" s="329" t="s">
        <v>365</v>
      </c>
      <c r="D453" s="329" t="s">
        <v>1989</v>
      </c>
      <c r="E453" s="329" t="s">
        <v>1201</v>
      </c>
      <c r="F453" s="324">
        <v>511750</v>
      </c>
      <c r="G453" s="324">
        <v>511750</v>
      </c>
      <c r="H453" s="124" t="str">
        <f t="shared" si="7"/>
        <v>07070610080010610</v>
      </c>
    </row>
    <row r="454" spans="1:8" ht="76.5">
      <c r="A454" s="328" t="s">
        <v>347</v>
      </c>
      <c r="B454" s="329" t="s">
        <v>230</v>
      </c>
      <c r="C454" s="329" t="s">
        <v>365</v>
      </c>
      <c r="D454" s="329" t="s">
        <v>1989</v>
      </c>
      <c r="E454" s="329" t="s">
        <v>348</v>
      </c>
      <c r="F454" s="324">
        <v>511750</v>
      </c>
      <c r="G454" s="324">
        <v>511750</v>
      </c>
      <c r="H454" s="124" t="str">
        <f t="shared" si="7"/>
        <v>07070610080010611</v>
      </c>
    </row>
    <row r="455" spans="1:8" ht="76.5">
      <c r="A455" s="328" t="s">
        <v>1525</v>
      </c>
      <c r="B455" s="329" t="s">
        <v>230</v>
      </c>
      <c r="C455" s="329" t="s">
        <v>365</v>
      </c>
      <c r="D455" s="329" t="s">
        <v>682</v>
      </c>
      <c r="E455" s="329" t="s">
        <v>1175</v>
      </c>
      <c r="F455" s="324">
        <v>852920</v>
      </c>
      <c r="G455" s="324">
        <v>852920</v>
      </c>
      <c r="H455" s="124" t="str">
        <f t="shared" si="7"/>
        <v>070706100S4560</v>
      </c>
    </row>
    <row r="456" spans="1:8" ht="185.25" customHeight="1">
      <c r="A456" s="328" t="s">
        <v>1329</v>
      </c>
      <c r="B456" s="329" t="s">
        <v>230</v>
      </c>
      <c r="C456" s="329" t="s">
        <v>365</v>
      </c>
      <c r="D456" s="329" t="s">
        <v>682</v>
      </c>
      <c r="E456" s="329" t="s">
        <v>1330</v>
      </c>
      <c r="F456" s="324">
        <v>852920</v>
      </c>
      <c r="G456" s="324">
        <v>852920</v>
      </c>
      <c r="H456" s="124" t="str">
        <f t="shared" si="7"/>
        <v>070706100S4560600</v>
      </c>
    </row>
    <row r="457" spans="1:8">
      <c r="A457" s="328" t="s">
        <v>1200</v>
      </c>
      <c r="B457" s="329" t="s">
        <v>230</v>
      </c>
      <c r="C457" s="329" t="s">
        <v>365</v>
      </c>
      <c r="D457" s="329" t="s">
        <v>682</v>
      </c>
      <c r="E457" s="329" t="s">
        <v>1201</v>
      </c>
      <c r="F457" s="324">
        <v>852920</v>
      </c>
      <c r="G457" s="324">
        <v>852920</v>
      </c>
      <c r="H457" s="124" t="str">
        <f t="shared" si="7"/>
        <v>070706100S4560610</v>
      </c>
    </row>
    <row r="458" spans="1:8" ht="186.75" customHeight="1">
      <c r="A458" s="328" t="s">
        <v>347</v>
      </c>
      <c r="B458" s="329" t="s">
        <v>230</v>
      </c>
      <c r="C458" s="329" t="s">
        <v>365</v>
      </c>
      <c r="D458" s="329" t="s">
        <v>682</v>
      </c>
      <c r="E458" s="329" t="s">
        <v>348</v>
      </c>
      <c r="F458" s="324">
        <v>852920</v>
      </c>
      <c r="G458" s="324">
        <v>852920</v>
      </c>
      <c r="H458" s="124" t="str">
        <f t="shared" si="7"/>
        <v>070706100S4560611</v>
      </c>
    </row>
    <row r="459" spans="1:8" ht="38.25">
      <c r="A459" s="328" t="s">
        <v>469</v>
      </c>
      <c r="B459" s="329" t="s">
        <v>230</v>
      </c>
      <c r="C459" s="329" t="s">
        <v>365</v>
      </c>
      <c r="D459" s="329" t="s">
        <v>1990</v>
      </c>
      <c r="E459" s="329" t="s">
        <v>1175</v>
      </c>
      <c r="F459" s="324">
        <v>225100</v>
      </c>
      <c r="G459" s="324">
        <v>225100</v>
      </c>
      <c r="H459" s="124" t="str">
        <f t="shared" si="7"/>
        <v>07070620000000</v>
      </c>
    </row>
    <row r="460" spans="1:8" ht="63.75">
      <c r="A460" s="328" t="s">
        <v>369</v>
      </c>
      <c r="B460" s="329" t="s">
        <v>230</v>
      </c>
      <c r="C460" s="329" t="s">
        <v>365</v>
      </c>
      <c r="D460" s="329" t="s">
        <v>683</v>
      </c>
      <c r="E460" s="329" t="s">
        <v>1175</v>
      </c>
      <c r="F460" s="324">
        <v>205100</v>
      </c>
      <c r="G460" s="324">
        <v>205100</v>
      </c>
      <c r="H460" s="124" t="str">
        <f t="shared" si="7"/>
        <v>07070620080000</v>
      </c>
    </row>
    <row r="461" spans="1:8" ht="38.25">
      <c r="A461" s="328" t="s">
        <v>1329</v>
      </c>
      <c r="B461" s="329" t="s">
        <v>230</v>
      </c>
      <c r="C461" s="329" t="s">
        <v>365</v>
      </c>
      <c r="D461" s="329" t="s">
        <v>683</v>
      </c>
      <c r="E461" s="329" t="s">
        <v>1330</v>
      </c>
      <c r="F461" s="324">
        <v>205100</v>
      </c>
      <c r="G461" s="324">
        <v>205100</v>
      </c>
      <c r="H461" s="124" t="str">
        <f t="shared" si="7"/>
        <v>07070620080000600</v>
      </c>
    </row>
    <row r="462" spans="1:8">
      <c r="A462" s="328" t="s">
        <v>1200</v>
      </c>
      <c r="B462" s="329" t="s">
        <v>230</v>
      </c>
      <c r="C462" s="329" t="s">
        <v>365</v>
      </c>
      <c r="D462" s="329" t="s">
        <v>683</v>
      </c>
      <c r="E462" s="329" t="s">
        <v>1201</v>
      </c>
      <c r="F462" s="324">
        <v>205100</v>
      </c>
      <c r="G462" s="324">
        <v>205100</v>
      </c>
      <c r="H462" s="124" t="str">
        <f t="shared" si="7"/>
        <v>07070620080000610</v>
      </c>
    </row>
    <row r="463" spans="1:8" ht="76.5">
      <c r="A463" s="328" t="s">
        <v>347</v>
      </c>
      <c r="B463" s="329" t="s">
        <v>230</v>
      </c>
      <c r="C463" s="329" t="s">
        <v>365</v>
      </c>
      <c r="D463" s="329" t="s">
        <v>683</v>
      </c>
      <c r="E463" s="329" t="s">
        <v>348</v>
      </c>
      <c r="F463" s="324">
        <v>205100</v>
      </c>
      <c r="G463" s="324">
        <v>205100</v>
      </c>
      <c r="H463" s="124" t="str">
        <f t="shared" si="7"/>
        <v>07070620080000611</v>
      </c>
    </row>
    <row r="464" spans="1:8" ht="102">
      <c r="A464" s="328" t="s">
        <v>1527</v>
      </c>
      <c r="B464" s="329" t="s">
        <v>230</v>
      </c>
      <c r="C464" s="329" t="s">
        <v>365</v>
      </c>
      <c r="D464" s="329" t="s">
        <v>1512</v>
      </c>
      <c r="E464" s="329" t="s">
        <v>1175</v>
      </c>
      <c r="F464" s="324">
        <v>20000</v>
      </c>
      <c r="G464" s="324">
        <v>20000</v>
      </c>
      <c r="H464" s="124" t="str">
        <f t="shared" si="7"/>
        <v>070706200S4540</v>
      </c>
    </row>
    <row r="465" spans="1:8" ht="38.25">
      <c r="A465" s="328" t="s">
        <v>1329</v>
      </c>
      <c r="B465" s="329" t="s">
        <v>230</v>
      </c>
      <c r="C465" s="329" t="s">
        <v>365</v>
      </c>
      <c r="D465" s="329" t="s">
        <v>1512</v>
      </c>
      <c r="E465" s="329" t="s">
        <v>1330</v>
      </c>
      <c r="F465" s="324">
        <v>20000</v>
      </c>
      <c r="G465" s="324">
        <v>20000</v>
      </c>
      <c r="H465" s="124" t="str">
        <f t="shared" si="7"/>
        <v>070706200S4540600</v>
      </c>
    </row>
    <row r="466" spans="1:8">
      <c r="A466" s="328" t="s">
        <v>1200</v>
      </c>
      <c r="B466" s="329" t="s">
        <v>230</v>
      </c>
      <c r="C466" s="329" t="s">
        <v>365</v>
      </c>
      <c r="D466" s="329" t="s">
        <v>1512</v>
      </c>
      <c r="E466" s="329" t="s">
        <v>1201</v>
      </c>
      <c r="F466" s="324">
        <v>20000</v>
      </c>
      <c r="G466" s="324">
        <v>20000</v>
      </c>
      <c r="H466" s="124" t="str">
        <f t="shared" si="7"/>
        <v>070706200S4540610</v>
      </c>
    </row>
    <row r="467" spans="1:8" ht="76.5">
      <c r="A467" s="328" t="s">
        <v>347</v>
      </c>
      <c r="B467" s="329" t="s">
        <v>230</v>
      </c>
      <c r="C467" s="329" t="s">
        <v>365</v>
      </c>
      <c r="D467" s="329" t="s">
        <v>1512</v>
      </c>
      <c r="E467" s="329" t="s">
        <v>348</v>
      </c>
      <c r="F467" s="324">
        <v>20000</v>
      </c>
      <c r="G467" s="324">
        <v>20000</v>
      </c>
      <c r="H467" s="124" t="str">
        <f t="shared" si="7"/>
        <v>070706200S4540611</v>
      </c>
    </row>
    <row r="468" spans="1:8" ht="38.25">
      <c r="A468" s="328" t="s">
        <v>447</v>
      </c>
      <c r="B468" s="329" t="s">
        <v>230</v>
      </c>
      <c r="C468" s="329" t="s">
        <v>365</v>
      </c>
      <c r="D468" s="329" t="s">
        <v>987</v>
      </c>
      <c r="E468" s="329" t="s">
        <v>1175</v>
      </c>
      <c r="F468" s="324">
        <v>9512583</v>
      </c>
      <c r="G468" s="324">
        <v>9512583</v>
      </c>
      <c r="H468" s="124" t="str">
        <f t="shared" si="7"/>
        <v>07070640000000</v>
      </c>
    </row>
    <row r="469" spans="1:8" ht="127.5">
      <c r="A469" s="328" t="s">
        <v>371</v>
      </c>
      <c r="B469" s="329" t="s">
        <v>230</v>
      </c>
      <c r="C469" s="329" t="s">
        <v>365</v>
      </c>
      <c r="D469" s="329" t="s">
        <v>685</v>
      </c>
      <c r="E469" s="329" t="s">
        <v>1175</v>
      </c>
      <c r="F469" s="324">
        <v>6673583</v>
      </c>
      <c r="G469" s="324">
        <v>6673583</v>
      </c>
      <c r="H469" s="124" t="str">
        <f t="shared" si="7"/>
        <v>07070640040000</v>
      </c>
    </row>
    <row r="470" spans="1:8" ht="38.25">
      <c r="A470" s="328" t="s">
        <v>1329</v>
      </c>
      <c r="B470" s="329" t="s">
        <v>230</v>
      </c>
      <c r="C470" s="329" t="s">
        <v>365</v>
      </c>
      <c r="D470" s="329" t="s">
        <v>685</v>
      </c>
      <c r="E470" s="329" t="s">
        <v>1330</v>
      </c>
      <c r="F470" s="324">
        <v>6673583</v>
      </c>
      <c r="G470" s="324">
        <v>6673583</v>
      </c>
      <c r="H470" s="124" t="str">
        <f t="shared" si="7"/>
        <v>07070640040000600</v>
      </c>
    </row>
    <row r="471" spans="1:8">
      <c r="A471" s="328" t="s">
        <v>1200</v>
      </c>
      <c r="B471" s="329" t="s">
        <v>230</v>
      </c>
      <c r="C471" s="329" t="s">
        <v>365</v>
      </c>
      <c r="D471" s="329" t="s">
        <v>685</v>
      </c>
      <c r="E471" s="329" t="s">
        <v>1201</v>
      </c>
      <c r="F471" s="324">
        <v>6673583</v>
      </c>
      <c r="G471" s="324">
        <v>6673583</v>
      </c>
      <c r="H471" s="124" t="str">
        <f t="shared" si="7"/>
        <v>07070640040000610</v>
      </c>
    </row>
    <row r="472" spans="1:8" ht="76.5">
      <c r="A472" s="328" t="s">
        <v>347</v>
      </c>
      <c r="B472" s="329" t="s">
        <v>230</v>
      </c>
      <c r="C472" s="329" t="s">
        <v>365</v>
      </c>
      <c r="D472" s="329" t="s">
        <v>685</v>
      </c>
      <c r="E472" s="329" t="s">
        <v>348</v>
      </c>
      <c r="F472" s="324">
        <v>6673583</v>
      </c>
      <c r="G472" s="324">
        <v>6673583</v>
      </c>
      <c r="H472" s="124" t="str">
        <f t="shared" si="7"/>
        <v>07070640040000611</v>
      </c>
    </row>
    <row r="473" spans="1:8" ht="165.75">
      <c r="A473" s="328" t="s">
        <v>372</v>
      </c>
      <c r="B473" s="329" t="s">
        <v>230</v>
      </c>
      <c r="C473" s="329" t="s">
        <v>365</v>
      </c>
      <c r="D473" s="329" t="s">
        <v>686</v>
      </c>
      <c r="E473" s="329" t="s">
        <v>1175</v>
      </c>
      <c r="F473" s="324">
        <v>1200000</v>
      </c>
      <c r="G473" s="324">
        <v>1200000</v>
      </c>
      <c r="H473" s="124" t="str">
        <f t="shared" si="7"/>
        <v>07070640041000</v>
      </c>
    </row>
    <row r="474" spans="1:8" ht="38.25">
      <c r="A474" s="328" t="s">
        <v>1329</v>
      </c>
      <c r="B474" s="329" t="s">
        <v>230</v>
      </c>
      <c r="C474" s="329" t="s">
        <v>365</v>
      </c>
      <c r="D474" s="329" t="s">
        <v>686</v>
      </c>
      <c r="E474" s="329" t="s">
        <v>1330</v>
      </c>
      <c r="F474" s="324">
        <v>1200000</v>
      </c>
      <c r="G474" s="324">
        <v>1200000</v>
      </c>
      <c r="H474" s="124" t="str">
        <f t="shared" si="7"/>
        <v>07070640041000600</v>
      </c>
    </row>
    <row r="475" spans="1:8">
      <c r="A475" s="328" t="s">
        <v>1200</v>
      </c>
      <c r="B475" s="329" t="s">
        <v>230</v>
      </c>
      <c r="C475" s="329" t="s">
        <v>365</v>
      </c>
      <c r="D475" s="329" t="s">
        <v>686</v>
      </c>
      <c r="E475" s="329" t="s">
        <v>1201</v>
      </c>
      <c r="F475" s="324">
        <v>1200000</v>
      </c>
      <c r="G475" s="324">
        <v>1200000</v>
      </c>
      <c r="H475" s="124" t="str">
        <f t="shared" si="7"/>
        <v>07070640041000610</v>
      </c>
    </row>
    <row r="476" spans="1:8" ht="76.5">
      <c r="A476" s="328" t="s">
        <v>347</v>
      </c>
      <c r="B476" s="329" t="s">
        <v>230</v>
      </c>
      <c r="C476" s="329" t="s">
        <v>365</v>
      </c>
      <c r="D476" s="329" t="s">
        <v>686</v>
      </c>
      <c r="E476" s="329" t="s">
        <v>348</v>
      </c>
      <c r="F476" s="324">
        <v>1200000</v>
      </c>
      <c r="G476" s="324">
        <v>1200000</v>
      </c>
      <c r="H476" s="124" t="str">
        <f t="shared" si="7"/>
        <v>07070640041000611</v>
      </c>
    </row>
    <row r="477" spans="1:8" ht="127.5">
      <c r="A477" s="328" t="s">
        <v>907</v>
      </c>
      <c r="B477" s="329" t="s">
        <v>230</v>
      </c>
      <c r="C477" s="329" t="s">
        <v>365</v>
      </c>
      <c r="D477" s="329" t="s">
        <v>906</v>
      </c>
      <c r="E477" s="329" t="s">
        <v>1175</v>
      </c>
      <c r="F477" s="324">
        <v>30000</v>
      </c>
      <c r="G477" s="324">
        <v>30000</v>
      </c>
      <c r="H477" s="124" t="str">
        <f t="shared" si="7"/>
        <v>07070640047000</v>
      </c>
    </row>
    <row r="478" spans="1:8" ht="38.25">
      <c r="A478" s="328" t="s">
        <v>1329</v>
      </c>
      <c r="B478" s="329" t="s">
        <v>230</v>
      </c>
      <c r="C478" s="329" t="s">
        <v>365</v>
      </c>
      <c r="D478" s="329" t="s">
        <v>906</v>
      </c>
      <c r="E478" s="329" t="s">
        <v>1330</v>
      </c>
      <c r="F478" s="324">
        <v>30000</v>
      </c>
      <c r="G478" s="324">
        <v>30000</v>
      </c>
      <c r="H478" s="124" t="str">
        <f t="shared" si="7"/>
        <v>07070640047000600</v>
      </c>
    </row>
    <row r="479" spans="1:8">
      <c r="A479" s="328" t="s">
        <v>1200</v>
      </c>
      <c r="B479" s="329" t="s">
        <v>230</v>
      </c>
      <c r="C479" s="329" t="s">
        <v>365</v>
      </c>
      <c r="D479" s="329" t="s">
        <v>906</v>
      </c>
      <c r="E479" s="329" t="s">
        <v>1201</v>
      </c>
      <c r="F479" s="324">
        <v>30000</v>
      </c>
      <c r="G479" s="324">
        <v>30000</v>
      </c>
      <c r="H479" s="124" t="str">
        <f t="shared" si="7"/>
        <v>07070640047000610</v>
      </c>
    </row>
    <row r="480" spans="1:8" ht="25.5">
      <c r="A480" s="328" t="s">
        <v>366</v>
      </c>
      <c r="B480" s="329" t="s">
        <v>230</v>
      </c>
      <c r="C480" s="329" t="s">
        <v>365</v>
      </c>
      <c r="D480" s="329" t="s">
        <v>906</v>
      </c>
      <c r="E480" s="329" t="s">
        <v>367</v>
      </c>
      <c r="F480" s="324">
        <v>30000</v>
      </c>
      <c r="G480" s="324">
        <v>30000</v>
      </c>
      <c r="H480" s="124" t="str">
        <f t="shared" si="7"/>
        <v>07070640047000612</v>
      </c>
    </row>
    <row r="481" spans="1:8" ht="102">
      <c r="A481" s="328" t="s">
        <v>1218</v>
      </c>
      <c r="B481" s="329" t="s">
        <v>230</v>
      </c>
      <c r="C481" s="329" t="s">
        <v>365</v>
      </c>
      <c r="D481" s="329" t="s">
        <v>1219</v>
      </c>
      <c r="E481" s="329" t="s">
        <v>1175</v>
      </c>
      <c r="F481" s="324">
        <v>950000</v>
      </c>
      <c r="G481" s="324">
        <v>950000</v>
      </c>
      <c r="H481" s="124" t="str">
        <f t="shared" si="7"/>
        <v>0707064004Г000</v>
      </c>
    </row>
    <row r="482" spans="1:8" ht="38.25">
      <c r="A482" s="328" t="s">
        <v>1329</v>
      </c>
      <c r="B482" s="329" t="s">
        <v>230</v>
      </c>
      <c r="C482" s="329" t="s">
        <v>365</v>
      </c>
      <c r="D482" s="329" t="s">
        <v>1219</v>
      </c>
      <c r="E482" s="329" t="s">
        <v>1330</v>
      </c>
      <c r="F482" s="324">
        <v>950000</v>
      </c>
      <c r="G482" s="324">
        <v>950000</v>
      </c>
      <c r="H482" s="124" t="str">
        <f t="shared" si="7"/>
        <v>0707064004Г000600</v>
      </c>
    </row>
    <row r="483" spans="1:8">
      <c r="A483" s="328" t="s">
        <v>1200</v>
      </c>
      <c r="B483" s="329" t="s">
        <v>230</v>
      </c>
      <c r="C483" s="329" t="s">
        <v>365</v>
      </c>
      <c r="D483" s="329" t="s">
        <v>1219</v>
      </c>
      <c r="E483" s="329" t="s">
        <v>1201</v>
      </c>
      <c r="F483" s="324">
        <v>950000</v>
      </c>
      <c r="G483" s="324">
        <v>950000</v>
      </c>
      <c r="H483" s="124" t="str">
        <f t="shared" si="7"/>
        <v>0707064004Г000610</v>
      </c>
    </row>
    <row r="484" spans="1:8" ht="76.5">
      <c r="A484" s="328" t="s">
        <v>347</v>
      </c>
      <c r="B484" s="329" t="s">
        <v>230</v>
      </c>
      <c r="C484" s="329" t="s">
        <v>365</v>
      </c>
      <c r="D484" s="329" t="s">
        <v>1219</v>
      </c>
      <c r="E484" s="329" t="s">
        <v>348</v>
      </c>
      <c r="F484" s="324">
        <v>950000</v>
      </c>
      <c r="G484" s="324">
        <v>950000</v>
      </c>
      <c r="H484" s="124" t="str">
        <f t="shared" si="7"/>
        <v>0707064004Г000611</v>
      </c>
    </row>
    <row r="485" spans="1:8" ht="114.75">
      <c r="A485" s="328" t="s">
        <v>1639</v>
      </c>
      <c r="B485" s="329" t="s">
        <v>230</v>
      </c>
      <c r="C485" s="329" t="s">
        <v>365</v>
      </c>
      <c r="D485" s="329" t="s">
        <v>1640</v>
      </c>
      <c r="E485" s="329" t="s">
        <v>1175</v>
      </c>
      <c r="F485" s="324">
        <v>24000</v>
      </c>
      <c r="G485" s="324">
        <v>24000</v>
      </c>
      <c r="H485" s="124" t="str">
        <f t="shared" si="7"/>
        <v>0707064004М000</v>
      </c>
    </row>
    <row r="486" spans="1:8" ht="38.25">
      <c r="A486" s="328" t="s">
        <v>1329</v>
      </c>
      <c r="B486" s="329" t="s">
        <v>230</v>
      </c>
      <c r="C486" s="329" t="s">
        <v>365</v>
      </c>
      <c r="D486" s="329" t="s">
        <v>1640</v>
      </c>
      <c r="E486" s="329" t="s">
        <v>1330</v>
      </c>
      <c r="F486" s="324">
        <v>24000</v>
      </c>
      <c r="G486" s="324">
        <v>24000</v>
      </c>
      <c r="H486" s="124" t="str">
        <f t="shared" si="7"/>
        <v>0707064004М000600</v>
      </c>
    </row>
    <row r="487" spans="1:8">
      <c r="A487" s="328" t="s">
        <v>1200</v>
      </c>
      <c r="B487" s="329" t="s">
        <v>230</v>
      </c>
      <c r="C487" s="329" t="s">
        <v>365</v>
      </c>
      <c r="D487" s="329" t="s">
        <v>1640</v>
      </c>
      <c r="E487" s="329" t="s">
        <v>1201</v>
      </c>
      <c r="F487" s="324">
        <v>24000</v>
      </c>
      <c r="G487" s="324">
        <v>24000</v>
      </c>
      <c r="H487" s="124" t="str">
        <f t="shared" si="7"/>
        <v>0707064004М000610</v>
      </c>
    </row>
    <row r="488" spans="1:8" ht="76.5">
      <c r="A488" s="328" t="s">
        <v>347</v>
      </c>
      <c r="B488" s="329" t="s">
        <v>230</v>
      </c>
      <c r="C488" s="329" t="s">
        <v>365</v>
      </c>
      <c r="D488" s="329" t="s">
        <v>1640</v>
      </c>
      <c r="E488" s="329" t="s">
        <v>348</v>
      </c>
      <c r="F488" s="324">
        <v>24000</v>
      </c>
      <c r="G488" s="324">
        <v>24000</v>
      </c>
      <c r="H488" s="124" t="str">
        <f t="shared" si="7"/>
        <v>0707064004М000611</v>
      </c>
    </row>
    <row r="489" spans="1:8" ht="89.25">
      <c r="A489" s="328" t="s">
        <v>1220</v>
      </c>
      <c r="B489" s="329" t="s">
        <v>230</v>
      </c>
      <c r="C489" s="329" t="s">
        <v>365</v>
      </c>
      <c r="D489" s="329" t="s">
        <v>1221</v>
      </c>
      <c r="E489" s="329" t="s">
        <v>1175</v>
      </c>
      <c r="F489" s="324">
        <v>250000</v>
      </c>
      <c r="G489" s="324">
        <v>250000</v>
      </c>
      <c r="H489" s="124" t="str">
        <f t="shared" si="7"/>
        <v>0707064004Э000</v>
      </c>
    </row>
    <row r="490" spans="1:8" ht="38.25">
      <c r="A490" s="328" t="s">
        <v>1329</v>
      </c>
      <c r="B490" s="329" t="s">
        <v>230</v>
      </c>
      <c r="C490" s="329" t="s">
        <v>365</v>
      </c>
      <c r="D490" s="329" t="s">
        <v>1221</v>
      </c>
      <c r="E490" s="329" t="s">
        <v>1330</v>
      </c>
      <c r="F490" s="324">
        <v>250000</v>
      </c>
      <c r="G490" s="324">
        <v>250000</v>
      </c>
      <c r="H490" s="124" t="str">
        <f t="shared" si="7"/>
        <v>0707064004Э000600</v>
      </c>
    </row>
    <row r="491" spans="1:8">
      <c r="A491" s="328" t="s">
        <v>1200</v>
      </c>
      <c r="B491" s="329" t="s">
        <v>230</v>
      </c>
      <c r="C491" s="329" t="s">
        <v>365</v>
      </c>
      <c r="D491" s="329" t="s">
        <v>1221</v>
      </c>
      <c r="E491" s="329" t="s">
        <v>1201</v>
      </c>
      <c r="F491" s="324">
        <v>250000</v>
      </c>
      <c r="G491" s="324">
        <v>250000</v>
      </c>
      <c r="H491" s="124" t="str">
        <f t="shared" si="7"/>
        <v>0707064004Э000610</v>
      </c>
    </row>
    <row r="492" spans="1:8" ht="76.5">
      <c r="A492" s="328" t="s">
        <v>347</v>
      </c>
      <c r="B492" s="329" t="s">
        <v>230</v>
      </c>
      <c r="C492" s="329" t="s">
        <v>365</v>
      </c>
      <c r="D492" s="329" t="s">
        <v>1221</v>
      </c>
      <c r="E492" s="329" t="s">
        <v>348</v>
      </c>
      <c r="F492" s="324">
        <v>250000</v>
      </c>
      <c r="G492" s="324">
        <v>250000</v>
      </c>
      <c r="H492" s="124" t="str">
        <f t="shared" si="7"/>
        <v>0707064004Э000611</v>
      </c>
    </row>
    <row r="493" spans="1:8" ht="76.5">
      <c r="A493" s="328" t="s">
        <v>370</v>
      </c>
      <c r="B493" s="329" t="s">
        <v>230</v>
      </c>
      <c r="C493" s="329" t="s">
        <v>365</v>
      </c>
      <c r="D493" s="329" t="s">
        <v>1354</v>
      </c>
      <c r="E493" s="329" t="s">
        <v>1175</v>
      </c>
      <c r="F493" s="324">
        <v>385000</v>
      </c>
      <c r="G493" s="324">
        <v>385000</v>
      </c>
      <c r="H493" s="124" t="str">
        <f t="shared" si="7"/>
        <v>070706400S4560</v>
      </c>
    </row>
    <row r="494" spans="1:8" ht="38.25">
      <c r="A494" s="328" t="s">
        <v>1329</v>
      </c>
      <c r="B494" s="329" t="s">
        <v>230</v>
      </c>
      <c r="C494" s="329" t="s">
        <v>365</v>
      </c>
      <c r="D494" s="329" t="s">
        <v>1354</v>
      </c>
      <c r="E494" s="329" t="s">
        <v>1330</v>
      </c>
      <c r="F494" s="324">
        <v>385000</v>
      </c>
      <c r="G494" s="324">
        <v>385000</v>
      </c>
      <c r="H494" s="124" t="str">
        <f t="shared" si="7"/>
        <v>070706400S4560600</v>
      </c>
    </row>
    <row r="495" spans="1:8">
      <c r="A495" s="328" t="s">
        <v>1200</v>
      </c>
      <c r="B495" s="329" t="s">
        <v>230</v>
      </c>
      <c r="C495" s="329" t="s">
        <v>365</v>
      </c>
      <c r="D495" s="329" t="s">
        <v>1354</v>
      </c>
      <c r="E495" s="329" t="s">
        <v>1201</v>
      </c>
      <c r="F495" s="324">
        <v>385000</v>
      </c>
      <c r="G495" s="324">
        <v>385000</v>
      </c>
      <c r="H495" s="124" t="str">
        <f t="shared" si="7"/>
        <v>070706400S4560610</v>
      </c>
    </row>
    <row r="496" spans="1:8" ht="76.5">
      <c r="A496" s="328" t="s">
        <v>347</v>
      </c>
      <c r="B496" s="329" t="s">
        <v>230</v>
      </c>
      <c r="C496" s="329" t="s">
        <v>365</v>
      </c>
      <c r="D496" s="329" t="s">
        <v>1354</v>
      </c>
      <c r="E496" s="329" t="s">
        <v>348</v>
      </c>
      <c r="F496" s="324">
        <v>76000</v>
      </c>
      <c r="G496" s="324">
        <v>76000</v>
      </c>
      <c r="H496" s="124" t="str">
        <f t="shared" ref="H496:H554" si="8">CONCATENATE(C496,,D496,E496)</f>
        <v>070706400S4560611</v>
      </c>
    </row>
    <row r="497" spans="1:8" ht="25.5">
      <c r="A497" s="328" t="s">
        <v>366</v>
      </c>
      <c r="B497" s="329" t="s">
        <v>230</v>
      </c>
      <c r="C497" s="329" t="s">
        <v>365</v>
      </c>
      <c r="D497" s="329" t="s">
        <v>1354</v>
      </c>
      <c r="E497" s="329" t="s">
        <v>367</v>
      </c>
      <c r="F497" s="324">
        <v>309000</v>
      </c>
      <c r="G497" s="324">
        <v>309000</v>
      </c>
      <c r="H497" s="124" t="str">
        <f t="shared" si="8"/>
        <v>070706400S4560612</v>
      </c>
    </row>
    <row r="498" spans="1:8" ht="38.25">
      <c r="A498" s="328" t="s">
        <v>1991</v>
      </c>
      <c r="B498" s="329" t="s">
        <v>230</v>
      </c>
      <c r="C498" s="329" t="s">
        <v>365</v>
      </c>
      <c r="D498" s="329" t="s">
        <v>1992</v>
      </c>
      <c r="E498" s="329" t="s">
        <v>1175</v>
      </c>
      <c r="F498" s="324">
        <v>75500</v>
      </c>
      <c r="G498" s="324">
        <v>75500</v>
      </c>
      <c r="H498" s="124" t="str">
        <f t="shared" si="8"/>
        <v>07070650000000</v>
      </c>
    </row>
    <row r="499" spans="1:8" ht="102">
      <c r="A499" s="328" t="s">
        <v>1993</v>
      </c>
      <c r="B499" s="329" t="s">
        <v>230</v>
      </c>
      <c r="C499" s="329" t="s">
        <v>365</v>
      </c>
      <c r="D499" s="329" t="s">
        <v>1994</v>
      </c>
      <c r="E499" s="329" t="s">
        <v>1175</v>
      </c>
      <c r="F499" s="324">
        <v>45500</v>
      </c>
      <c r="G499" s="324">
        <v>45500</v>
      </c>
      <c r="H499" s="124" t="str">
        <f t="shared" si="8"/>
        <v>07070650080010</v>
      </c>
    </row>
    <row r="500" spans="1:8" ht="38.25">
      <c r="A500" s="328" t="s">
        <v>1329</v>
      </c>
      <c r="B500" s="329" t="s">
        <v>230</v>
      </c>
      <c r="C500" s="329" t="s">
        <v>365</v>
      </c>
      <c r="D500" s="329" t="s">
        <v>1994</v>
      </c>
      <c r="E500" s="329" t="s">
        <v>1330</v>
      </c>
      <c r="F500" s="324">
        <v>45500</v>
      </c>
      <c r="G500" s="324">
        <v>45500</v>
      </c>
      <c r="H500" s="124" t="str">
        <f t="shared" si="8"/>
        <v>07070650080010600</v>
      </c>
    </row>
    <row r="501" spans="1:8">
      <c r="A501" s="328" t="s">
        <v>1200</v>
      </c>
      <c r="B501" s="329" t="s">
        <v>230</v>
      </c>
      <c r="C501" s="329" t="s">
        <v>365</v>
      </c>
      <c r="D501" s="329" t="s">
        <v>1994</v>
      </c>
      <c r="E501" s="329" t="s">
        <v>1201</v>
      </c>
      <c r="F501" s="324">
        <v>45500</v>
      </c>
      <c r="G501" s="324">
        <v>45500</v>
      </c>
      <c r="H501" s="124" t="str">
        <f t="shared" si="8"/>
        <v>07070650080010610</v>
      </c>
    </row>
    <row r="502" spans="1:8" ht="76.5">
      <c r="A502" s="328" t="s">
        <v>347</v>
      </c>
      <c r="B502" s="329" t="s">
        <v>230</v>
      </c>
      <c r="C502" s="329" t="s">
        <v>365</v>
      </c>
      <c r="D502" s="329" t="s">
        <v>1994</v>
      </c>
      <c r="E502" s="329" t="s">
        <v>348</v>
      </c>
      <c r="F502" s="324">
        <v>45500</v>
      </c>
      <c r="G502" s="324">
        <v>45500</v>
      </c>
      <c r="H502" s="124" t="str">
        <f t="shared" si="8"/>
        <v>07070650080010611</v>
      </c>
    </row>
    <row r="503" spans="1:8" ht="89.25">
      <c r="A503" s="328" t="s">
        <v>1995</v>
      </c>
      <c r="B503" s="329" t="s">
        <v>230</v>
      </c>
      <c r="C503" s="329" t="s">
        <v>365</v>
      </c>
      <c r="D503" s="329" t="s">
        <v>1996</v>
      </c>
      <c r="E503" s="329" t="s">
        <v>1175</v>
      </c>
      <c r="F503" s="324">
        <v>30000</v>
      </c>
      <c r="G503" s="324">
        <v>30000</v>
      </c>
      <c r="H503" s="124" t="str">
        <f t="shared" si="8"/>
        <v>07070650080020</v>
      </c>
    </row>
    <row r="504" spans="1:8" ht="38.25">
      <c r="A504" s="328" t="s">
        <v>1329</v>
      </c>
      <c r="B504" s="329" t="s">
        <v>230</v>
      </c>
      <c r="C504" s="329" t="s">
        <v>365</v>
      </c>
      <c r="D504" s="329" t="s">
        <v>1996</v>
      </c>
      <c r="E504" s="329" t="s">
        <v>1330</v>
      </c>
      <c r="F504" s="324">
        <v>30000</v>
      </c>
      <c r="G504" s="324">
        <v>30000</v>
      </c>
      <c r="H504" s="124" t="str">
        <f t="shared" si="8"/>
        <v>07070650080020600</v>
      </c>
    </row>
    <row r="505" spans="1:8">
      <c r="A505" s="328" t="s">
        <v>1200</v>
      </c>
      <c r="B505" s="329" t="s">
        <v>230</v>
      </c>
      <c r="C505" s="329" t="s">
        <v>365</v>
      </c>
      <c r="D505" s="329" t="s">
        <v>1996</v>
      </c>
      <c r="E505" s="329" t="s">
        <v>1201</v>
      </c>
      <c r="F505" s="324">
        <v>30000</v>
      </c>
      <c r="G505" s="324">
        <v>30000</v>
      </c>
      <c r="H505" s="124" t="str">
        <f t="shared" si="8"/>
        <v>07070650080020610</v>
      </c>
    </row>
    <row r="506" spans="1:8" ht="76.5">
      <c r="A506" s="328" t="s">
        <v>347</v>
      </c>
      <c r="B506" s="329" t="s">
        <v>230</v>
      </c>
      <c r="C506" s="329" t="s">
        <v>365</v>
      </c>
      <c r="D506" s="329" t="s">
        <v>1996</v>
      </c>
      <c r="E506" s="329" t="s">
        <v>348</v>
      </c>
      <c r="F506" s="324">
        <v>30000</v>
      </c>
      <c r="G506" s="324">
        <v>30000</v>
      </c>
      <c r="H506" s="124" t="str">
        <f t="shared" si="8"/>
        <v>07070650080020611</v>
      </c>
    </row>
    <row r="507" spans="1:8">
      <c r="A507" s="328" t="s">
        <v>249</v>
      </c>
      <c r="B507" s="329" t="s">
        <v>230</v>
      </c>
      <c r="C507" s="329" t="s">
        <v>1148</v>
      </c>
      <c r="D507" s="329" t="s">
        <v>1175</v>
      </c>
      <c r="E507" s="329" t="s">
        <v>1175</v>
      </c>
      <c r="F507" s="324">
        <v>221802666</v>
      </c>
      <c r="G507" s="324">
        <v>221802666</v>
      </c>
      <c r="H507" s="124" t="str">
        <f t="shared" si="8"/>
        <v>0800</v>
      </c>
    </row>
    <row r="508" spans="1:8">
      <c r="A508" s="328" t="s">
        <v>209</v>
      </c>
      <c r="B508" s="329" t="s">
        <v>230</v>
      </c>
      <c r="C508" s="329" t="s">
        <v>392</v>
      </c>
      <c r="D508" s="329" t="s">
        <v>1175</v>
      </c>
      <c r="E508" s="329" t="s">
        <v>1175</v>
      </c>
      <c r="F508" s="324">
        <v>137112539</v>
      </c>
      <c r="G508" s="324">
        <v>137112539</v>
      </c>
      <c r="H508" s="124" t="str">
        <f t="shared" si="8"/>
        <v>0801</v>
      </c>
    </row>
    <row r="509" spans="1:8" ht="25.5">
      <c r="A509" s="328" t="s">
        <v>461</v>
      </c>
      <c r="B509" s="329" t="s">
        <v>230</v>
      </c>
      <c r="C509" s="329" t="s">
        <v>392</v>
      </c>
      <c r="D509" s="329" t="s">
        <v>981</v>
      </c>
      <c r="E509" s="329" t="s">
        <v>1175</v>
      </c>
      <c r="F509" s="324">
        <v>137012539</v>
      </c>
      <c r="G509" s="324">
        <v>137012539</v>
      </c>
      <c r="H509" s="124" t="str">
        <f t="shared" si="8"/>
        <v>08010500000000</v>
      </c>
    </row>
    <row r="510" spans="1:8">
      <c r="A510" s="328" t="s">
        <v>462</v>
      </c>
      <c r="B510" s="329" t="s">
        <v>230</v>
      </c>
      <c r="C510" s="329" t="s">
        <v>392</v>
      </c>
      <c r="D510" s="329" t="s">
        <v>982</v>
      </c>
      <c r="E510" s="329" t="s">
        <v>1175</v>
      </c>
      <c r="F510" s="324">
        <v>42670871</v>
      </c>
      <c r="G510" s="324">
        <v>42670871</v>
      </c>
      <c r="H510" s="124" t="str">
        <f t="shared" si="8"/>
        <v>08010510000000</v>
      </c>
    </row>
    <row r="511" spans="1:8" ht="114.75">
      <c r="A511" s="328" t="s">
        <v>397</v>
      </c>
      <c r="B511" s="329" t="s">
        <v>230</v>
      </c>
      <c r="C511" s="329" t="s">
        <v>392</v>
      </c>
      <c r="D511" s="329" t="s">
        <v>708</v>
      </c>
      <c r="E511" s="329" t="s">
        <v>1175</v>
      </c>
      <c r="F511" s="324">
        <v>36354974</v>
      </c>
      <c r="G511" s="324">
        <v>36354974</v>
      </c>
      <c r="H511" s="124" t="str">
        <f t="shared" si="8"/>
        <v>08010510040000</v>
      </c>
    </row>
    <row r="512" spans="1:8" ht="38.25">
      <c r="A512" s="328" t="s">
        <v>1329</v>
      </c>
      <c r="B512" s="329" t="s">
        <v>230</v>
      </c>
      <c r="C512" s="329" t="s">
        <v>392</v>
      </c>
      <c r="D512" s="329" t="s">
        <v>708</v>
      </c>
      <c r="E512" s="329" t="s">
        <v>1330</v>
      </c>
      <c r="F512" s="324">
        <v>36354974</v>
      </c>
      <c r="G512" s="324">
        <v>36354974</v>
      </c>
      <c r="H512" s="124" t="str">
        <f t="shared" si="8"/>
        <v>08010510040000600</v>
      </c>
    </row>
    <row r="513" spans="1:8">
      <c r="A513" s="328" t="s">
        <v>1200</v>
      </c>
      <c r="B513" s="329" t="s">
        <v>230</v>
      </c>
      <c r="C513" s="329" t="s">
        <v>392</v>
      </c>
      <c r="D513" s="329" t="s">
        <v>708</v>
      </c>
      <c r="E513" s="329" t="s">
        <v>1201</v>
      </c>
      <c r="F513" s="324">
        <v>36354974</v>
      </c>
      <c r="G513" s="324">
        <v>36354974</v>
      </c>
      <c r="H513" s="124" t="str">
        <f t="shared" si="8"/>
        <v>08010510040000610</v>
      </c>
    </row>
    <row r="514" spans="1:8" ht="76.5">
      <c r="A514" s="328" t="s">
        <v>347</v>
      </c>
      <c r="B514" s="329" t="s">
        <v>230</v>
      </c>
      <c r="C514" s="329" t="s">
        <v>392</v>
      </c>
      <c r="D514" s="329" t="s">
        <v>708</v>
      </c>
      <c r="E514" s="329" t="s">
        <v>348</v>
      </c>
      <c r="F514" s="324">
        <v>36354974</v>
      </c>
      <c r="G514" s="324">
        <v>36354974</v>
      </c>
      <c r="H514" s="124" t="str">
        <f t="shared" si="8"/>
        <v>08010510040000611</v>
      </c>
    </row>
    <row r="515" spans="1:8" ht="153">
      <c r="A515" s="328" t="s">
        <v>398</v>
      </c>
      <c r="B515" s="329" t="s">
        <v>230</v>
      </c>
      <c r="C515" s="329" t="s">
        <v>392</v>
      </c>
      <c r="D515" s="329" t="s">
        <v>709</v>
      </c>
      <c r="E515" s="329" t="s">
        <v>1175</v>
      </c>
      <c r="F515" s="324">
        <v>50000</v>
      </c>
      <c r="G515" s="324">
        <v>50000</v>
      </c>
      <c r="H515" s="124" t="str">
        <f t="shared" si="8"/>
        <v>08010510041000</v>
      </c>
    </row>
    <row r="516" spans="1:8" ht="38.25">
      <c r="A516" s="328" t="s">
        <v>1329</v>
      </c>
      <c r="B516" s="329" t="s">
        <v>230</v>
      </c>
      <c r="C516" s="329" t="s">
        <v>392</v>
      </c>
      <c r="D516" s="329" t="s">
        <v>709</v>
      </c>
      <c r="E516" s="329" t="s">
        <v>1330</v>
      </c>
      <c r="F516" s="324">
        <v>50000</v>
      </c>
      <c r="G516" s="324">
        <v>50000</v>
      </c>
      <c r="H516" s="124" t="str">
        <f t="shared" si="8"/>
        <v>08010510041000600</v>
      </c>
    </row>
    <row r="517" spans="1:8">
      <c r="A517" s="328" t="s">
        <v>1200</v>
      </c>
      <c r="B517" s="329" t="s">
        <v>230</v>
      </c>
      <c r="C517" s="329" t="s">
        <v>392</v>
      </c>
      <c r="D517" s="329" t="s">
        <v>709</v>
      </c>
      <c r="E517" s="329" t="s">
        <v>1201</v>
      </c>
      <c r="F517" s="324">
        <v>50000</v>
      </c>
      <c r="G517" s="324">
        <v>50000</v>
      </c>
      <c r="H517" s="124" t="str">
        <f t="shared" si="8"/>
        <v>08010510041000610</v>
      </c>
    </row>
    <row r="518" spans="1:8" ht="76.5">
      <c r="A518" s="328" t="s">
        <v>347</v>
      </c>
      <c r="B518" s="329" t="s">
        <v>230</v>
      </c>
      <c r="C518" s="329" t="s">
        <v>392</v>
      </c>
      <c r="D518" s="329" t="s">
        <v>709</v>
      </c>
      <c r="E518" s="329" t="s">
        <v>348</v>
      </c>
      <c r="F518" s="324">
        <v>50000</v>
      </c>
      <c r="G518" s="324">
        <v>50000</v>
      </c>
      <c r="H518" s="124" t="str">
        <f t="shared" si="8"/>
        <v>08010510041000611</v>
      </c>
    </row>
    <row r="519" spans="1:8" ht="127.5">
      <c r="A519" s="328" t="s">
        <v>1853</v>
      </c>
      <c r="B519" s="329" t="s">
        <v>230</v>
      </c>
      <c r="C519" s="329" t="s">
        <v>392</v>
      </c>
      <c r="D519" s="329" t="s">
        <v>1854</v>
      </c>
      <c r="E519" s="329" t="s">
        <v>1175</v>
      </c>
      <c r="F519" s="324">
        <v>72747</v>
      </c>
      <c r="G519" s="324">
        <v>72747</v>
      </c>
      <c r="H519" s="124" t="str">
        <f t="shared" si="8"/>
        <v>08010510045000</v>
      </c>
    </row>
    <row r="520" spans="1:8" ht="38.25">
      <c r="A520" s="328" t="s">
        <v>1329</v>
      </c>
      <c r="B520" s="329" t="s">
        <v>230</v>
      </c>
      <c r="C520" s="329" t="s">
        <v>392</v>
      </c>
      <c r="D520" s="329" t="s">
        <v>1854</v>
      </c>
      <c r="E520" s="329" t="s">
        <v>1330</v>
      </c>
      <c r="F520" s="324">
        <v>72747</v>
      </c>
      <c r="G520" s="324">
        <v>72747</v>
      </c>
      <c r="H520" s="124" t="str">
        <f t="shared" si="8"/>
        <v>08010510045000600</v>
      </c>
    </row>
    <row r="521" spans="1:8">
      <c r="A521" s="328" t="s">
        <v>1200</v>
      </c>
      <c r="B521" s="329" t="s">
        <v>230</v>
      </c>
      <c r="C521" s="329" t="s">
        <v>392</v>
      </c>
      <c r="D521" s="329" t="s">
        <v>1854</v>
      </c>
      <c r="E521" s="329" t="s">
        <v>1201</v>
      </c>
      <c r="F521" s="324">
        <v>72747</v>
      </c>
      <c r="G521" s="324">
        <v>72747</v>
      </c>
      <c r="H521" s="124" t="str">
        <f t="shared" si="8"/>
        <v>08010510045000610</v>
      </c>
    </row>
    <row r="522" spans="1:8" ht="76.5">
      <c r="A522" s="328" t="s">
        <v>347</v>
      </c>
      <c r="B522" s="329" t="s">
        <v>230</v>
      </c>
      <c r="C522" s="329" t="s">
        <v>392</v>
      </c>
      <c r="D522" s="329" t="s">
        <v>1854</v>
      </c>
      <c r="E522" s="329" t="s">
        <v>348</v>
      </c>
      <c r="F522" s="324">
        <v>72747</v>
      </c>
      <c r="G522" s="324">
        <v>72747</v>
      </c>
      <c r="H522" s="124" t="str">
        <f t="shared" si="8"/>
        <v>08010510045000611</v>
      </c>
    </row>
    <row r="523" spans="1:8" ht="114.75">
      <c r="A523" s="328" t="s">
        <v>513</v>
      </c>
      <c r="B523" s="329" t="s">
        <v>230</v>
      </c>
      <c r="C523" s="329" t="s">
        <v>392</v>
      </c>
      <c r="D523" s="329" t="s">
        <v>710</v>
      </c>
      <c r="E523" s="329" t="s">
        <v>1175</v>
      </c>
      <c r="F523" s="324">
        <v>226576</v>
      </c>
      <c r="G523" s="324">
        <v>226576</v>
      </c>
      <c r="H523" s="124" t="str">
        <f t="shared" si="8"/>
        <v>08010510047000</v>
      </c>
    </row>
    <row r="524" spans="1:8" ht="38.25">
      <c r="A524" s="328" t="s">
        <v>1329</v>
      </c>
      <c r="B524" s="329" t="s">
        <v>230</v>
      </c>
      <c r="C524" s="329" t="s">
        <v>392</v>
      </c>
      <c r="D524" s="329" t="s">
        <v>710</v>
      </c>
      <c r="E524" s="329" t="s">
        <v>1330</v>
      </c>
      <c r="F524" s="324">
        <v>226576</v>
      </c>
      <c r="G524" s="324">
        <v>226576</v>
      </c>
      <c r="H524" s="124" t="str">
        <f t="shared" si="8"/>
        <v>08010510047000600</v>
      </c>
    </row>
    <row r="525" spans="1:8">
      <c r="A525" s="328" t="s">
        <v>1200</v>
      </c>
      <c r="B525" s="329" t="s">
        <v>230</v>
      </c>
      <c r="C525" s="329" t="s">
        <v>392</v>
      </c>
      <c r="D525" s="329" t="s">
        <v>710</v>
      </c>
      <c r="E525" s="329" t="s">
        <v>1201</v>
      </c>
      <c r="F525" s="324">
        <v>226576</v>
      </c>
      <c r="G525" s="324">
        <v>226576</v>
      </c>
      <c r="H525" s="124" t="str">
        <f t="shared" si="8"/>
        <v>08010510047000610</v>
      </c>
    </row>
    <row r="526" spans="1:8" ht="25.5">
      <c r="A526" s="328" t="s">
        <v>366</v>
      </c>
      <c r="B526" s="329" t="s">
        <v>230</v>
      </c>
      <c r="C526" s="329" t="s">
        <v>392</v>
      </c>
      <c r="D526" s="329" t="s">
        <v>710</v>
      </c>
      <c r="E526" s="329" t="s">
        <v>367</v>
      </c>
      <c r="F526" s="324">
        <v>226576</v>
      </c>
      <c r="G526" s="324">
        <v>226576</v>
      </c>
      <c r="H526" s="124" t="str">
        <f t="shared" si="8"/>
        <v>08010510047000612</v>
      </c>
    </row>
    <row r="527" spans="1:8" ht="114.75">
      <c r="A527" s="328" t="s">
        <v>568</v>
      </c>
      <c r="B527" s="329" t="s">
        <v>230</v>
      </c>
      <c r="C527" s="329" t="s">
        <v>392</v>
      </c>
      <c r="D527" s="329" t="s">
        <v>711</v>
      </c>
      <c r="E527" s="329" t="s">
        <v>1175</v>
      </c>
      <c r="F527" s="324">
        <v>3700000</v>
      </c>
      <c r="G527" s="324">
        <v>3700000</v>
      </c>
      <c r="H527" s="124" t="str">
        <f t="shared" si="8"/>
        <v>0801051004Г000</v>
      </c>
    </row>
    <row r="528" spans="1:8" ht="38.25">
      <c r="A528" s="328" t="s">
        <v>1329</v>
      </c>
      <c r="B528" s="329" t="s">
        <v>230</v>
      </c>
      <c r="C528" s="329" t="s">
        <v>392</v>
      </c>
      <c r="D528" s="329" t="s">
        <v>711</v>
      </c>
      <c r="E528" s="329" t="s">
        <v>1330</v>
      </c>
      <c r="F528" s="324">
        <v>3700000</v>
      </c>
      <c r="G528" s="324">
        <v>3700000</v>
      </c>
      <c r="H528" s="124" t="str">
        <f t="shared" si="8"/>
        <v>0801051004Г000600</v>
      </c>
    </row>
    <row r="529" spans="1:8">
      <c r="A529" s="328" t="s">
        <v>1200</v>
      </c>
      <c r="B529" s="329" t="s">
        <v>230</v>
      </c>
      <c r="C529" s="329" t="s">
        <v>392</v>
      </c>
      <c r="D529" s="329" t="s">
        <v>711</v>
      </c>
      <c r="E529" s="329" t="s">
        <v>1201</v>
      </c>
      <c r="F529" s="324">
        <v>3700000</v>
      </c>
      <c r="G529" s="324">
        <v>3700000</v>
      </c>
      <c r="H529" s="124" t="str">
        <f t="shared" si="8"/>
        <v>0801051004Г000610</v>
      </c>
    </row>
    <row r="530" spans="1:8" ht="76.5">
      <c r="A530" s="328" t="s">
        <v>347</v>
      </c>
      <c r="B530" s="329" t="s">
        <v>230</v>
      </c>
      <c r="C530" s="329" t="s">
        <v>392</v>
      </c>
      <c r="D530" s="329" t="s">
        <v>711</v>
      </c>
      <c r="E530" s="329" t="s">
        <v>348</v>
      </c>
      <c r="F530" s="324">
        <v>3700000</v>
      </c>
      <c r="G530" s="324">
        <v>3700000</v>
      </c>
      <c r="H530" s="124" t="str">
        <f t="shared" si="8"/>
        <v>0801051004Г000611</v>
      </c>
    </row>
    <row r="531" spans="1:8" ht="76.5">
      <c r="A531" s="328" t="s">
        <v>1641</v>
      </c>
      <c r="B531" s="329" t="s">
        <v>230</v>
      </c>
      <c r="C531" s="329" t="s">
        <v>392</v>
      </c>
      <c r="D531" s="329" t="s">
        <v>1642</v>
      </c>
      <c r="E531" s="329" t="s">
        <v>1175</v>
      </c>
      <c r="F531" s="324">
        <v>35200</v>
      </c>
      <c r="G531" s="324">
        <v>35200</v>
      </c>
      <c r="H531" s="124" t="str">
        <f t="shared" si="8"/>
        <v>0801051004М000</v>
      </c>
    </row>
    <row r="532" spans="1:8" ht="38.25">
      <c r="A532" s="328" t="s">
        <v>1329</v>
      </c>
      <c r="B532" s="329" t="s">
        <v>230</v>
      </c>
      <c r="C532" s="329" t="s">
        <v>392</v>
      </c>
      <c r="D532" s="329" t="s">
        <v>1642</v>
      </c>
      <c r="E532" s="329" t="s">
        <v>1330</v>
      </c>
      <c r="F532" s="324">
        <v>35200</v>
      </c>
      <c r="G532" s="324">
        <v>35200</v>
      </c>
      <c r="H532" s="124" t="str">
        <f t="shared" si="8"/>
        <v>0801051004М000600</v>
      </c>
    </row>
    <row r="533" spans="1:8">
      <c r="A533" s="328" t="s">
        <v>1200</v>
      </c>
      <c r="B533" s="329" t="s">
        <v>230</v>
      </c>
      <c r="C533" s="329" t="s">
        <v>392</v>
      </c>
      <c r="D533" s="329" t="s">
        <v>1642</v>
      </c>
      <c r="E533" s="329" t="s">
        <v>1201</v>
      </c>
      <c r="F533" s="324">
        <v>35200</v>
      </c>
      <c r="G533" s="324">
        <v>35200</v>
      </c>
      <c r="H533" s="124" t="str">
        <f t="shared" si="8"/>
        <v>0801051004М000610</v>
      </c>
    </row>
    <row r="534" spans="1:8" ht="76.5">
      <c r="A534" s="328" t="s">
        <v>347</v>
      </c>
      <c r="B534" s="329" t="s">
        <v>230</v>
      </c>
      <c r="C534" s="329" t="s">
        <v>392</v>
      </c>
      <c r="D534" s="329" t="s">
        <v>1642</v>
      </c>
      <c r="E534" s="329" t="s">
        <v>348</v>
      </c>
      <c r="F534" s="324">
        <v>35200</v>
      </c>
      <c r="G534" s="324">
        <v>35200</v>
      </c>
      <c r="H534" s="124" t="str">
        <f t="shared" si="8"/>
        <v>0801051004М000611</v>
      </c>
    </row>
    <row r="535" spans="1:8" ht="102">
      <c r="A535" s="328" t="s">
        <v>958</v>
      </c>
      <c r="B535" s="329" t="s">
        <v>230</v>
      </c>
      <c r="C535" s="329" t="s">
        <v>392</v>
      </c>
      <c r="D535" s="329" t="s">
        <v>959</v>
      </c>
      <c r="E535" s="329" t="s">
        <v>1175</v>
      </c>
      <c r="F535" s="324">
        <v>1300000</v>
      </c>
      <c r="G535" s="324">
        <v>1300000</v>
      </c>
      <c r="H535" s="124" t="str">
        <f t="shared" si="8"/>
        <v>0801051004Э000</v>
      </c>
    </row>
    <row r="536" spans="1:8" ht="38.25">
      <c r="A536" s="328" t="s">
        <v>1329</v>
      </c>
      <c r="B536" s="329" t="s">
        <v>230</v>
      </c>
      <c r="C536" s="329" t="s">
        <v>392</v>
      </c>
      <c r="D536" s="329" t="s">
        <v>959</v>
      </c>
      <c r="E536" s="329" t="s">
        <v>1330</v>
      </c>
      <c r="F536" s="324">
        <v>1300000</v>
      </c>
      <c r="G536" s="324">
        <v>1300000</v>
      </c>
      <c r="H536" s="124" t="str">
        <f t="shared" si="8"/>
        <v>0801051004Э000600</v>
      </c>
    </row>
    <row r="537" spans="1:8">
      <c r="A537" s="328" t="s">
        <v>1200</v>
      </c>
      <c r="B537" s="329" t="s">
        <v>230</v>
      </c>
      <c r="C537" s="329" t="s">
        <v>392</v>
      </c>
      <c r="D537" s="329" t="s">
        <v>959</v>
      </c>
      <c r="E537" s="329" t="s">
        <v>1201</v>
      </c>
      <c r="F537" s="324">
        <v>1300000</v>
      </c>
      <c r="G537" s="324">
        <v>1300000</v>
      </c>
      <c r="H537" s="124" t="str">
        <f t="shared" si="8"/>
        <v>0801051004Э000610</v>
      </c>
    </row>
    <row r="538" spans="1:8" ht="76.5">
      <c r="A538" s="328" t="s">
        <v>347</v>
      </c>
      <c r="B538" s="329" t="s">
        <v>230</v>
      </c>
      <c r="C538" s="329" t="s">
        <v>392</v>
      </c>
      <c r="D538" s="329" t="s">
        <v>959</v>
      </c>
      <c r="E538" s="329" t="s">
        <v>348</v>
      </c>
      <c r="F538" s="324">
        <v>1300000</v>
      </c>
      <c r="G538" s="324">
        <v>1300000</v>
      </c>
      <c r="H538" s="124" t="str">
        <f t="shared" si="8"/>
        <v>0801051004Э000611</v>
      </c>
    </row>
    <row r="539" spans="1:8" ht="63.75">
      <c r="A539" s="328" t="s">
        <v>401</v>
      </c>
      <c r="B539" s="329" t="s">
        <v>230</v>
      </c>
      <c r="C539" s="329" t="s">
        <v>392</v>
      </c>
      <c r="D539" s="329" t="s">
        <v>718</v>
      </c>
      <c r="E539" s="329" t="s">
        <v>1175</v>
      </c>
      <c r="F539" s="324">
        <v>150000</v>
      </c>
      <c r="G539" s="324">
        <v>150000</v>
      </c>
      <c r="H539" s="124" t="str">
        <f t="shared" si="8"/>
        <v>08010510080530</v>
      </c>
    </row>
    <row r="540" spans="1:8" ht="38.25">
      <c r="A540" s="328" t="s">
        <v>1329</v>
      </c>
      <c r="B540" s="329" t="s">
        <v>230</v>
      </c>
      <c r="C540" s="329" t="s">
        <v>392</v>
      </c>
      <c r="D540" s="329" t="s">
        <v>718</v>
      </c>
      <c r="E540" s="329" t="s">
        <v>1330</v>
      </c>
      <c r="F540" s="324">
        <v>150000</v>
      </c>
      <c r="G540" s="324">
        <v>150000</v>
      </c>
      <c r="H540" s="124" t="str">
        <f t="shared" si="8"/>
        <v>08010510080530600</v>
      </c>
    </row>
    <row r="541" spans="1:8">
      <c r="A541" s="328" t="s">
        <v>1200</v>
      </c>
      <c r="B541" s="329" t="s">
        <v>230</v>
      </c>
      <c r="C541" s="329" t="s">
        <v>392</v>
      </c>
      <c r="D541" s="329" t="s">
        <v>718</v>
      </c>
      <c r="E541" s="329" t="s">
        <v>1201</v>
      </c>
      <c r="F541" s="324">
        <v>150000</v>
      </c>
      <c r="G541" s="324">
        <v>150000</v>
      </c>
      <c r="H541" s="124" t="str">
        <f t="shared" si="8"/>
        <v>08010510080530610</v>
      </c>
    </row>
    <row r="542" spans="1:8" ht="25.5">
      <c r="A542" s="328" t="s">
        <v>366</v>
      </c>
      <c r="B542" s="329" t="s">
        <v>230</v>
      </c>
      <c r="C542" s="329" t="s">
        <v>392</v>
      </c>
      <c r="D542" s="329" t="s">
        <v>718</v>
      </c>
      <c r="E542" s="329" t="s">
        <v>367</v>
      </c>
      <c r="F542" s="324">
        <v>150000</v>
      </c>
      <c r="G542" s="324">
        <v>150000</v>
      </c>
      <c r="H542" s="124" t="str">
        <f t="shared" si="8"/>
        <v>08010510080530612</v>
      </c>
    </row>
    <row r="543" spans="1:8" ht="89.25">
      <c r="A543" s="328" t="s">
        <v>2111</v>
      </c>
      <c r="B543" s="329" t="s">
        <v>230</v>
      </c>
      <c r="C543" s="329" t="s">
        <v>392</v>
      </c>
      <c r="D543" s="329" t="s">
        <v>2112</v>
      </c>
      <c r="E543" s="329" t="s">
        <v>1175</v>
      </c>
      <c r="F543" s="324">
        <v>342424</v>
      </c>
      <c r="G543" s="324">
        <v>342424</v>
      </c>
      <c r="H543" s="124" t="str">
        <f t="shared" si="8"/>
        <v>080105100L5191</v>
      </c>
    </row>
    <row r="544" spans="1:8" ht="38.25">
      <c r="A544" s="328" t="s">
        <v>1329</v>
      </c>
      <c r="B544" s="329" t="s">
        <v>230</v>
      </c>
      <c r="C544" s="329" t="s">
        <v>392</v>
      </c>
      <c r="D544" s="329" t="s">
        <v>2112</v>
      </c>
      <c r="E544" s="329" t="s">
        <v>1330</v>
      </c>
      <c r="F544" s="324">
        <v>342424</v>
      </c>
      <c r="G544" s="324">
        <v>342424</v>
      </c>
      <c r="H544" s="124" t="str">
        <f t="shared" si="8"/>
        <v>080105100L5191600</v>
      </c>
    </row>
    <row r="545" spans="1:8">
      <c r="A545" s="328" t="s">
        <v>1200</v>
      </c>
      <c r="B545" s="329" t="s">
        <v>230</v>
      </c>
      <c r="C545" s="329" t="s">
        <v>392</v>
      </c>
      <c r="D545" s="329" t="s">
        <v>2112</v>
      </c>
      <c r="E545" s="329" t="s">
        <v>1201</v>
      </c>
      <c r="F545" s="324">
        <v>342424</v>
      </c>
      <c r="G545" s="324">
        <v>342424</v>
      </c>
      <c r="H545" s="124" t="str">
        <f t="shared" si="8"/>
        <v>080105100L5191610</v>
      </c>
    </row>
    <row r="546" spans="1:8" ht="25.5">
      <c r="A546" s="328" t="s">
        <v>366</v>
      </c>
      <c r="B546" s="329" t="s">
        <v>230</v>
      </c>
      <c r="C546" s="329" t="s">
        <v>392</v>
      </c>
      <c r="D546" s="329" t="s">
        <v>2112</v>
      </c>
      <c r="E546" s="329" t="s">
        <v>367</v>
      </c>
      <c r="F546" s="324">
        <v>342424</v>
      </c>
      <c r="G546" s="324">
        <v>342424</v>
      </c>
      <c r="H546" s="124" t="str">
        <f t="shared" si="8"/>
        <v>080105100L5191612</v>
      </c>
    </row>
    <row r="547" spans="1:8" ht="63.75">
      <c r="A547" s="328" t="s">
        <v>1509</v>
      </c>
      <c r="B547" s="329" t="s">
        <v>230</v>
      </c>
      <c r="C547" s="329" t="s">
        <v>392</v>
      </c>
      <c r="D547" s="329" t="s">
        <v>712</v>
      </c>
      <c r="E547" s="329" t="s">
        <v>1175</v>
      </c>
      <c r="F547" s="324">
        <v>438950</v>
      </c>
      <c r="G547" s="324">
        <v>438950</v>
      </c>
      <c r="H547" s="124" t="str">
        <f t="shared" si="8"/>
        <v>080105100S4880</v>
      </c>
    </row>
    <row r="548" spans="1:8" ht="38.25">
      <c r="A548" s="328" t="s">
        <v>1329</v>
      </c>
      <c r="B548" s="329" t="s">
        <v>230</v>
      </c>
      <c r="C548" s="329" t="s">
        <v>392</v>
      </c>
      <c r="D548" s="329" t="s">
        <v>712</v>
      </c>
      <c r="E548" s="329" t="s">
        <v>1330</v>
      </c>
      <c r="F548" s="324">
        <v>438950</v>
      </c>
      <c r="G548" s="324">
        <v>438950</v>
      </c>
      <c r="H548" s="124" t="str">
        <f t="shared" si="8"/>
        <v>080105100S4880600</v>
      </c>
    </row>
    <row r="549" spans="1:8">
      <c r="A549" s="328" t="s">
        <v>1200</v>
      </c>
      <c r="B549" s="329" t="s">
        <v>230</v>
      </c>
      <c r="C549" s="329" t="s">
        <v>392</v>
      </c>
      <c r="D549" s="329" t="s">
        <v>712</v>
      </c>
      <c r="E549" s="329" t="s">
        <v>1201</v>
      </c>
      <c r="F549" s="324">
        <v>438950</v>
      </c>
      <c r="G549" s="324">
        <v>438950</v>
      </c>
      <c r="H549" s="124" t="str">
        <f t="shared" si="8"/>
        <v>080105100S4880610</v>
      </c>
    </row>
    <row r="550" spans="1:8" ht="25.5">
      <c r="A550" s="328" t="s">
        <v>366</v>
      </c>
      <c r="B550" s="329" t="s">
        <v>230</v>
      </c>
      <c r="C550" s="329" t="s">
        <v>392</v>
      </c>
      <c r="D550" s="329" t="s">
        <v>712</v>
      </c>
      <c r="E550" s="329" t="s">
        <v>367</v>
      </c>
      <c r="F550" s="324">
        <v>438950</v>
      </c>
      <c r="G550" s="324">
        <v>438950</v>
      </c>
      <c r="H550" s="124" t="str">
        <f t="shared" si="8"/>
        <v>080105100S4880612</v>
      </c>
    </row>
    <row r="551" spans="1:8" ht="25.5">
      <c r="A551" s="328" t="s">
        <v>594</v>
      </c>
      <c r="B551" s="329" t="s">
        <v>230</v>
      </c>
      <c r="C551" s="329" t="s">
        <v>392</v>
      </c>
      <c r="D551" s="329" t="s">
        <v>983</v>
      </c>
      <c r="E551" s="329" t="s">
        <v>1175</v>
      </c>
      <c r="F551" s="324">
        <v>94341668</v>
      </c>
      <c r="G551" s="324">
        <v>94341668</v>
      </c>
      <c r="H551" s="124" t="str">
        <f t="shared" si="8"/>
        <v>08010520000000</v>
      </c>
    </row>
    <row r="552" spans="1:8" ht="114.75">
      <c r="A552" s="328" t="s">
        <v>516</v>
      </c>
      <c r="B552" s="329" t="s">
        <v>230</v>
      </c>
      <c r="C552" s="329" t="s">
        <v>392</v>
      </c>
      <c r="D552" s="329" t="s">
        <v>720</v>
      </c>
      <c r="E552" s="329" t="s">
        <v>1175</v>
      </c>
      <c r="F552" s="324">
        <v>69292273</v>
      </c>
      <c r="G552" s="324">
        <v>69292273</v>
      </c>
      <c r="H552" s="124" t="str">
        <f t="shared" si="8"/>
        <v>08010520040000</v>
      </c>
    </row>
    <row r="553" spans="1:8" ht="38.25">
      <c r="A553" s="328" t="s">
        <v>1329</v>
      </c>
      <c r="B553" s="329" t="s">
        <v>230</v>
      </c>
      <c r="C553" s="329" t="s">
        <v>392</v>
      </c>
      <c r="D553" s="329" t="s">
        <v>720</v>
      </c>
      <c r="E553" s="329" t="s">
        <v>1330</v>
      </c>
      <c r="F553" s="324">
        <v>69292273</v>
      </c>
      <c r="G553" s="324">
        <v>69292273</v>
      </c>
      <c r="H553" s="124" t="str">
        <f t="shared" si="8"/>
        <v>08010520040000600</v>
      </c>
    </row>
    <row r="554" spans="1:8">
      <c r="A554" s="328" t="s">
        <v>1200</v>
      </c>
      <c r="B554" s="329" t="s">
        <v>230</v>
      </c>
      <c r="C554" s="329" t="s">
        <v>392</v>
      </c>
      <c r="D554" s="329" t="s">
        <v>720</v>
      </c>
      <c r="E554" s="329" t="s">
        <v>1201</v>
      </c>
      <c r="F554" s="324">
        <v>69292273</v>
      </c>
      <c r="G554" s="324">
        <v>69292273</v>
      </c>
      <c r="H554" s="124" t="str">
        <f t="shared" si="8"/>
        <v>08010520040000610</v>
      </c>
    </row>
    <row r="555" spans="1:8" ht="76.5">
      <c r="A555" s="328" t="s">
        <v>347</v>
      </c>
      <c r="B555" s="329" t="s">
        <v>230</v>
      </c>
      <c r="C555" s="329" t="s">
        <v>392</v>
      </c>
      <c r="D555" s="329" t="s">
        <v>720</v>
      </c>
      <c r="E555" s="329" t="s">
        <v>348</v>
      </c>
      <c r="F555" s="324">
        <v>69292273</v>
      </c>
      <c r="G555" s="324">
        <v>69292273</v>
      </c>
      <c r="H555" s="124" t="str">
        <f t="shared" ref="H555:H615" si="9">CONCATENATE(C555,,D555,E555)</f>
        <v>08010520040000611</v>
      </c>
    </row>
    <row r="556" spans="1:8" ht="165.75">
      <c r="A556" s="328" t="s">
        <v>517</v>
      </c>
      <c r="B556" s="329" t="s">
        <v>230</v>
      </c>
      <c r="C556" s="329" t="s">
        <v>392</v>
      </c>
      <c r="D556" s="329" t="s">
        <v>721</v>
      </c>
      <c r="E556" s="329" t="s">
        <v>1175</v>
      </c>
      <c r="F556" s="324">
        <v>310000</v>
      </c>
      <c r="G556" s="324">
        <v>310000</v>
      </c>
      <c r="H556" s="124" t="str">
        <f t="shared" si="9"/>
        <v>08010520041000</v>
      </c>
    </row>
    <row r="557" spans="1:8" ht="38.25">
      <c r="A557" s="328" t="s">
        <v>1329</v>
      </c>
      <c r="B557" s="329" t="s">
        <v>230</v>
      </c>
      <c r="C557" s="329" t="s">
        <v>392</v>
      </c>
      <c r="D557" s="329" t="s">
        <v>721</v>
      </c>
      <c r="E557" s="329" t="s">
        <v>1330</v>
      </c>
      <c r="F557" s="324">
        <v>310000</v>
      </c>
      <c r="G557" s="324">
        <v>310000</v>
      </c>
      <c r="H557" s="124" t="str">
        <f t="shared" si="9"/>
        <v>08010520041000600</v>
      </c>
    </row>
    <row r="558" spans="1:8">
      <c r="A558" s="328" t="s">
        <v>1200</v>
      </c>
      <c r="B558" s="329" t="s">
        <v>230</v>
      </c>
      <c r="C558" s="329" t="s">
        <v>392</v>
      </c>
      <c r="D558" s="329" t="s">
        <v>721</v>
      </c>
      <c r="E558" s="329" t="s">
        <v>1201</v>
      </c>
      <c r="F558" s="324">
        <v>310000</v>
      </c>
      <c r="G558" s="324">
        <v>310000</v>
      </c>
      <c r="H558" s="124" t="str">
        <f t="shared" si="9"/>
        <v>08010520041000610</v>
      </c>
    </row>
    <row r="559" spans="1:8" ht="76.5">
      <c r="A559" s="328" t="s">
        <v>347</v>
      </c>
      <c r="B559" s="329" t="s">
        <v>230</v>
      </c>
      <c r="C559" s="329" t="s">
        <v>392</v>
      </c>
      <c r="D559" s="329" t="s">
        <v>721</v>
      </c>
      <c r="E559" s="329" t="s">
        <v>348</v>
      </c>
      <c r="F559" s="324">
        <v>310000</v>
      </c>
      <c r="G559" s="324">
        <v>310000</v>
      </c>
      <c r="H559" s="124" t="str">
        <f t="shared" si="9"/>
        <v>08010520041000611</v>
      </c>
    </row>
    <row r="560" spans="1:8" ht="127.5">
      <c r="A560" s="328" t="s">
        <v>518</v>
      </c>
      <c r="B560" s="329" t="s">
        <v>230</v>
      </c>
      <c r="C560" s="329" t="s">
        <v>392</v>
      </c>
      <c r="D560" s="329" t="s">
        <v>722</v>
      </c>
      <c r="E560" s="329" t="s">
        <v>1175</v>
      </c>
      <c r="F560" s="324">
        <v>309395</v>
      </c>
      <c r="G560" s="324">
        <v>309395</v>
      </c>
      <c r="H560" s="124" t="str">
        <f t="shared" si="9"/>
        <v>08010520045000</v>
      </c>
    </row>
    <row r="561" spans="1:8" ht="38.25">
      <c r="A561" s="328" t="s">
        <v>1329</v>
      </c>
      <c r="B561" s="329" t="s">
        <v>230</v>
      </c>
      <c r="C561" s="329" t="s">
        <v>392</v>
      </c>
      <c r="D561" s="329" t="s">
        <v>722</v>
      </c>
      <c r="E561" s="329" t="s">
        <v>1330</v>
      </c>
      <c r="F561" s="324">
        <v>309395</v>
      </c>
      <c r="G561" s="324">
        <v>309395</v>
      </c>
      <c r="H561" s="124" t="str">
        <f t="shared" si="9"/>
        <v>08010520045000600</v>
      </c>
    </row>
    <row r="562" spans="1:8">
      <c r="A562" s="328" t="s">
        <v>1200</v>
      </c>
      <c r="B562" s="329" t="s">
        <v>230</v>
      </c>
      <c r="C562" s="329" t="s">
        <v>392</v>
      </c>
      <c r="D562" s="329" t="s">
        <v>722</v>
      </c>
      <c r="E562" s="329" t="s">
        <v>1201</v>
      </c>
      <c r="F562" s="324">
        <v>309395</v>
      </c>
      <c r="G562" s="324">
        <v>309395</v>
      </c>
      <c r="H562" s="124" t="str">
        <f t="shared" si="9"/>
        <v>08010520045000610</v>
      </c>
    </row>
    <row r="563" spans="1:8" ht="76.5">
      <c r="A563" s="328" t="s">
        <v>347</v>
      </c>
      <c r="B563" s="329" t="s">
        <v>230</v>
      </c>
      <c r="C563" s="329" t="s">
        <v>392</v>
      </c>
      <c r="D563" s="329" t="s">
        <v>722</v>
      </c>
      <c r="E563" s="329" t="s">
        <v>348</v>
      </c>
      <c r="F563" s="324">
        <v>309395</v>
      </c>
      <c r="G563" s="324">
        <v>309395</v>
      </c>
      <c r="H563" s="124" t="str">
        <f t="shared" si="9"/>
        <v>08010520045000611</v>
      </c>
    </row>
    <row r="564" spans="1:8" ht="114.75">
      <c r="A564" s="328" t="s">
        <v>519</v>
      </c>
      <c r="B564" s="329" t="s">
        <v>230</v>
      </c>
      <c r="C564" s="329" t="s">
        <v>392</v>
      </c>
      <c r="D564" s="329" t="s">
        <v>723</v>
      </c>
      <c r="E564" s="329" t="s">
        <v>1175</v>
      </c>
      <c r="F564" s="324">
        <v>700000</v>
      </c>
      <c r="G564" s="324">
        <v>700000</v>
      </c>
      <c r="H564" s="124" t="str">
        <f t="shared" si="9"/>
        <v>08010520047000</v>
      </c>
    </row>
    <row r="565" spans="1:8" ht="38.25">
      <c r="A565" s="328" t="s">
        <v>1329</v>
      </c>
      <c r="B565" s="329" t="s">
        <v>230</v>
      </c>
      <c r="C565" s="329" t="s">
        <v>392</v>
      </c>
      <c r="D565" s="329" t="s">
        <v>723</v>
      </c>
      <c r="E565" s="329" t="s">
        <v>1330</v>
      </c>
      <c r="F565" s="324">
        <v>700000</v>
      </c>
      <c r="G565" s="324">
        <v>700000</v>
      </c>
      <c r="H565" s="124" t="str">
        <f t="shared" si="9"/>
        <v>08010520047000600</v>
      </c>
    </row>
    <row r="566" spans="1:8">
      <c r="A566" s="328" t="s">
        <v>1200</v>
      </c>
      <c r="B566" s="329" t="s">
        <v>230</v>
      </c>
      <c r="C566" s="329" t="s">
        <v>392</v>
      </c>
      <c r="D566" s="329" t="s">
        <v>723</v>
      </c>
      <c r="E566" s="329" t="s">
        <v>1201</v>
      </c>
      <c r="F566" s="324">
        <v>700000</v>
      </c>
      <c r="G566" s="324">
        <v>700000</v>
      </c>
      <c r="H566" s="124" t="str">
        <f t="shared" si="9"/>
        <v>08010520047000610</v>
      </c>
    </row>
    <row r="567" spans="1:8" ht="25.5">
      <c r="A567" s="328" t="s">
        <v>366</v>
      </c>
      <c r="B567" s="329" t="s">
        <v>230</v>
      </c>
      <c r="C567" s="329" t="s">
        <v>392</v>
      </c>
      <c r="D567" s="329" t="s">
        <v>723</v>
      </c>
      <c r="E567" s="329" t="s">
        <v>367</v>
      </c>
      <c r="F567" s="324">
        <v>700000</v>
      </c>
      <c r="G567" s="324">
        <v>700000</v>
      </c>
      <c r="H567" s="124" t="str">
        <f t="shared" si="9"/>
        <v>08010520047000612</v>
      </c>
    </row>
    <row r="568" spans="1:8" ht="114.75">
      <c r="A568" s="328" t="s">
        <v>570</v>
      </c>
      <c r="B568" s="329" t="s">
        <v>230</v>
      </c>
      <c r="C568" s="329" t="s">
        <v>392</v>
      </c>
      <c r="D568" s="329" t="s">
        <v>724</v>
      </c>
      <c r="E568" s="329" t="s">
        <v>1175</v>
      </c>
      <c r="F568" s="324">
        <v>20000000</v>
      </c>
      <c r="G568" s="324">
        <v>20000000</v>
      </c>
      <c r="H568" s="124" t="str">
        <f t="shared" si="9"/>
        <v>0801052004Г000</v>
      </c>
    </row>
    <row r="569" spans="1:8" ht="38.25">
      <c r="A569" s="328" t="s">
        <v>1329</v>
      </c>
      <c r="B569" s="329" t="s">
        <v>230</v>
      </c>
      <c r="C569" s="329" t="s">
        <v>392</v>
      </c>
      <c r="D569" s="329" t="s">
        <v>724</v>
      </c>
      <c r="E569" s="329" t="s">
        <v>1330</v>
      </c>
      <c r="F569" s="324">
        <v>20000000</v>
      </c>
      <c r="G569" s="324">
        <v>20000000</v>
      </c>
      <c r="H569" s="124" t="str">
        <f t="shared" si="9"/>
        <v>0801052004Г000600</v>
      </c>
    </row>
    <row r="570" spans="1:8">
      <c r="A570" s="328" t="s">
        <v>1200</v>
      </c>
      <c r="B570" s="329" t="s">
        <v>230</v>
      </c>
      <c r="C570" s="329" t="s">
        <v>392</v>
      </c>
      <c r="D570" s="329" t="s">
        <v>724</v>
      </c>
      <c r="E570" s="329" t="s">
        <v>1201</v>
      </c>
      <c r="F570" s="324">
        <v>20000000</v>
      </c>
      <c r="G570" s="324">
        <v>20000000</v>
      </c>
      <c r="H570" s="124" t="str">
        <f t="shared" si="9"/>
        <v>0801052004Г000610</v>
      </c>
    </row>
    <row r="571" spans="1:8" ht="76.5">
      <c r="A571" s="328" t="s">
        <v>347</v>
      </c>
      <c r="B571" s="329" t="s">
        <v>230</v>
      </c>
      <c r="C571" s="329" t="s">
        <v>392</v>
      </c>
      <c r="D571" s="329" t="s">
        <v>724</v>
      </c>
      <c r="E571" s="329" t="s">
        <v>348</v>
      </c>
      <c r="F571" s="324">
        <v>20000000</v>
      </c>
      <c r="G571" s="324">
        <v>20000000</v>
      </c>
      <c r="H571" s="124" t="str">
        <f t="shared" si="9"/>
        <v>0801052004Г000611</v>
      </c>
    </row>
    <row r="572" spans="1:8" ht="76.5">
      <c r="A572" s="328" t="s">
        <v>1643</v>
      </c>
      <c r="B572" s="329" t="s">
        <v>230</v>
      </c>
      <c r="C572" s="329" t="s">
        <v>392</v>
      </c>
      <c r="D572" s="329" t="s">
        <v>1644</v>
      </c>
      <c r="E572" s="329" t="s">
        <v>1175</v>
      </c>
      <c r="F572" s="324">
        <v>380000</v>
      </c>
      <c r="G572" s="324">
        <v>380000</v>
      </c>
      <c r="H572" s="124" t="str">
        <f t="shared" si="9"/>
        <v>0801052004М000</v>
      </c>
    </row>
    <row r="573" spans="1:8" ht="38.25">
      <c r="A573" s="328" t="s">
        <v>1329</v>
      </c>
      <c r="B573" s="329" t="s">
        <v>230</v>
      </c>
      <c r="C573" s="329" t="s">
        <v>392</v>
      </c>
      <c r="D573" s="329" t="s">
        <v>1644</v>
      </c>
      <c r="E573" s="329" t="s">
        <v>1330</v>
      </c>
      <c r="F573" s="324">
        <v>380000</v>
      </c>
      <c r="G573" s="324">
        <v>380000</v>
      </c>
      <c r="H573" s="124" t="str">
        <f t="shared" si="9"/>
        <v>0801052004М000600</v>
      </c>
    </row>
    <row r="574" spans="1:8">
      <c r="A574" s="328" t="s">
        <v>1200</v>
      </c>
      <c r="B574" s="329" t="s">
        <v>230</v>
      </c>
      <c r="C574" s="329" t="s">
        <v>392</v>
      </c>
      <c r="D574" s="329" t="s">
        <v>1644</v>
      </c>
      <c r="E574" s="329" t="s">
        <v>1201</v>
      </c>
      <c r="F574" s="324">
        <v>380000</v>
      </c>
      <c r="G574" s="324">
        <v>380000</v>
      </c>
      <c r="H574" s="124" t="str">
        <f t="shared" si="9"/>
        <v>0801052004М000610</v>
      </c>
    </row>
    <row r="575" spans="1:8" ht="76.5">
      <c r="A575" s="328" t="s">
        <v>347</v>
      </c>
      <c r="B575" s="329" t="s">
        <v>230</v>
      </c>
      <c r="C575" s="329" t="s">
        <v>392</v>
      </c>
      <c r="D575" s="329" t="s">
        <v>1644</v>
      </c>
      <c r="E575" s="329" t="s">
        <v>348</v>
      </c>
      <c r="F575" s="324">
        <v>380000</v>
      </c>
      <c r="G575" s="324">
        <v>380000</v>
      </c>
      <c r="H575" s="124" t="str">
        <f t="shared" si="9"/>
        <v>0801052004М000611</v>
      </c>
    </row>
    <row r="576" spans="1:8" ht="102">
      <c r="A576" s="328" t="s">
        <v>960</v>
      </c>
      <c r="B576" s="329" t="s">
        <v>230</v>
      </c>
      <c r="C576" s="329" t="s">
        <v>392</v>
      </c>
      <c r="D576" s="329" t="s">
        <v>961</v>
      </c>
      <c r="E576" s="329" t="s">
        <v>1175</v>
      </c>
      <c r="F576" s="324">
        <v>3350000</v>
      </c>
      <c r="G576" s="324">
        <v>3350000</v>
      </c>
      <c r="H576" s="124" t="str">
        <f t="shared" si="9"/>
        <v>0801052004Э000</v>
      </c>
    </row>
    <row r="577" spans="1:8" ht="38.25">
      <c r="A577" s="328" t="s">
        <v>1329</v>
      </c>
      <c r="B577" s="329" t="s">
        <v>230</v>
      </c>
      <c r="C577" s="329" t="s">
        <v>392</v>
      </c>
      <c r="D577" s="329" t="s">
        <v>961</v>
      </c>
      <c r="E577" s="329" t="s">
        <v>1330</v>
      </c>
      <c r="F577" s="324">
        <v>3350000</v>
      </c>
      <c r="G577" s="324">
        <v>3350000</v>
      </c>
      <c r="H577" s="124" t="str">
        <f t="shared" si="9"/>
        <v>0801052004Э000600</v>
      </c>
    </row>
    <row r="578" spans="1:8">
      <c r="A578" s="328" t="s">
        <v>1200</v>
      </c>
      <c r="B578" s="329" t="s">
        <v>230</v>
      </c>
      <c r="C578" s="329" t="s">
        <v>392</v>
      </c>
      <c r="D578" s="329" t="s">
        <v>961</v>
      </c>
      <c r="E578" s="329" t="s">
        <v>1201</v>
      </c>
      <c r="F578" s="324">
        <v>3350000</v>
      </c>
      <c r="G578" s="324">
        <v>3350000</v>
      </c>
      <c r="H578" s="124" t="str">
        <f t="shared" si="9"/>
        <v>0801052004Э000610</v>
      </c>
    </row>
    <row r="579" spans="1:8" ht="76.5">
      <c r="A579" s="328" t="s">
        <v>347</v>
      </c>
      <c r="B579" s="329" t="s">
        <v>230</v>
      </c>
      <c r="C579" s="329" t="s">
        <v>392</v>
      </c>
      <c r="D579" s="329" t="s">
        <v>961</v>
      </c>
      <c r="E579" s="329" t="s">
        <v>348</v>
      </c>
      <c r="F579" s="324">
        <v>3350000</v>
      </c>
      <c r="G579" s="324">
        <v>3350000</v>
      </c>
      <c r="H579" s="124" t="str">
        <f t="shared" si="9"/>
        <v>0801052004Э000611</v>
      </c>
    </row>
    <row r="580" spans="1:8" ht="51">
      <c r="A580" s="328" t="s">
        <v>1729</v>
      </c>
      <c r="B580" s="329" t="s">
        <v>230</v>
      </c>
      <c r="C580" s="329" t="s">
        <v>392</v>
      </c>
      <c r="D580" s="329" t="s">
        <v>1730</v>
      </c>
      <c r="E580" s="329" t="s">
        <v>1175</v>
      </c>
      <c r="F580" s="324">
        <v>100000</v>
      </c>
      <c r="G580" s="324">
        <v>100000</v>
      </c>
      <c r="H580" s="124" t="str">
        <f t="shared" si="9"/>
        <v>08011300000000</v>
      </c>
    </row>
    <row r="581" spans="1:8" ht="63.75">
      <c r="A581" s="328" t="s">
        <v>1740</v>
      </c>
      <c r="B581" s="329" t="s">
        <v>230</v>
      </c>
      <c r="C581" s="329" t="s">
        <v>392</v>
      </c>
      <c r="D581" s="329" t="s">
        <v>1741</v>
      </c>
      <c r="E581" s="329" t="s">
        <v>1175</v>
      </c>
      <c r="F581" s="324">
        <v>100000</v>
      </c>
      <c r="G581" s="324">
        <v>100000</v>
      </c>
      <c r="H581" s="124" t="str">
        <f t="shared" si="9"/>
        <v>08011320000000</v>
      </c>
    </row>
    <row r="582" spans="1:8" ht="140.25">
      <c r="A582" s="328" t="s">
        <v>1742</v>
      </c>
      <c r="B582" s="329" t="s">
        <v>230</v>
      </c>
      <c r="C582" s="329" t="s">
        <v>392</v>
      </c>
      <c r="D582" s="329" t="s">
        <v>1743</v>
      </c>
      <c r="E582" s="329" t="s">
        <v>1175</v>
      </c>
      <c r="F582" s="324">
        <v>50000</v>
      </c>
      <c r="G582" s="324">
        <v>50000</v>
      </c>
      <c r="H582" s="124" t="str">
        <f t="shared" si="9"/>
        <v>08011320080020</v>
      </c>
    </row>
    <row r="583" spans="1:8" ht="38.25">
      <c r="A583" s="328" t="s">
        <v>1321</v>
      </c>
      <c r="B583" s="329" t="s">
        <v>230</v>
      </c>
      <c r="C583" s="329" t="s">
        <v>392</v>
      </c>
      <c r="D583" s="329" t="s">
        <v>1743</v>
      </c>
      <c r="E583" s="329" t="s">
        <v>1322</v>
      </c>
      <c r="F583" s="324">
        <v>50000</v>
      </c>
      <c r="G583" s="324">
        <v>50000</v>
      </c>
      <c r="H583" s="124" t="str">
        <f t="shared" si="9"/>
        <v>08011320080020200</v>
      </c>
    </row>
    <row r="584" spans="1:8" ht="38.25">
      <c r="A584" s="328" t="s">
        <v>1198</v>
      </c>
      <c r="B584" s="329" t="s">
        <v>230</v>
      </c>
      <c r="C584" s="329" t="s">
        <v>392</v>
      </c>
      <c r="D584" s="329" t="s">
        <v>1743</v>
      </c>
      <c r="E584" s="329" t="s">
        <v>1199</v>
      </c>
      <c r="F584" s="324">
        <v>50000</v>
      </c>
      <c r="G584" s="324">
        <v>50000</v>
      </c>
      <c r="H584" s="124" t="str">
        <f t="shared" si="9"/>
        <v>08011320080020240</v>
      </c>
    </row>
    <row r="585" spans="1:8">
      <c r="A585" s="328" t="s">
        <v>1225</v>
      </c>
      <c r="B585" s="329" t="s">
        <v>230</v>
      </c>
      <c r="C585" s="329" t="s">
        <v>392</v>
      </c>
      <c r="D585" s="329" t="s">
        <v>1743</v>
      </c>
      <c r="E585" s="329" t="s">
        <v>329</v>
      </c>
      <c r="F585" s="324">
        <v>50000</v>
      </c>
      <c r="G585" s="324">
        <v>50000</v>
      </c>
      <c r="H585" s="124" t="str">
        <f t="shared" si="9"/>
        <v>08011320080020244</v>
      </c>
    </row>
    <row r="586" spans="1:8" ht="153">
      <c r="A586" s="328" t="s">
        <v>1997</v>
      </c>
      <c r="B586" s="329" t="s">
        <v>230</v>
      </c>
      <c r="C586" s="329" t="s">
        <v>392</v>
      </c>
      <c r="D586" s="329" t="s">
        <v>1998</v>
      </c>
      <c r="E586" s="329" t="s">
        <v>1175</v>
      </c>
      <c r="F586" s="324">
        <v>50000</v>
      </c>
      <c r="G586" s="324">
        <v>50000</v>
      </c>
      <c r="H586" s="124" t="str">
        <f t="shared" si="9"/>
        <v>0801132008Ф010</v>
      </c>
    </row>
    <row r="587" spans="1:8" ht="38.25">
      <c r="A587" s="328" t="s">
        <v>1321</v>
      </c>
      <c r="B587" s="329" t="s">
        <v>230</v>
      </c>
      <c r="C587" s="329" t="s">
        <v>392</v>
      </c>
      <c r="D587" s="329" t="s">
        <v>1998</v>
      </c>
      <c r="E587" s="329" t="s">
        <v>1322</v>
      </c>
      <c r="F587" s="324">
        <v>50000</v>
      </c>
      <c r="G587" s="324">
        <v>50000</v>
      </c>
      <c r="H587" s="124" t="str">
        <f t="shared" si="9"/>
        <v>0801132008Ф010200</v>
      </c>
    </row>
    <row r="588" spans="1:8" ht="38.25">
      <c r="A588" s="328" t="s">
        <v>1198</v>
      </c>
      <c r="B588" s="329" t="s">
        <v>230</v>
      </c>
      <c r="C588" s="329" t="s">
        <v>392</v>
      </c>
      <c r="D588" s="329" t="s">
        <v>1998</v>
      </c>
      <c r="E588" s="329" t="s">
        <v>1199</v>
      </c>
      <c r="F588" s="324">
        <v>50000</v>
      </c>
      <c r="G588" s="324">
        <v>50000</v>
      </c>
      <c r="H588" s="124" t="str">
        <f t="shared" si="9"/>
        <v>0801132008Ф010240</v>
      </c>
    </row>
    <row r="589" spans="1:8">
      <c r="A589" s="328" t="s">
        <v>1225</v>
      </c>
      <c r="B589" s="329" t="s">
        <v>230</v>
      </c>
      <c r="C589" s="329" t="s">
        <v>392</v>
      </c>
      <c r="D589" s="329" t="s">
        <v>1998</v>
      </c>
      <c r="E589" s="329" t="s">
        <v>329</v>
      </c>
      <c r="F589" s="324">
        <v>50000</v>
      </c>
      <c r="G589" s="324">
        <v>50000</v>
      </c>
      <c r="H589" s="124" t="str">
        <f t="shared" si="9"/>
        <v>0801132008Ф010244</v>
      </c>
    </row>
    <row r="590" spans="1:8" ht="25.5">
      <c r="A590" s="328" t="s">
        <v>0</v>
      </c>
      <c r="B590" s="329" t="s">
        <v>230</v>
      </c>
      <c r="C590" s="329" t="s">
        <v>402</v>
      </c>
      <c r="D590" s="329" t="s">
        <v>1175</v>
      </c>
      <c r="E590" s="329" t="s">
        <v>1175</v>
      </c>
      <c r="F590" s="324">
        <v>84690127</v>
      </c>
      <c r="G590" s="324">
        <v>84690127</v>
      </c>
      <c r="H590" s="124" t="str">
        <f t="shared" si="9"/>
        <v>0804</v>
      </c>
    </row>
    <row r="591" spans="1:8" ht="25.5">
      <c r="A591" s="328" t="s">
        <v>461</v>
      </c>
      <c r="B591" s="329" t="s">
        <v>230</v>
      </c>
      <c r="C591" s="329" t="s">
        <v>402</v>
      </c>
      <c r="D591" s="329" t="s">
        <v>981</v>
      </c>
      <c r="E591" s="329" t="s">
        <v>1175</v>
      </c>
      <c r="F591" s="324">
        <v>84690127</v>
      </c>
      <c r="G591" s="324">
        <v>84690127</v>
      </c>
      <c r="H591" s="124" t="str">
        <f t="shared" si="9"/>
        <v>08040500000000</v>
      </c>
    </row>
    <row r="592" spans="1:8" ht="38.25">
      <c r="A592" s="328" t="s">
        <v>595</v>
      </c>
      <c r="B592" s="329" t="s">
        <v>230</v>
      </c>
      <c r="C592" s="329" t="s">
        <v>402</v>
      </c>
      <c r="D592" s="329" t="s">
        <v>984</v>
      </c>
      <c r="E592" s="329" t="s">
        <v>1175</v>
      </c>
      <c r="F592" s="324">
        <v>84690127</v>
      </c>
      <c r="G592" s="324">
        <v>84690127</v>
      </c>
      <c r="H592" s="124" t="str">
        <f t="shared" si="9"/>
        <v>08040530000000</v>
      </c>
    </row>
    <row r="593" spans="1:8" ht="127.5">
      <c r="A593" s="328" t="s">
        <v>509</v>
      </c>
      <c r="B593" s="329" t="s">
        <v>230</v>
      </c>
      <c r="C593" s="329" t="s">
        <v>402</v>
      </c>
      <c r="D593" s="329" t="s">
        <v>703</v>
      </c>
      <c r="E593" s="329" t="s">
        <v>1175</v>
      </c>
      <c r="F593" s="324">
        <v>45442027</v>
      </c>
      <c r="G593" s="324">
        <v>45442027</v>
      </c>
      <c r="H593" s="124" t="str">
        <f t="shared" si="9"/>
        <v>08040530040000</v>
      </c>
    </row>
    <row r="594" spans="1:8" ht="76.5">
      <c r="A594" s="328" t="s">
        <v>1320</v>
      </c>
      <c r="B594" s="329" t="s">
        <v>230</v>
      </c>
      <c r="C594" s="329" t="s">
        <v>402</v>
      </c>
      <c r="D594" s="329" t="s">
        <v>703</v>
      </c>
      <c r="E594" s="329" t="s">
        <v>273</v>
      </c>
      <c r="F594" s="324">
        <v>42352824</v>
      </c>
      <c r="G594" s="324">
        <v>42352824</v>
      </c>
      <c r="H594" s="124" t="str">
        <f t="shared" si="9"/>
        <v>08040530040000100</v>
      </c>
    </row>
    <row r="595" spans="1:8" ht="25.5">
      <c r="A595" s="328" t="s">
        <v>1192</v>
      </c>
      <c r="B595" s="329" t="s">
        <v>230</v>
      </c>
      <c r="C595" s="329" t="s">
        <v>402</v>
      </c>
      <c r="D595" s="329" t="s">
        <v>703</v>
      </c>
      <c r="E595" s="329" t="s">
        <v>133</v>
      </c>
      <c r="F595" s="324">
        <v>42352824</v>
      </c>
      <c r="G595" s="324">
        <v>42352824</v>
      </c>
      <c r="H595" s="124" t="str">
        <f t="shared" si="9"/>
        <v>08040530040000110</v>
      </c>
    </row>
    <row r="596" spans="1:8">
      <c r="A596" s="328" t="s">
        <v>1138</v>
      </c>
      <c r="B596" s="329" t="s">
        <v>230</v>
      </c>
      <c r="C596" s="329" t="s">
        <v>402</v>
      </c>
      <c r="D596" s="329" t="s">
        <v>703</v>
      </c>
      <c r="E596" s="329" t="s">
        <v>342</v>
      </c>
      <c r="F596" s="324">
        <v>32465671</v>
      </c>
      <c r="G596" s="324">
        <v>32465671</v>
      </c>
      <c r="H596" s="124" t="str">
        <f t="shared" si="9"/>
        <v>08040530040000111</v>
      </c>
    </row>
    <row r="597" spans="1:8" ht="25.5">
      <c r="A597" s="328" t="s">
        <v>1147</v>
      </c>
      <c r="B597" s="329" t="s">
        <v>230</v>
      </c>
      <c r="C597" s="329" t="s">
        <v>402</v>
      </c>
      <c r="D597" s="329" t="s">
        <v>703</v>
      </c>
      <c r="E597" s="329" t="s">
        <v>391</v>
      </c>
      <c r="F597" s="324">
        <v>131000</v>
      </c>
      <c r="G597" s="324">
        <v>131000</v>
      </c>
      <c r="H597" s="124" t="str">
        <f t="shared" si="9"/>
        <v>08040530040000112</v>
      </c>
    </row>
    <row r="598" spans="1:8" ht="51">
      <c r="A598" s="328" t="s">
        <v>1139</v>
      </c>
      <c r="B598" s="329" t="s">
        <v>230</v>
      </c>
      <c r="C598" s="329" t="s">
        <v>402</v>
      </c>
      <c r="D598" s="329" t="s">
        <v>703</v>
      </c>
      <c r="E598" s="329" t="s">
        <v>1056</v>
      </c>
      <c r="F598" s="324">
        <v>9756153</v>
      </c>
      <c r="G598" s="324">
        <v>9756153</v>
      </c>
      <c r="H598" s="124" t="str">
        <f t="shared" si="9"/>
        <v>08040530040000119</v>
      </c>
    </row>
    <row r="599" spans="1:8" ht="38.25">
      <c r="A599" s="328" t="s">
        <v>1321</v>
      </c>
      <c r="B599" s="329" t="s">
        <v>230</v>
      </c>
      <c r="C599" s="329" t="s">
        <v>402</v>
      </c>
      <c r="D599" s="329" t="s">
        <v>703</v>
      </c>
      <c r="E599" s="329" t="s">
        <v>1322</v>
      </c>
      <c r="F599" s="324">
        <v>3075703</v>
      </c>
      <c r="G599" s="324">
        <v>3075703</v>
      </c>
      <c r="H599" s="124" t="str">
        <f t="shared" si="9"/>
        <v>08040530040000200</v>
      </c>
    </row>
    <row r="600" spans="1:8" ht="38.25">
      <c r="A600" s="328" t="s">
        <v>1198</v>
      </c>
      <c r="B600" s="329" t="s">
        <v>230</v>
      </c>
      <c r="C600" s="329" t="s">
        <v>402</v>
      </c>
      <c r="D600" s="329" t="s">
        <v>703</v>
      </c>
      <c r="E600" s="329" t="s">
        <v>1199</v>
      </c>
      <c r="F600" s="324">
        <v>3075703</v>
      </c>
      <c r="G600" s="324">
        <v>3075703</v>
      </c>
      <c r="H600" s="124" t="str">
        <f t="shared" si="9"/>
        <v>08040530040000240</v>
      </c>
    </row>
    <row r="601" spans="1:8">
      <c r="A601" s="328" t="s">
        <v>1225</v>
      </c>
      <c r="B601" s="329" t="s">
        <v>230</v>
      </c>
      <c r="C601" s="329" t="s">
        <v>402</v>
      </c>
      <c r="D601" s="329" t="s">
        <v>703</v>
      </c>
      <c r="E601" s="329" t="s">
        <v>329</v>
      </c>
      <c r="F601" s="324">
        <v>3075703</v>
      </c>
      <c r="G601" s="324">
        <v>3075703</v>
      </c>
      <c r="H601" s="124" t="str">
        <f t="shared" si="9"/>
        <v>08040530040000244</v>
      </c>
    </row>
    <row r="602" spans="1:8">
      <c r="A602" s="328" t="s">
        <v>1323</v>
      </c>
      <c r="B602" s="329" t="s">
        <v>230</v>
      </c>
      <c r="C602" s="329" t="s">
        <v>402</v>
      </c>
      <c r="D602" s="329" t="s">
        <v>703</v>
      </c>
      <c r="E602" s="329" t="s">
        <v>1324</v>
      </c>
      <c r="F602" s="324">
        <v>13500</v>
      </c>
      <c r="G602" s="324">
        <v>13500</v>
      </c>
      <c r="H602" s="124" t="str">
        <f t="shared" si="9"/>
        <v>08040530040000800</v>
      </c>
    </row>
    <row r="603" spans="1:8">
      <c r="A603" s="328" t="s">
        <v>1203</v>
      </c>
      <c r="B603" s="329" t="s">
        <v>230</v>
      </c>
      <c r="C603" s="329" t="s">
        <v>402</v>
      </c>
      <c r="D603" s="329" t="s">
        <v>703</v>
      </c>
      <c r="E603" s="329" t="s">
        <v>1204</v>
      </c>
      <c r="F603" s="324">
        <v>13500</v>
      </c>
      <c r="G603" s="324">
        <v>13500</v>
      </c>
      <c r="H603" s="124" t="str">
        <f t="shared" si="9"/>
        <v>08040530040000850</v>
      </c>
    </row>
    <row r="604" spans="1:8">
      <c r="A604" s="328" t="s">
        <v>1057</v>
      </c>
      <c r="B604" s="329" t="s">
        <v>230</v>
      </c>
      <c r="C604" s="329" t="s">
        <v>402</v>
      </c>
      <c r="D604" s="329" t="s">
        <v>703</v>
      </c>
      <c r="E604" s="329" t="s">
        <v>1058</v>
      </c>
      <c r="F604" s="324">
        <v>13500</v>
      </c>
      <c r="G604" s="324">
        <v>13500</v>
      </c>
      <c r="H604" s="124" t="str">
        <f t="shared" si="9"/>
        <v>08040530040000853</v>
      </c>
    </row>
    <row r="605" spans="1:8" ht="165.75">
      <c r="A605" s="328" t="s">
        <v>510</v>
      </c>
      <c r="B605" s="329" t="s">
        <v>230</v>
      </c>
      <c r="C605" s="329" t="s">
        <v>402</v>
      </c>
      <c r="D605" s="329" t="s">
        <v>704</v>
      </c>
      <c r="E605" s="329" t="s">
        <v>1175</v>
      </c>
      <c r="F605" s="324">
        <v>37462600</v>
      </c>
      <c r="G605" s="324">
        <v>37462600</v>
      </c>
      <c r="H605" s="124" t="str">
        <f t="shared" si="9"/>
        <v>08040530041000</v>
      </c>
    </row>
    <row r="606" spans="1:8" ht="76.5">
      <c r="A606" s="328" t="s">
        <v>1320</v>
      </c>
      <c r="B606" s="329" t="s">
        <v>230</v>
      </c>
      <c r="C606" s="329" t="s">
        <v>402</v>
      </c>
      <c r="D606" s="329" t="s">
        <v>704</v>
      </c>
      <c r="E606" s="329" t="s">
        <v>273</v>
      </c>
      <c r="F606" s="324">
        <v>37462600</v>
      </c>
      <c r="G606" s="324">
        <v>37462600</v>
      </c>
      <c r="H606" s="124" t="str">
        <f t="shared" si="9"/>
        <v>08040530041000100</v>
      </c>
    </row>
    <row r="607" spans="1:8" ht="25.5">
      <c r="A607" s="328" t="s">
        <v>1192</v>
      </c>
      <c r="B607" s="329" t="s">
        <v>230</v>
      </c>
      <c r="C607" s="329" t="s">
        <v>402</v>
      </c>
      <c r="D607" s="329" t="s">
        <v>704</v>
      </c>
      <c r="E607" s="329" t="s">
        <v>133</v>
      </c>
      <c r="F607" s="324">
        <v>37462600</v>
      </c>
      <c r="G607" s="324">
        <v>37462600</v>
      </c>
      <c r="H607" s="124" t="str">
        <f t="shared" si="9"/>
        <v>08040530041000110</v>
      </c>
    </row>
    <row r="608" spans="1:8">
      <c r="A608" s="328" t="s">
        <v>1138</v>
      </c>
      <c r="B608" s="329" t="s">
        <v>230</v>
      </c>
      <c r="C608" s="329" t="s">
        <v>402</v>
      </c>
      <c r="D608" s="329" t="s">
        <v>704</v>
      </c>
      <c r="E608" s="329" t="s">
        <v>342</v>
      </c>
      <c r="F608" s="324">
        <v>28773118</v>
      </c>
      <c r="G608" s="324">
        <v>28773118</v>
      </c>
      <c r="H608" s="124" t="str">
        <f t="shared" si="9"/>
        <v>08040530041000111</v>
      </c>
    </row>
    <row r="609" spans="1:8" ht="51">
      <c r="A609" s="328" t="s">
        <v>1139</v>
      </c>
      <c r="B609" s="329" t="s">
        <v>230</v>
      </c>
      <c r="C609" s="329" t="s">
        <v>402</v>
      </c>
      <c r="D609" s="329" t="s">
        <v>704</v>
      </c>
      <c r="E609" s="329" t="s">
        <v>1056</v>
      </c>
      <c r="F609" s="324">
        <v>8689482</v>
      </c>
      <c r="G609" s="324">
        <v>8689482</v>
      </c>
      <c r="H609" s="124" t="str">
        <f t="shared" si="9"/>
        <v>08040530041000119</v>
      </c>
    </row>
    <row r="610" spans="1:8" ht="127.5">
      <c r="A610" s="328" t="s">
        <v>511</v>
      </c>
      <c r="B610" s="329" t="s">
        <v>230</v>
      </c>
      <c r="C610" s="329" t="s">
        <v>402</v>
      </c>
      <c r="D610" s="329" t="s">
        <v>706</v>
      </c>
      <c r="E610" s="329" t="s">
        <v>1175</v>
      </c>
      <c r="F610" s="324">
        <v>750000</v>
      </c>
      <c r="G610" s="324">
        <v>750000</v>
      </c>
      <c r="H610" s="124" t="str">
        <f t="shared" si="9"/>
        <v>08040530047000</v>
      </c>
    </row>
    <row r="611" spans="1:8" ht="76.5">
      <c r="A611" s="328" t="s">
        <v>1320</v>
      </c>
      <c r="B611" s="329" t="s">
        <v>230</v>
      </c>
      <c r="C611" s="329" t="s">
        <v>402</v>
      </c>
      <c r="D611" s="329" t="s">
        <v>706</v>
      </c>
      <c r="E611" s="329" t="s">
        <v>273</v>
      </c>
      <c r="F611" s="324">
        <v>750000</v>
      </c>
      <c r="G611" s="324">
        <v>750000</v>
      </c>
      <c r="H611" s="124" t="str">
        <f t="shared" si="9"/>
        <v>08040530047000100</v>
      </c>
    </row>
    <row r="612" spans="1:8" ht="25.5">
      <c r="A612" s="328" t="s">
        <v>1192</v>
      </c>
      <c r="B612" s="329" t="s">
        <v>230</v>
      </c>
      <c r="C612" s="329" t="s">
        <v>402</v>
      </c>
      <c r="D612" s="329" t="s">
        <v>706</v>
      </c>
      <c r="E612" s="329" t="s">
        <v>133</v>
      </c>
      <c r="F612" s="324">
        <v>750000</v>
      </c>
      <c r="G612" s="324">
        <v>750000</v>
      </c>
      <c r="H612" s="124" t="str">
        <f t="shared" si="9"/>
        <v>08040530047000110</v>
      </c>
    </row>
    <row r="613" spans="1:8" ht="25.5">
      <c r="A613" s="328" t="s">
        <v>1147</v>
      </c>
      <c r="B613" s="329" t="s">
        <v>230</v>
      </c>
      <c r="C613" s="329" t="s">
        <v>402</v>
      </c>
      <c r="D613" s="329" t="s">
        <v>706</v>
      </c>
      <c r="E613" s="329" t="s">
        <v>391</v>
      </c>
      <c r="F613" s="324">
        <v>750000</v>
      </c>
      <c r="G613" s="324">
        <v>750000</v>
      </c>
      <c r="H613" s="124" t="str">
        <f t="shared" si="9"/>
        <v>08040530047000112</v>
      </c>
    </row>
    <row r="614" spans="1:8" ht="127.5">
      <c r="A614" s="328" t="s">
        <v>567</v>
      </c>
      <c r="B614" s="329" t="s">
        <v>230</v>
      </c>
      <c r="C614" s="329" t="s">
        <v>402</v>
      </c>
      <c r="D614" s="329" t="s">
        <v>707</v>
      </c>
      <c r="E614" s="329" t="s">
        <v>1175</v>
      </c>
      <c r="F614" s="324">
        <v>612000</v>
      </c>
      <c r="G614" s="324">
        <v>612000</v>
      </c>
      <c r="H614" s="124" t="str">
        <f t="shared" si="9"/>
        <v>0804053004Г000</v>
      </c>
    </row>
    <row r="615" spans="1:8" ht="38.25">
      <c r="A615" s="328" t="s">
        <v>1321</v>
      </c>
      <c r="B615" s="329" t="s">
        <v>230</v>
      </c>
      <c r="C615" s="329" t="s">
        <v>402</v>
      </c>
      <c r="D615" s="329" t="s">
        <v>707</v>
      </c>
      <c r="E615" s="329" t="s">
        <v>1322</v>
      </c>
      <c r="F615" s="324">
        <v>612000</v>
      </c>
      <c r="G615" s="324">
        <v>612000</v>
      </c>
      <c r="H615" s="124" t="str">
        <f t="shared" si="9"/>
        <v>0804053004Г000200</v>
      </c>
    </row>
    <row r="616" spans="1:8" ht="38.25">
      <c r="A616" s="328" t="s">
        <v>1198</v>
      </c>
      <c r="B616" s="329" t="s">
        <v>230</v>
      </c>
      <c r="C616" s="329" t="s">
        <v>402</v>
      </c>
      <c r="D616" s="329" t="s">
        <v>707</v>
      </c>
      <c r="E616" s="329" t="s">
        <v>1199</v>
      </c>
      <c r="F616" s="324">
        <v>612000</v>
      </c>
      <c r="G616" s="324">
        <v>612000</v>
      </c>
      <c r="H616" s="124" t="str">
        <f t="shared" ref="H616:H677" si="10">CONCATENATE(C616,,D616,E616)</f>
        <v>0804053004Г000240</v>
      </c>
    </row>
    <row r="617" spans="1:8">
      <c r="A617" s="328" t="s">
        <v>1225</v>
      </c>
      <c r="B617" s="329" t="s">
        <v>230</v>
      </c>
      <c r="C617" s="329" t="s">
        <v>402</v>
      </c>
      <c r="D617" s="329" t="s">
        <v>707</v>
      </c>
      <c r="E617" s="329" t="s">
        <v>329</v>
      </c>
      <c r="F617" s="324">
        <v>12000</v>
      </c>
      <c r="G617" s="324">
        <v>12000</v>
      </c>
      <c r="H617" s="124" t="str">
        <f t="shared" si="10"/>
        <v>0804053004Г000244</v>
      </c>
    </row>
    <row r="618" spans="1:8">
      <c r="A618" s="328" t="s">
        <v>1709</v>
      </c>
      <c r="B618" s="329" t="s">
        <v>230</v>
      </c>
      <c r="C618" s="329" t="s">
        <v>402</v>
      </c>
      <c r="D618" s="329" t="s">
        <v>707</v>
      </c>
      <c r="E618" s="329" t="s">
        <v>1710</v>
      </c>
      <c r="F618" s="324">
        <v>600000</v>
      </c>
      <c r="G618" s="324">
        <v>600000</v>
      </c>
      <c r="H618" s="124" t="str">
        <f t="shared" si="10"/>
        <v>0804053004Г000247</v>
      </c>
    </row>
    <row r="619" spans="1:8" ht="89.25">
      <c r="A619" s="328" t="s">
        <v>1637</v>
      </c>
      <c r="B619" s="329" t="s">
        <v>230</v>
      </c>
      <c r="C619" s="329" t="s">
        <v>402</v>
      </c>
      <c r="D619" s="329" t="s">
        <v>1638</v>
      </c>
      <c r="E619" s="329" t="s">
        <v>1175</v>
      </c>
      <c r="F619" s="324">
        <v>23500</v>
      </c>
      <c r="G619" s="324">
        <v>23500</v>
      </c>
      <c r="H619" s="124" t="str">
        <f t="shared" si="10"/>
        <v>0804053004М000</v>
      </c>
    </row>
    <row r="620" spans="1:8" ht="38.25">
      <c r="A620" s="328" t="s">
        <v>1321</v>
      </c>
      <c r="B620" s="329" t="s">
        <v>230</v>
      </c>
      <c r="C620" s="329" t="s">
        <v>402</v>
      </c>
      <c r="D620" s="329" t="s">
        <v>1638</v>
      </c>
      <c r="E620" s="329" t="s">
        <v>1322</v>
      </c>
      <c r="F620" s="324">
        <v>23500</v>
      </c>
      <c r="G620" s="324">
        <v>23500</v>
      </c>
      <c r="H620" s="124" t="str">
        <f t="shared" si="10"/>
        <v>0804053004М000200</v>
      </c>
    </row>
    <row r="621" spans="1:8" ht="38.25">
      <c r="A621" s="328" t="s">
        <v>1198</v>
      </c>
      <c r="B621" s="329" t="s">
        <v>230</v>
      </c>
      <c r="C621" s="329" t="s">
        <v>402</v>
      </c>
      <c r="D621" s="329" t="s">
        <v>1638</v>
      </c>
      <c r="E621" s="329" t="s">
        <v>1199</v>
      </c>
      <c r="F621" s="324">
        <v>23500</v>
      </c>
      <c r="G621" s="324">
        <v>23500</v>
      </c>
      <c r="H621" s="124" t="str">
        <f t="shared" si="10"/>
        <v>0804053004М000240</v>
      </c>
    </row>
    <row r="622" spans="1:8">
      <c r="A622" s="328" t="s">
        <v>1225</v>
      </c>
      <c r="B622" s="329" t="s">
        <v>230</v>
      </c>
      <c r="C622" s="329" t="s">
        <v>402</v>
      </c>
      <c r="D622" s="329" t="s">
        <v>1638</v>
      </c>
      <c r="E622" s="329" t="s">
        <v>329</v>
      </c>
      <c r="F622" s="324">
        <v>23500</v>
      </c>
      <c r="G622" s="324">
        <v>23500</v>
      </c>
      <c r="H622" s="124" t="str">
        <f t="shared" si="10"/>
        <v>0804053004М000244</v>
      </c>
    </row>
    <row r="623" spans="1:8" ht="89.25">
      <c r="A623" s="328" t="s">
        <v>1798</v>
      </c>
      <c r="B623" s="329" t="s">
        <v>230</v>
      </c>
      <c r="C623" s="329" t="s">
        <v>402</v>
      </c>
      <c r="D623" s="329" t="s">
        <v>1799</v>
      </c>
      <c r="E623" s="329" t="s">
        <v>1175</v>
      </c>
      <c r="F623" s="324">
        <v>200000</v>
      </c>
      <c r="G623" s="324">
        <v>200000</v>
      </c>
      <c r="H623" s="124" t="str">
        <f t="shared" si="10"/>
        <v>0804053004Ф000</v>
      </c>
    </row>
    <row r="624" spans="1:8" ht="38.25">
      <c r="A624" s="328" t="s">
        <v>1321</v>
      </c>
      <c r="B624" s="329" t="s">
        <v>230</v>
      </c>
      <c r="C624" s="329" t="s">
        <v>402</v>
      </c>
      <c r="D624" s="329" t="s">
        <v>1799</v>
      </c>
      <c r="E624" s="329" t="s">
        <v>1322</v>
      </c>
      <c r="F624" s="324">
        <v>200000</v>
      </c>
      <c r="G624" s="324">
        <v>200000</v>
      </c>
      <c r="H624" s="124" t="str">
        <f t="shared" si="10"/>
        <v>0804053004Ф000200</v>
      </c>
    </row>
    <row r="625" spans="1:8" ht="38.25">
      <c r="A625" s="328" t="s">
        <v>1198</v>
      </c>
      <c r="B625" s="329" t="s">
        <v>230</v>
      </c>
      <c r="C625" s="329" t="s">
        <v>402</v>
      </c>
      <c r="D625" s="329" t="s">
        <v>1799</v>
      </c>
      <c r="E625" s="329" t="s">
        <v>1199</v>
      </c>
      <c r="F625" s="324">
        <v>200000</v>
      </c>
      <c r="G625" s="324">
        <v>200000</v>
      </c>
      <c r="H625" s="124" t="str">
        <f t="shared" si="10"/>
        <v>0804053004Ф000240</v>
      </c>
    </row>
    <row r="626" spans="1:8">
      <c r="A626" s="328" t="s">
        <v>1225</v>
      </c>
      <c r="B626" s="329" t="s">
        <v>230</v>
      </c>
      <c r="C626" s="329" t="s">
        <v>402</v>
      </c>
      <c r="D626" s="329" t="s">
        <v>1799</v>
      </c>
      <c r="E626" s="329" t="s">
        <v>329</v>
      </c>
      <c r="F626" s="324">
        <v>200000</v>
      </c>
      <c r="G626" s="324">
        <v>200000</v>
      </c>
      <c r="H626" s="124" t="str">
        <f t="shared" si="10"/>
        <v>0804053004Ф000244</v>
      </c>
    </row>
    <row r="627" spans="1:8" ht="114.75">
      <c r="A627" s="328" t="s">
        <v>956</v>
      </c>
      <c r="B627" s="329" t="s">
        <v>230</v>
      </c>
      <c r="C627" s="329" t="s">
        <v>402</v>
      </c>
      <c r="D627" s="329" t="s">
        <v>957</v>
      </c>
      <c r="E627" s="329" t="s">
        <v>1175</v>
      </c>
      <c r="F627" s="324">
        <v>200000</v>
      </c>
      <c r="G627" s="324">
        <v>200000</v>
      </c>
      <c r="H627" s="124" t="str">
        <f t="shared" si="10"/>
        <v>0804053004Э000</v>
      </c>
    </row>
    <row r="628" spans="1:8" ht="38.25">
      <c r="A628" s="328" t="s">
        <v>1321</v>
      </c>
      <c r="B628" s="329" t="s">
        <v>230</v>
      </c>
      <c r="C628" s="329" t="s">
        <v>402</v>
      </c>
      <c r="D628" s="329" t="s">
        <v>957</v>
      </c>
      <c r="E628" s="329" t="s">
        <v>1322</v>
      </c>
      <c r="F628" s="324">
        <v>200000</v>
      </c>
      <c r="G628" s="324">
        <v>200000</v>
      </c>
      <c r="H628" s="124" t="str">
        <f t="shared" si="10"/>
        <v>0804053004Э000200</v>
      </c>
    </row>
    <row r="629" spans="1:8" ht="38.25">
      <c r="A629" s="328" t="s">
        <v>1198</v>
      </c>
      <c r="B629" s="329" t="s">
        <v>230</v>
      </c>
      <c r="C629" s="329" t="s">
        <v>402</v>
      </c>
      <c r="D629" s="329" t="s">
        <v>957</v>
      </c>
      <c r="E629" s="329" t="s">
        <v>1199</v>
      </c>
      <c r="F629" s="324">
        <v>200000</v>
      </c>
      <c r="G629" s="324">
        <v>200000</v>
      </c>
      <c r="H629" s="124" t="str">
        <f t="shared" si="10"/>
        <v>0804053004Э000240</v>
      </c>
    </row>
    <row r="630" spans="1:8">
      <c r="A630" s="328" t="s">
        <v>1709</v>
      </c>
      <c r="B630" s="329" t="s">
        <v>230</v>
      </c>
      <c r="C630" s="329" t="s">
        <v>402</v>
      </c>
      <c r="D630" s="329" t="s">
        <v>957</v>
      </c>
      <c r="E630" s="329" t="s">
        <v>1710</v>
      </c>
      <c r="F630" s="324">
        <v>200000</v>
      </c>
      <c r="G630" s="324">
        <v>200000</v>
      </c>
      <c r="H630" s="124" t="str">
        <f t="shared" si="10"/>
        <v>0804053004Э000247</v>
      </c>
    </row>
    <row r="631" spans="1:8">
      <c r="A631" s="328" t="s">
        <v>248</v>
      </c>
      <c r="B631" s="329" t="s">
        <v>230</v>
      </c>
      <c r="C631" s="329" t="s">
        <v>1144</v>
      </c>
      <c r="D631" s="329" t="s">
        <v>1175</v>
      </c>
      <c r="E631" s="329" t="s">
        <v>1175</v>
      </c>
      <c r="F631" s="324">
        <v>18457946</v>
      </c>
      <c r="G631" s="324">
        <v>18457946</v>
      </c>
      <c r="H631" s="124" t="str">
        <f t="shared" si="10"/>
        <v>1100</v>
      </c>
    </row>
    <row r="632" spans="1:8">
      <c r="A632" s="328" t="s">
        <v>1230</v>
      </c>
      <c r="B632" s="329" t="s">
        <v>230</v>
      </c>
      <c r="C632" s="329" t="s">
        <v>1231</v>
      </c>
      <c r="D632" s="329" t="s">
        <v>1175</v>
      </c>
      <c r="E632" s="329" t="s">
        <v>1175</v>
      </c>
      <c r="F632" s="324">
        <v>17770296</v>
      </c>
      <c r="G632" s="324">
        <v>17770296</v>
      </c>
      <c r="H632" s="124" t="str">
        <f t="shared" si="10"/>
        <v>1101</v>
      </c>
    </row>
    <row r="633" spans="1:8" ht="38.25">
      <c r="A633" s="328" t="s">
        <v>1356</v>
      </c>
      <c r="B633" s="329" t="s">
        <v>230</v>
      </c>
      <c r="C633" s="329" t="s">
        <v>1231</v>
      </c>
      <c r="D633" s="329" t="s">
        <v>988</v>
      </c>
      <c r="E633" s="329" t="s">
        <v>1175</v>
      </c>
      <c r="F633" s="324">
        <v>17770296</v>
      </c>
      <c r="G633" s="324">
        <v>17770296</v>
      </c>
      <c r="H633" s="124" t="str">
        <f t="shared" si="10"/>
        <v>11010700000000</v>
      </c>
    </row>
    <row r="634" spans="1:8" ht="25.5">
      <c r="A634" s="328" t="s">
        <v>475</v>
      </c>
      <c r="B634" s="329" t="s">
        <v>230</v>
      </c>
      <c r="C634" s="329" t="s">
        <v>1231</v>
      </c>
      <c r="D634" s="329" t="s">
        <v>989</v>
      </c>
      <c r="E634" s="329" t="s">
        <v>1175</v>
      </c>
      <c r="F634" s="324">
        <v>17770296</v>
      </c>
      <c r="G634" s="324">
        <v>17770296</v>
      </c>
      <c r="H634" s="124" t="str">
        <f t="shared" si="10"/>
        <v>11010710000000</v>
      </c>
    </row>
    <row r="635" spans="1:8" ht="140.25">
      <c r="A635" s="328" t="s">
        <v>1178</v>
      </c>
      <c r="B635" s="329" t="s">
        <v>230</v>
      </c>
      <c r="C635" s="329" t="s">
        <v>1231</v>
      </c>
      <c r="D635" s="329" t="s">
        <v>1179</v>
      </c>
      <c r="E635" s="329" t="s">
        <v>1175</v>
      </c>
      <c r="F635" s="324">
        <v>10904296</v>
      </c>
      <c r="G635" s="324">
        <v>10904296</v>
      </c>
      <c r="H635" s="124" t="str">
        <f t="shared" si="10"/>
        <v>11010710040000</v>
      </c>
    </row>
    <row r="636" spans="1:8" ht="38.25">
      <c r="A636" s="328" t="s">
        <v>1329</v>
      </c>
      <c r="B636" s="329" t="s">
        <v>230</v>
      </c>
      <c r="C636" s="329" t="s">
        <v>1231</v>
      </c>
      <c r="D636" s="329" t="s">
        <v>1179</v>
      </c>
      <c r="E636" s="329" t="s">
        <v>1330</v>
      </c>
      <c r="F636" s="324">
        <v>10904296</v>
      </c>
      <c r="G636" s="324">
        <v>10904296</v>
      </c>
      <c r="H636" s="124" t="str">
        <f t="shared" si="10"/>
        <v>11010710040000600</v>
      </c>
    </row>
    <row r="637" spans="1:8">
      <c r="A637" s="328" t="s">
        <v>1200</v>
      </c>
      <c r="B637" s="329" t="s">
        <v>230</v>
      </c>
      <c r="C637" s="329" t="s">
        <v>1231</v>
      </c>
      <c r="D637" s="329" t="s">
        <v>1179</v>
      </c>
      <c r="E637" s="329" t="s">
        <v>1201</v>
      </c>
      <c r="F637" s="324">
        <v>10904296</v>
      </c>
      <c r="G637" s="324">
        <v>10904296</v>
      </c>
      <c r="H637" s="124" t="str">
        <f t="shared" si="10"/>
        <v>11010710040000610</v>
      </c>
    </row>
    <row r="638" spans="1:8" ht="76.5">
      <c r="A638" s="328" t="s">
        <v>347</v>
      </c>
      <c r="B638" s="329" t="s">
        <v>230</v>
      </c>
      <c r="C638" s="329" t="s">
        <v>1231</v>
      </c>
      <c r="D638" s="329" t="s">
        <v>1179</v>
      </c>
      <c r="E638" s="329" t="s">
        <v>348</v>
      </c>
      <c r="F638" s="324">
        <v>10904296</v>
      </c>
      <c r="G638" s="324">
        <v>10904296</v>
      </c>
      <c r="H638" s="124" t="str">
        <f t="shared" si="10"/>
        <v>11010710040000611</v>
      </c>
    </row>
    <row r="639" spans="1:8" ht="178.5">
      <c r="A639" s="328" t="s">
        <v>1180</v>
      </c>
      <c r="B639" s="329" t="s">
        <v>230</v>
      </c>
      <c r="C639" s="329" t="s">
        <v>1231</v>
      </c>
      <c r="D639" s="329" t="s">
        <v>1181</v>
      </c>
      <c r="E639" s="329" t="s">
        <v>1175</v>
      </c>
      <c r="F639" s="324">
        <v>2475000</v>
      </c>
      <c r="G639" s="324">
        <v>2475000</v>
      </c>
      <c r="H639" s="124" t="str">
        <f t="shared" si="10"/>
        <v>11010710041000</v>
      </c>
    </row>
    <row r="640" spans="1:8" ht="38.25">
      <c r="A640" s="328" t="s">
        <v>1329</v>
      </c>
      <c r="B640" s="329" t="s">
        <v>230</v>
      </c>
      <c r="C640" s="329" t="s">
        <v>1231</v>
      </c>
      <c r="D640" s="329" t="s">
        <v>1181</v>
      </c>
      <c r="E640" s="329" t="s">
        <v>1330</v>
      </c>
      <c r="F640" s="324">
        <v>2475000</v>
      </c>
      <c r="G640" s="324">
        <v>2475000</v>
      </c>
      <c r="H640" s="124" t="str">
        <f t="shared" si="10"/>
        <v>11010710041000600</v>
      </c>
    </row>
    <row r="641" spans="1:8">
      <c r="A641" s="328" t="s">
        <v>1200</v>
      </c>
      <c r="B641" s="329" t="s">
        <v>230</v>
      </c>
      <c r="C641" s="329" t="s">
        <v>1231</v>
      </c>
      <c r="D641" s="329" t="s">
        <v>1181</v>
      </c>
      <c r="E641" s="329" t="s">
        <v>1201</v>
      </c>
      <c r="F641" s="324">
        <v>2475000</v>
      </c>
      <c r="G641" s="324">
        <v>2475000</v>
      </c>
      <c r="H641" s="124" t="str">
        <f t="shared" si="10"/>
        <v>11010710041000610</v>
      </c>
    </row>
    <row r="642" spans="1:8" ht="76.5">
      <c r="A642" s="328" t="s">
        <v>347</v>
      </c>
      <c r="B642" s="329" t="s">
        <v>230</v>
      </c>
      <c r="C642" s="329" t="s">
        <v>1231</v>
      </c>
      <c r="D642" s="329" t="s">
        <v>1181</v>
      </c>
      <c r="E642" s="329" t="s">
        <v>348</v>
      </c>
      <c r="F642" s="324">
        <v>2475000</v>
      </c>
      <c r="G642" s="324">
        <v>2475000</v>
      </c>
      <c r="H642" s="124" t="str">
        <f t="shared" si="10"/>
        <v>11010710041000611</v>
      </c>
    </row>
    <row r="643" spans="1:8" ht="127.5">
      <c r="A643" s="328" t="s">
        <v>1182</v>
      </c>
      <c r="B643" s="329" t="s">
        <v>230</v>
      </c>
      <c r="C643" s="329" t="s">
        <v>1231</v>
      </c>
      <c r="D643" s="329" t="s">
        <v>1183</v>
      </c>
      <c r="E643" s="329" t="s">
        <v>1175</v>
      </c>
      <c r="F643" s="324">
        <v>50000</v>
      </c>
      <c r="G643" s="324">
        <v>50000</v>
      </c>
      <c r="H643" s="124" t="str">
        <f t="shared" si="10"/>
        <v>11010710047000</v>
      </c>
    </row>
    <row r="644" spans="1:8" ht="38.25">
      <c r="A644" s="328" t="s">
        <v>1329</v>
      </c>
      <c r="B644" s="329" t="s">
        <v>230</v>
      </c>
      <c r="C644" s="329" t="s">
        <v>1231</v>
      </c>
      <c r="D644" s="329" t="s">
        <v>1183</v>
      </c>
      <c r="E644" s="329" t="s">
        <v>1330</v>
      </c>
      <c r="F644" s="324">
        <v>50000</v>
      </c>
      <c r="G644" s="324">
        <v>50000</v>
      </c>
      <c r="H644" s="124" t="str">
        <f t="shared" si="10"/>
        <v>11010710047000600</v>
      </c>
    </row>
    <row r="645" spans="1:8">
      <c r="A645" s="328" t="s">
        <v>1200</v>
      </c>
      <c r="B645" s="329" t="s">
        <v>230</v>
      </c>
      <c r="C645" s="329" t="s">
        <v>1231</v>
      </c>
      <c r="D645" s="329" t="s">
        <v>1183</v>
      </c>
      <c r="E645" s="329" t="s">
        <v>1201</v>
      </c>
      <c r="F645" s="324">
        <v>50000</v>
      </c>
      <c r="G645" s="324">
        <v>50000</v>
      </c>
      <c r="H645" s="124" t="str">
        <f t="shared" si="10"/>
        <v>11010710047000610</v>
      </c>
    </row>
    <row r="646" spans="1:8" ht="25.5">
      <c r="A646" s="328" t="s">
        <v>366</v>
      </c>
      <c r="B646" s="329" t="s">
        <v>230</v>
      </c>
      <c r="C646" s="329" t="s">
        <v>1231</v>
      </c>
      <c r="D646" s="329" t="s">
        <v>1183</v>
      </c>
      <c r="E646" s="329" t="s">
        <v>367</v>
      </c>
      <c r="F646" s="324">
        <v>50000</v>
      </c>
      <c r="G646" s="324">
        <v>50000</v>
      </c>
      <c r="H646" s="124" t="str">
        <f t="shared" si="10"/>
        <v>11010710047000612</v>
      </c>
    </row>
    <row r="647" spans="1:8" ht="127.5">
      <c r="A647" s="328" t="s">
        <v>1184</v>
      </c>
      <c r="B647" s="329" t="s">
        <v>230</v>
      </c>
      <c r="C647" s="329" t="s">
        <v>1231</v>
      </c>
      <c r="D647" s="329" t="s">
        <v>1185</v>
      </c>
      <c r="E647" s="329" t="s">
        <v>1175</v>
      </c>
      <c r="F647" s="324">
        <v>2920000</v>
      </c>
      <c r="G647" s="324">
        <v>2920000</v>
      </c>
      <c r="H647" s="124" t="str">
        <f t="shared" si="10"/>
        <v>1101071004Г000</v>
      </c>
    </row>
    <row r="648" spans="1:8" ht="38.25">
      <c r="A648" s="328" t="s">
        <v>1329</v>
      </c>
      <c r="B648" s="329" t="s">
        <v>230</v>
      </c>
      <c r="C648" s="329" t="s">
        <v>1231</v>
      </c>
      <c r="D648" s="329" t="s">
        <v>1185</v>
      </c>
      <c r="E648" s="329" t="s">
        <v>1330</v>
      </c>
      <c r="F648" s="324">
        <v>2920000</v>
      </c>
      <c r="G648" s="324">
        <v>2920000</v>
      </c>
      <c r="H648" s="124" t="str">
        <f t="shared" si="10"/>
        <v>1101071004Г000600</v>
      </c>
    </row>
    <row r="649" spans="1:8">
      <c r="A649" s="328" t="s">
        <v>1200</v>
      </c>
      <c r="B649" s="329" t="s">
        <v>230</v>
      </c>
      <c r="C649" s="329" t="s">
        <v>1231</v>
      </c>
      <c r="D649" s="329" t="s">
        <v>1185</v>
      </c>
      <c r="E649" s="329" t="s">
        <v>1201</v>
      </c>
      <c r="F649" s="324">
        <v>2920000</v>
      </c>
      <c r="G649" s="324">
        <v>2920000</v>
      </c>
      <c r="H649" s="124" t="str">
        <f t="shared" si="10"/>
        <v>1101071004Г000610</v>
      </c>
    </row>
    <row r="650" spans="1:8" ht="76.5">
      <c r="A650" s="328" t="s">
        <v>347</v>
      </c>
      <c r="B650" s="329" t="s">
        <v>230</v>
      </c>
      <c r="C650" s="329" t="s">
        <v>1231</v>
      </c>
      <c r="D650" s="329" t="s">
        <v>1185</v>
      </c>
      <c r="E650" s="329" t="s">
        <v>348</v>
      </c>
      <c r="F650" s="324">
        <v>2920000</v>
      </c>
      <c r="G650" s="324">
        <v>2920000</v>
      </c>
      <c r="H650" s="124" t="str">
        <f t="shared" si="10"/>
        <v>1101071004Г000611</v>
      </c>
    </row>
    <row r="651" spans="1:8" ht="140.25">
      <c r="A651" s="328" t="s">
        <v>1647</v>
      </c>
      <c r="B651" s="329" t="s">
        <v>230</v>
      </c>
      <c r="C651" s="329" t="s">
        <v>1231</v>
      </c>
      <c r="D651" s="329" t="s">
        <v>1648</v>
      </c>
      <c r="E651" s="329" t="s">
        <v>1175</v>
      </c>
      <c r="F651" s="324">
        <v>21000</v>
      </c>
      <c r="G651" s="324">
        <v>21000</v>
      </c>
      <c r="H651" s="124" t="str">
        <f t="shared" si="10"/>
        <v>1101071004М000</v>
      </c>
    </row>
    <row r="652" spans="1:8" ht="38.25">
      <c r="A652" s="328" t="s">
        <v>1329</v>
      </c>
      <c r="B652" s="329" t="s">
        <v>230</v>
      </c>
      <c r="C652" s="329" t="s">
        <v>1231</v>
      </c>
      <c r="D652" s="329" t="s">
        <v>1648</v>
      </c>
      <c r="E652" s="329" t="s">
        <v>1330</v>
      </c>
      <c r="F652" s="324">
        <v>21000</v>
      </c>
      <c r="G652" s="324">
        <v>21000</v>
      </c>
      <c r="H652" s="124" t="str">
        <f t="shared" si="10"/>
        <v>1101071004М000600</v>
      </c>
    </row>
    <row r="653" spans="1:8">
      <c r="A653" s="328" t="s">
        <v>1200</v>
      </c>
      <c r="B653" s="329" t="s">
        <v>230</v>
      </c>
      <c r="C653" s="329" t="s">
        <v>1231</v>
      </c>
      <c r="D653" s="329" t="s">
        <v>1648</v>
      </c>
      <c r="E653" s="329" t="s">
        <v>1201</v>
      </c>
      <c r="F653" s="324">
        <v>21000</v>
      </c>
      <c r="G653" s="324">
        <v>21000</v>
      </c>
      <c r="H653" s="124" t="str">
        <f t="shared" si="10"/>
        <v>1101071004М000610</v>
      </c>
    </row>
    <row r="654" spans="1:8" ht="76.5">
      <c r="A654" s="328" t="s">
        <v>347</v>
      </c>
      <c r="B654" s="329" t="s">
        <v>230</v>
      </c>
      <c r="C654" s="329" t="s">
        <v>1231</v>
      </c>
      <c r="D654" s="329" t="s">
        <v>1648</v>
      </c>
      <c r="E654" s="329" t="s">
        <v>348</v>
      </c>
      <c r="F654" s="324">
        <v>21000</v>
      </c>
      <c r="G654" s="324">
        <v>21000</v>
      </c>
      <c r="H654" s="124" t="str">
        <f t="shared" si="10"/>
        <v>1101071004М000611</v>
      </c>
    </row>
    <row r="655" spans="1:8" ht="114.75">
      <c r="A655" s="328" t="s">
        <v>1186</v>
      </c>
      <c r="B655" s="329" t="s">
        <v>230</v>
      </c>
      <c r="C655" s="329" t="s">
        <v>1231</v>
      </c>
      <c r="D655" s="329" t="s">
        <v>1187</v>
      </c>
      <c r="E655" s="329" t="s">
        <v>1175</v>
      </c>
      <c r="F655" s="324">
        <v>500000</v>
      </c>
      <c r="G655" s="324">
        <v>500000</v>
      </c>
      <c r="H655" s="124" t="str">
        <f t="shared" si="10"/>
        <v>1101071004Э000</v>
      </c>
    </row>
    <row r="656" spans="1:8" ht="38.25">
      <c r="A656" s="328" t="s">
        <v>1329</v>
      </c>
      <c r="B656" s="329" t="s">
        <v>230</v>
      </c>
      <c r="C656" s="329" t="s">
        <v>1231</v>
      </c>
      <c r="D656" s="329" t="s">
        <v>1187</v>
      </c>
      <c r="E656" s="329" t="s">
        <v>1330</v>
      </c>
      <c r="F656" s="324">
        <v>500000</v>
      </c>
      <c r="G656" s="324">
        <v>500000</v>
      </c>
      <c r="H656" s="124" t="str">
        <f t="shared" si="10"/>
        <v>1101071004Э000600</v>
      </c>
    </row>
    <row r="657" spans="1:8">
      <c r="A657" s="328" t="s">
        <v>1200</v>
      </c>
      <c r="B657" s="329" t="s">
        <v>230</v>
      </c>
      <c r="C657" s="329" t="s">
        <v>1231</v>
      </c>
      <c r="D657" s="329" t="s">
        <v>1187</v>
      </c>
      <c r="E657" s="329" t="s">
        <v>1201</v>
      </c>
      <c r="F657" s="324">
        <v>500000</v>
      </c>
      <c r="G657" s="324">
        <v>500000</v>
      </c>
      <c r="H657" s="124" t="str">
        <f t="shared" si="10"/>
        <v>1101071004Э000610</v>
      </c>
    </row>
    <row r="658" spans="1:8" ht="76.5">
      <c r="A658" s="328" t="s">
        <v>347</v>
      </c>
      <c r="B658" s="329" t="s">
        <v>230</v>
      </c>
      <c r="C658" s="329" t="s">
        <v>1231</v>
      </c>
      <c r="D658" s="329" t="s">
        <v>1187</v>
      </c>
      <c r="E658" s="329" t="s">
        <v>348</v>
      </c>
      <c r="F658" s="324">
        <v>500000</v>
      </c>
      <c r="G658" s="324">
        <v>500000</v>
      </c>
      <c r="H658" s="124" t="str">
        <f t="shared" si="10"/>
        <v>1101071004Э000611</v>
      </c>
    </row>
    <row r="659" spans="1:8" ht="102">
      <c r="A659" s="328" t="s">
        <v>1188</v>
      </c>
      <c r="B659" s="329" t="s">
        <v>230</v>
      </c>
      <c r="C659" s="329" t="s">
        <v>1231</v>
      </c>
      <c r="D659" s="329" t="s">
        <v>1189</v>
      </c>
      <c r="E659" s="329" t="s">
        <v>1175</v>
      </c>
      <c r="F659" s="324">
        <v>900000</v>
      </c>
      <c r="G659" s="324">
        <v>900000</v>
      </c>
      <c r="H659" s="124" t="str">
        <f t="shared" si="10"/>
        <v>110107100Ч0020</v>
      </c>
    </row>
    <row r="660" spans="1:8" ht="38.25">
      <c r="A660" s="328" t="s">
        <v>1329</v>
      </c>
      <c r="B660" s="329" t="s">
        <v>230</v>
      </c>
      <c r="C660" s="329" t="s">
        <v>1231</v>
      </c>
      <c r="D660" s="329" t="s">
        <v>1189</v>
      </c>
      <c r="E660" s="329" t="s">
        <v>1330</v>
      </c>
      <c r="F660" s="324">
        <v>900000</v>
      </c>
      <c r="G660" s="324">
        <v>900000</v>
      </c>
      <c r="H660" s="124" t="str">
        <f t="shared" si="10"/>
        <v>110107100Ч0020600</v>
      </c>
    </row>
    <row r="661" spans="1:8">
      <c r="A661" s="328" t="s">
        <v>1200</v>
      </c>
      <c r="B661" s="329" t="s">
        <v>230</v>
      </c>
      <c r="C661" s="329" t="s">
        <v>1231</v>
      </c>
      <c r="D661" s="329" t="s">
        <v>1189</v>
      </c>
      <c r="E661" s="329" t="s">
        <v>1201</v>
      </c>
      <c r="F661" s="324">
        <v>900000</v>
      </c>
      <c r="G661" s="324">
        <v>900000</v>
      </c>
      <c r="H661" s="124" t="str">
        <f t="shared" si="10"/>
        <v>110107100Ч0020610</v>
      </c>
    </row>
    <row r="662" spans="1:8" ht="76.5">
      <c r="A662" s="328" t="s">
        <v>347</v>
      </c>
      <c r="B662" s="329" t="s">
        <v>230</v>
      </c>
      <c r="C662" s="329" t="s">
        <v>1231</v>
      </c>
      <c r="D662" s="329" t="s">
        <v>1189</v>
      </c>
      <c r="E662" s="329" t="s">
        <v>348</v>
      </c>
      <c r="F662" s="324">
        <v>900000</v>
      </c>
      <c r="G662" s="324">
        <v>900000</v>
      </c>
      <c r="H662" s="124" t="str">
        <f t="shared" si="10"/>
        <v>110107100Ч0020611</v>
      </c>
    </row>
    <row r="663" spans="1:8">
      <c r="A663" s="328" t="s">
        <v>210</v>
      </c>
      <c r="B663" s="329" t="s">
        <v>230</v>
      </c>
      <c r="C663" s="329" t="s">
        <v>381</v>
      </c>
      <c r="D663" s="329" t="s">
        <v>1175</v>
      </c>
      <c r="E663" s="329" t="s">
        <v>1175</v>
      </c>
      <c r="F663" s="324">
        <v>687650</v>
      </c>
      <c r="G663" s="324">
        <v>687650</v>
      </c>
      <c r="H663" s="124" t="str">
        <f t="shared" si="10"/>
        <v>1102</v>
      </c>
    </row>
    <row r="664" spans="1:8" ht="38.25">
      <c r="A664" s="328" t="s">
        <v>1356</v>
      </c>
      <c r="B664" s="329" t="s">
        <v>230</v>
      </c>
      <c r="C664" s="329" t="s">
        <v>381</v>
      </c>
      <c r="D664" s="329" t="s">
        <v>988</v>
      </c>
      <c r="E664" s="329" t="s">
        <v>1175</v>
      </c>
      <c r="F664" s="324">
        <v>687650</v>
      </c>
      <c r="G664" s="324">
        <v>687650</v>
      </c>
      <c r="H664" s="124" t="str">
        <f t="shared" si="10"/>
        <v>11020700000000</v>
      </c>
    </row>
    <row r="665" spans="1:8" ht="25.5">
      <c r="A665" s="328" t="s">
        <v>475</v>
      </c>
      <c r="B665" s="329" t="s">
        <v>230</v>
      </c>
      <c r="C665" s="329" t="s">
        <v>381</v>
      </c>
      <c r="D665" s="329" t="s">
        <v>989</v>
      </c>
      <c r="E665" s="329" t="s">
        <v>1175</v>
      </c>
      <c r="F665" s="324">
        <v>500000</v>
      </c>
      <c r="G665" s="324">
        <v>500000</v>
      </c>
      <c r="H665" s="124" t="str">
        <f t="shared" si="10"/>
        <v>11020710000000</v>
      </c>
    </row>
    <row r="666" spans="1:8" ht="89.25">
      <c r="A666" s="328" t="s">
        <v>1800</v>
      </c>
      <c r="B666" s="329" t="s">
        <v>230</v>
      </c>
      <c r="C666" s="329" t="s">
        <v>381</v>
      </c>
      <c r="D666" s="329" t="s">
        <v>1801</v>
      </c>
      <c r="E666" s="329" t="s">
        <v>1175</v>
      </c>
      <c r="F666" s="324">
        <v>500000</v>
      </c>
      <c r="G666" s="324">
        <v>500000</v>
      </c>
      <c r="H666" s="124" t="str">
        <f t="shared" si="10"/>
        <v>110207100Ф0000</v>
      </c>
    </row>
    <row r="667" spans="1:8" ht="38.25">
      <c r="A667" s="328" t="s">
        <v>1329</v>
      </c>
      <c r="B667" s="329" t="s">
        <v>230</v>
      </c>
      <c r="C667" s="329" t="s">
        <v>381</v>
      </c>
      <c r="D667" s="329" t="s">
        <v>1801</v>
      </c>
      <c r="E667" s="329" t="s">
        <v>1330</v>
      </c>
      <c r="F667" s="324">
        <v>500000</v>
      </c>
      <c r="G667" s="324">
        <v>500000</v>
      </c>
      <c r="H667" s="124" t="str">
        <f t="shared" si="10"/>
        <v>110207100Ф0000600</v>
      </c>
    </row>
    <row r="668" spans="1:8">
      <c r="A668" s="328" t="s">
        <v>1200</v>
      </c>
      <c r="B668" s="329" t="s">
        <v>230</v>
      </c>
      <c r="C668" s="329" t="s">
        <v>381</v>
      </c>
      <c r="D668" s="329" t="s">
        <v>1801</v>
      </c>
      <c r="E668" s="329" t="s">
        <v>1201</v>
      </c>
      <c r="F668" s="324">
        <v>500000</v>
      </c>
      <c r="G668" s="324">
        <v>500000</v>
      </c>
      <c r="H668" s="124" t="str">
        <f t="shared" si="10"/>
        <v>110207100Ф0000610</v>
      </c>
    </row>
    <row r="669" spans="1:8" ht="25.5">
      <c r="A669" s="328" t="s">
        <v>366</v>
      </c>
      <c r="B669" s="329" t="s">
        <v>230</v>
      </c>
      <c r="C669" s="329" t="s">
        <v>381</v>
      </c>
      <c r="D669" s="329" t="s">
        <v>1801</v>
      </c>
      <c r="E669" s="329" t="s">
        <v>367</v>
      </c>
      <c r="F669" s="324">
        <v>500000</v>
      </c>
      <c r="G669" s="324">
        <v>500000</v>
      </c>
      <c r="H669" s="124" t="str">
        <f t="shared" si="10"/>
        <v>110207100Ф0000612</v>
      </c>
    </row>
    <row r="670" spans="1:8" ht="25.5">
      <c r="A670" s="328" t="s">
        <v>477</v>
      </c>
      <c r="B670" s="329" t="s">
        <v>230</v>
      </c>
      <c r="C670" s="329" t="s">
        <v>381</v>
      </c>
      <c r="D670" s="329" t="s">
        <v>990</v>
      </c>
      <c r="E670" s="329" t="s">
        <v>1175</v>
      </c>
      <c r="F670" s="324">
        <v>187650</v>
      </c>
      <c r="G670" s="324">
        <v>187650</v>
      </c>
      <c r="H670" s="124" t="str">
        <f t="shared" si="10"/>
        <v>11020720000000</v>
      </c>
    </row>
    <row r="671" spans="1:8" ht="102">
      <c r="A671" s="328" t="s">
        <v>504</v>
      </c>
      <c r="B671" s="329" t="s">
        <v>230</v>
      </c>
      <c r="C671" s="329" t="s">
        <v>381</v>
      </c>
      <c r="D671" s="329" t="s">
        <v>690</v>
      </c>
      <c r="E671" s="329" t="s">
        <v>1175</v>
      </c>
      <c r="F671" s="324">
        <v>187650</v>
      </c>
      <c r="G671" s="324">
        <v>187650</v>
      </c>
      <c r="H671" s="124" t="str">
        <f t="shared" si="10"/>
        <v>11020720080010</v>
      </c>
    </row>
    <row r="672" spans="1:8" ht="38.25">
      <c r="A672" s="328" t="s">
        <v>1329</v>
      </c>
      <c r="B672" s="329" t="s">
        <v>230</v>
      </c>
      <c r="C672" s="329" t="s">
        <v>381</v>
      </c>
      <c r="D672" s="329" t="s">
        <v>690</v>
      </c>
      <c r="E672" s="329" t="s">
        <v>1330</v>
      </c>
      <c r="F672" s="324">
        <v>187650</v>
      </c>
      <c r="G672" s="324">
        <v>187650</v>
      </c>
      <c r="H672" s="124" t="str">
        <f t="shared" si="10"/>
        <v>11020720080010600</v>
      </c>
    </row>
    <row r="673" spans="1:8">
      <c r="A673" s="328" t="s">
        <v>1200</v>
      </c>
      <c r="B673" s="329" t="s">
        <v>230</v>
      </c>
      <c r="C673" s="329" t="s">
        <v>381</v>
      </c>
      <c r="D673" s="329" t="s">
        <v>690</v>
      </c>
      <c r="E673" s="329" t="s">
        <v>1201</v>
      </c>
      <c r="F673" s="324">
        <v>187650</v>
      </c>
      <c r="G673" s="324">
        <v>187650</v>
      </c>
      <c r="H673" s="124" t="str">
        <f t="shared" si="10"/>
        <v>11020720080010610</v>
      </c>
    </row>
    <row r="674" spans="1:8" ht="76.5">
      <c r="A674" s="328" t="s">
        <v>347</v>
      </c>
      <c r="B674" s="329" t="s">
        <v>230</v>
      </c>
      <c r="C674" s="329" t="s">
        <v>381</v>
      </c>
      <c r="D674" s="329" t="s">
        <v>690</v>
      </c>
      <c r="E674" s="329" t="s">
        <v>348</v>
      </c>
      <c r="F674" s="324">
        <v>187650</v>
      </c>
      <c r="G674" s="324">
        <v>187650</v>
      </c>
      <c r="H674" s="124" t="str">
        <f t="shared" si="10"/>
        <v>11020720080010611</v>
      </c>
    </row>
    <row r="675" spans="1:8" ht="25.5">
      <c r="A675" s="328" t="s">
        <v>186</v>
      </c>
      <c r="B675" s="329" t="s">
        <v>66</v>
      </c>
      <c r="C675" s="329" t="s">
        <v>1175</v>
      </c>
      <c r="D675" s="329" t="s">
        <v>1175</v>
      </c>
      <c r="E675" s="329" t="s">
        <v>1175</v>
      </c>
      <c r="F675" s="324">
        <v>6068765.3399999999</v>
      </c>
      <c r="G675" s="324">
        <v>7809906.25</v>
      </c>
      <c r="H675" s="124" t="str">
        <f t="shared" si="10"/>
        <v/>
      </c>
    </row>
    <row r="676" spans="1:8">
      <c r="A676" s="328" t="s">
        <v>234</v>
      </c>
      <c r="B676" s="329" t="s">
        <v>66</v>
      </c>
      <c r="C676" s="329" t="s">
        <v>1135</v>
      </c>
      <c r="D676" s="329" t="s">
        <v>1175</v>
      </c>
      <c r="E676" s="329" t="s">
        <v>1175</v>
      </c>
      <c r="F676" s="324">
        <v>1350000</v>
      </c>
      <c r="G676" s="324">
        <v>1350000</v>
      </c>
      <c r="H676" s="124" t="str">
        <f t="shared" si="10"/>
        <v>0100</v>
      </c>
    </row>
    <row r="677" spans="1:8">
      <c r="A677" s="328" t="s">
        <v>217</v>
      </c>
      <c r="B677" s="329" t="s">
        <v>66</v>
      </c>
      <c r="C677" s="329" t="s">
        <v>337</v>
      </c>
      <c r="D677" s="329" t="s">
        <v>1175</v>
      </c>
      <c r="E677" s="329" t="s">
        <v>1175</v>
      </c>
      <c r="F677" s="324">
        <v>1350000</v>
      </c>
      <c r="G677" s="324">
        <v>1350000</v>
      </c>
      <c r="H677" s="124" t="str">
        <f t="shared" si="10"/>
        <v>0113</v>
      </c>
    </row>
    <row r="678" spans="1:8" ht="25.5">
      <c r="A678" s="328" t="s">
        <v>601</v>
      </c>
      <c r="B678" s="329" t="s">
        <v>66</v>
      </c>
      <c r="C678" s="329" t="s">
        <v>337</v>
      </c>
      <c r="D678" s="329" t="s">
        <v>1011</v>
      </c>
      <c r="E678" s="329" t="s">
        <v>1175</v>
      </c>
      <c r="F678" s="324">
        <v>1350000</v>
      </c>
      <c r="G678" s="324">
        <v>1350000</v>
      </c>
      <c r="H678" s="124" t="str">
        <f t="shared" ref="H678:H741" si="11">CONCATENATE(C678,,D678,E678)</f>
        <v>01139000000000</v>
      </c>
    </row>
    <row r="679" spans="1:8" ht="38.25">
      <c r="A679" s="328" t="s">
        <v>431</v>
      </c>
      <c r="B679" s="329" t="s">
        <v>66</v>
      </c>
      <c r="C679" s="329" t="s">
        <v>337</v>
      </c>
      <c r="D679" s="329" t="s">
        <v>1015</v>
      </c>
      <c r="E679" s="329" t="s">
        <v>1175</v>
      </c>
      <c r="F679" s="324">
        <v>1350000</v>
      </c>
      <c r="G679" s="324">
        <v>1350000</v>
      </c>
      <c r="H679" s="124" t="str">
        <f t="shared" si="11"/>
        <v>01139090000000</v>
      </c>
    </row>
    <row r="680" spans="1:8" ht="63.75">
      <c r="A680" s="328" t="s">
        <v>527</v>
      </c>
      <c r="B680" s="329" t="s">
        <v>66</v>
      </c>
      <c r="C680" s="329" t="s">
        <v>337</v>
      </c>
      <c r="D680" s="329" t="s">
        <v>734</v>
      </c>
      <c r="E680" s="329" t="s">
        <v>1175</v>
      </c>
      <c r="F680" s="324">
        <v>1350000</v>
      </c>
      <c r="G680" s="324">
        <v>1350000</v>
      </c>
      <c r="H680" s="124" t="str">
        <f t="shared" si="11"/>
        <v>011390900Д0000</v>
      </c>
    </row>
    <row r="681" spans="1:8" ht="38.25">
      <c r="A681" s="328" t="s">
        <v>1321</v>
      </c>
      <c r="B681" s="329" t="s">
        <v>66</v>
      </c>
      <c r="C681" s="329" t="s">
        <v>337</v>
      </c>
      <c r="D681" s="329" t="s">
        <v>734</v>
      </c>
      <c r="E681" s="329" t="s">
        <v>1322</v>
      </c>
      <c r="F681" s="324">
        <v>1350000</v>
      </c>
      <c r="G681" s="324">
        <v>1350000</v>
      </c>
      <c r="H681" s="124" t="str">
        <f t="shared" si="11"/>
        <v>011390900Д0000200</v>
      </c>
    </row>
    <row r="682" spans="1:8" ht="38.25">
      <c r="A682" s="328" t="s">
        <v>1198</v>
      </c>
      <c r="B682" s="329" t="s">
        <v>66</v>
      </c>
      <c r="C682" s="329" t="s">
        <v>337</v>
      </c>
      <c r="D682" s="329" t="s">
        <v>734</v>
      </c>
      <c r="E682" s="329" t="s">
        <v>1199</v>
      </c>
      <c r="F682" s="324">
        <v>1350000</v>
      </c>
      <c r="G682" s="324">
        <v>1350000</v>
      </c>
      <c r="H682" s="124" t="str">
        <f t="shared" si="11"/>
        <v>011390900Д0000240</v>
      </c>
    </row>
    <row r="683" spans="1:8">
      <c r="A683" s="328" t="s">
        <v>1225</v>
      </c>
      <c r="B683" s="329" t="s">
        <v>66</v>
      </c>
      <c r="C683" s="329" t="s">
        <v>337</v>
      </c>
      <c r="D683" s="329" t="s">
        <v>734</v>
      </c>
      <c r="E683" s="329" t="s">
        <v>329</v>
      </c>
      <c r="F683" s="324">
        <v>1350000</v>
      </c>
      <c r="G683" s="324">
        <v>1350000</v>
      </c>
      <c r="H683" s="124" t="str">
        <f t="shared" si="11"/>
        <v>011390900Д0000244</v>
      </c>
    </row>
    <row r="684" spans="1:8">
      <c r="A684" s="328" t="s">
        <v>183</v>
      </c>
      <c r="B684" s="329" t="s">
        <v>66</v>
      </c>
      <c r="C684" s="329" t="s">
        <v>1140</v>
      </c>
      <c r="D684" s="329" t="s">
        <v>1175</v>
      </c>
      <c r="E684" s="329" t="s">
        <v>1175</v>
      </c>
      <c r="F684" s="324">
        <v>600000</v>
      </c>
      <c r="G684" s="324">
        <v>600000</v>
      </c>
      <c r="H684" s="124" t="str">
        <f t="shared" si="11"/>
        <v>0400</v>
      </c>
    </row>
    <row r="685" spans="1:8" ht="25.5">
      <c r="A685" s="328" t="s">
        <v>145</v>
      </c>
      <c r="B685" s="329" t="s">
        <v>66</v>
      </c>
      <c r="C685" s="329" t="s">
        <v>360</v>
      </c>
      <c r="D685" s="329" t="s">
        <v>1175</v>
      </c>
      <c r="E685" s="329" t="s">
        <v>1175</v>
      </c>
      <c r="F685" s="324">
        <v>600000</v>
      </c>
      <c r="G685" s="324">
        <v>600000</v>
      </c>
      <c r="H685" s="124" t="str">
        <f t="shared" si="11"/>
        <v>0412</v>
      </c>
    </row>
    <row r="686" spans="1:8" ht="25.5">
      <c r="A686" s="328" t="s">
        <v>601</v>
      </c>
      <c r="B686" s="329" t="s">
        <v>66</v>
      </c>
      <c r="C686" s="329" t="s">
        <v>360</v>
      </c>
      <c r="D686" s="329" t="s">
        <v>1011</v>
      </c>
      <c r="E686" s="329" t="s">
        <v>1175</v>
      </c>
      <c r="F686" s="324">
        <v>600000</v>
      </c>
      <c r="G686" s="324">
        <v>600000</v>
      </c>
      <c r="H686" s="124" t="str">
        <f t="shared" si="11"/>
        <v>04129000000000</v>
      </c>
    </row>
    <row r="687" spans="1:8" ht="38.25">
      <c r="A687" s="328" t="s">
        <v>431</v>
      </c>
      <c r="B687" s="329" t="s">
        <v>66</v>
      </c>
      <c r="C687" s="329" t="s">
        <v>360</v>
      </c>
      <c r="D687" s="329" t="s">
        <v>1015</v>
      </c>
      <c r="E687" s="329" t="s">
        <v>1175</v>
      </c>
      <c r="F687" s="324">
        <v>600000</v>
      </c>
      <c r="G687" s="324">
        <v>600000</v>
      </c>
      <c r="H687" s="124" t="str">
        <f t="shared" si="11"/>
        <v>04129090000000</v>
      </c>
    </row>
    <row r="688" spans="1:8" ht="63.75">
      <c r="A688" s="328" t="s">
        <v>403</v>
      </c>
      <c r="B688" s="329" t="s">
        <v>66</v>
      </c>
      <c r="C688" s="329" t="s">
        <v>360</v>
      </c>
      <c r="D688" s="329" t="s">
        <v>735</v>
      </c>
      <c r="E688" s="329" t="s">
        <v>1175</v>
      </c>
      <c r="F688" s="324">
        <v>600000</v>
      </c>
      <c r="G688" s="324">
        <v>600000</v>
      </c>
      <c r="H688" s="124" t="str">
        <f t="shared" si="11"/>
        <v>041290900Ж0000</v>
      </c>
    </row>
    <row r="689" spans="1:8" ht="38.25">
      <c r="A689" s="328" t="s">
        <v>1321</v>
      </c>
      <c r="B689" s="329" t="s">
        <v>66</v>
      </c>
      <c r="C689" s="329" t="s">
        <v>360</v>
      </c>
      <c r="D689" s="329" t="s">
        <v>735</v>
      </c>
      <c r="E689" s="329" t="s">
        <v>1322</v>
      </c>
      <c r="F689" s="324">
        <v>600000</v>
      </c>
      <c r="G689" s="324">
        <v>600000</v>
      </c>
      <c r="H689" s="124" t="str">
        <f t="shared" si="11"/>
        <v>041290900Ж0000200</v>
      </c>
    </row>
    <row r="690" spans="1:8" ht="38.25">
      <c r="A690" s="328" t="s">
        <v>1198</v>
      </c>
      <c r="B690" s="329" t="s">
        <v>66</v>
      </c>
      <c r="C690" s="329" t="s">
        <v>360</v>
      </c>
      <c r="D690" s="329" t="s">
        <v>735</v>
      </c>
      <c r="E690" s="329" t="s">
        <v>1199</v>
      </c>
      <c r="F690" s="324">
        <v>600000</v>
      </c>
      <c r="G690" s="324">
        <v>600000</v>
      </c>
      <c r="H690" s="124" t="str">
        <f t="shared" si="11"/>
        <v>041290900Ж0000240</v>
      </c>
    </row>
    <row r="691" spans="1:8">
      <c r="A691" s="328" t="s">
        <v>1225</v>
      </c>
      <c r="B691" s="329" t="s">
        <v>66</v>
      </c>
      <c r="C691" s="329" t="s">
        <v>360</v>
      </c>
      <c r="D691" s="329" t="s">
        <v>735</v>
      </c>
      <c r="E691" s="329" t="s">
        <v>329</v>
      </c>
      <c r="F691" s="324">
        <v>600000</v>
      </c>
      <c r="G691" s="324">
        <v>600000</v>
      </c>
      <c r="H691" s="124" t="str">
        <f t="shared" si="11"/>
        <v>041290900Ж0000244</v>
      </c>
    </row>
    <row r="692" spans="1:8" ht="25.5">
      <c r="A692" s="328" t="s">
        <v>239</v>
      </c>
      <c r="B692" s="329" t="s">
        <v>66</v>
      </c>
      <c r="C692" s="329" t="s">
        <v>1141</v>
      </c>
      <c r="D692" s="329" t="s">
        <v>1175</v>
      </c>
      <c r="E692" s="329" t="s">
        <v>1175</v>
      </c>
      <c r="F692" s="324">
        <v>1229454</v>
      </c>
      <c r="G692" s="324">
        <v>1229454</v>
      </c>
      <c r="H692" s="124" t="str">
        <f t="shared" si="11"/>
        <v>0500</v>
      </c>
    </row>
    <row r="693" spans="1:8">
      <c r="A693" s="328" t="s">
        <v>3</v>
      </c>
      <c r="B693" s="329" t="s">
        <v>66</v>
      </c>
      <c r="C693" s="329" t="s">
        <v>386</v>
      </c>
      <c r="D693" s="329" t="s">
        <v>1175</v>
      </c>
      <c r="E693" s="329" t="s">
        <v>1175</v>
      </c>
      <c r="F693" s="324">
        <v>1229454</v>
      </c>
      <c r="G693" s="324">
        <v>1229454</v>
      </c>
      <c r="H693" s="124" t="str">
        <f t="shared" si="11"/>
        <v>0501</v>
      </c>
    </row>
    <row r="694" spans="1:8" ht="63.75">
      <c r="A694" s="328" t="s">
        <v>452</v>
      </c>
      <c r="B694" s="329" t="s">
        <v>66</v>
      </c>
      <c r="C694" s="329" t="s">
        <v>386</v>
      </c>
      <c r="D694" s="329" t="s">
        <v>974</v>
      </c>
      <c r="E694" s="329" t="s">
        <v>1175</v>
      </c>
      <c r="F694" s="324">
        <v>269454</v>
      </c>
      <c r="G694" s="324">
        <v>269454</v>
      </c>
      <c r="H694" s="124" t="str">
        <f t="shared" si="11"/>
        <v>05010300000000</v>
      </c>
    </row>
    <row r="695" spans="1:8" ht="63.75">
      <c r="A695" s="328" t="s">
        <v>592</v>
      </c>
      <c r="B695" s="329" t="s">
        <v>66</v>
      </c>
      <c r="C695" s="329" t="s">
        <v>386</v>
      </c>
      <c r="D695" s="329" t="s">
        <v>976</v>
      </c>
      <c r="E695" s="329" t="s">
        <v>1175</v>
      </c>
      <c r="F695" s="324">
        <v>269454</v>
      </c>
      <c r="G695" s="324">
        <v>269454</v>
      </c>
      <c r="H695" s="124" t="str">
        <f t="shared" si="11"/>
        <v>05010330000000</v>
      </c>
    </row>
    <row r="696" spans="1:8" ht="127.5">
      <c r="A696" s="328" t="s">
        <v>529</v>
      </c>
      <c r="B696" s="329" t="s">
        <v>66</v>
      </c>
      <c r="C696" s="329" t="s">
        <v>386</v>
      </c>
      <c r="D696" s="329" t="s">
        <v>737</v>
      </c>
      <c r="E696" s="329" t="s">
        <v>1175</v>
      </c>
      <c r="F696" s="324">
        <v>269454</v>
      </c>
      <c r="G696" s="324">
        <v>269454</v>
      </c>
      <c r="H696" s="124" t="str">
        <f t="shared" si="11"/>
        <v>05010330080000</v>
      </c>
    </row>
    <row r="697" spans="1:8" ht="38.25">
      <c r="A697" s="328" t="s">
        <v>1321</v>
      </c>
      <c r="B697" s="329" t="s">
        <v>66</v>
      </c>
      <c r="C697" s="329" t="s">
        <v>386</v>
      </c>
      <c r="D697" s="329" t="s">
        <v>737</v>
      </c>
      <c r="E697" s="329" t="s">
        <v>1322</v>
      </c>
      <c r="F697" s="324">
        <v>269454</v>
      </c>
      <c r="G697" s="324">
        <v>269454</v>
      </c>
      <c r="H697" s="124" t="str">
        <f t="shared" si="11"/>
        <v>05010330080000200</v>
      </c>
    </row>
    <row r="698" spans="1:8" ht="38.25">
      <c r="A698" s="328" t="s">
        <v>1198</v>
      </c>
      <c r="B698" s="329" t="s">
        <v>66</v>
      </c>
      <c r="C698" s="329" t="s">
        <v>386</v>
      </c>
      <c r="D698" s="329" t="s">
        <v>737</v>
      </c>
      <c r="E698" s="329" t="s">
        <v>1199</v>
      </c>
      <c r="F698" s="324">
        <v>269454</v>
      </c>
      <c r="G698" s="324">
        <v>269454</v>
      </c>
      <c r="H698" s="124" t="str">
        <f t="shared" si="11"/>
        <v>05010330080000240</v>
      </c>
    </row>
    <row r="699" spans="1:8">
      <c r="A699" s="328" t="s">
        <v>1225</v>
      </c>
      <c r="B699" s="329" t="s">
        <v>66</v>
      </c>
      <c r="C699" s="329" t="s">
        <v>386</v>
      </c>
      <c r="D699" s="329" t="s">
        <v>737</v>
      </c>
      <c r="E699" s="329" t="s">
        <v>329</v>
      </c>
      <c r="F699" s="324">
        <v>269454</v>
      </c>
      <c r="G699" s="324">
        <v>269454</v>
      </c>
      <c r="H699" s="124" t="str">
        <f t="shared" si="11"/>
        <v>05010330080000244</v>
      </c>
    </row>
    <row r="700" spans="1:8" ht="38.25">
      <c r="A700" s="328" t="s">
        <v>596</v>
      </c>
      <c r="B700" s="329" t="s">
        <v>66</v>
      </c>
      <c r="C700" s="329" t="s">
        <v>386</v>
      </c>
      <c r="D700" s="329" t="s">
        <v>997</v>
      </c>
      <c r="E700" s="329" t="s">
        <v>1175</v>
      </c>
      <c r="F700" s="324">
        <v>960000</v>
      </c>
      <c r="G700" s="324">
        <v>960000</v>
      </c>
      <c r="H700" s="124" t="str">
        <f t="shared" si="11"/>
        <v>05011000000000</v>
      </c>
    </row>
    <row r="701" spans="1:8" ht="38.25">
      <c r="A701" s="328" t="s">
        <v>597</v>
      </c>
      <c r="B701" s="329" t="s">
        <v>66</v>
      </c>
      <c r="C701" s="329" t="s">
        <v>386</v>
      </c>
      <c r="D701" s="329" t="s">
        <v>998</v>
      </c>
      <c r="E701" s="329" t="s">
        <v>1175</v>
      </c>
      <c r="F701" s="324">
        <v>960000</v>
      </c>
      <c r="G701" s="324">
        <v>960000</v>
      </c>
      <c r="H701" s="124" t="str">
        <f t="shared" si="11"/>
        <v>05011050000000</v>
      </c>
    </row>
    <row r="702" spans="1:8" ht="89.25">
      <c r="A702" s="328" t="s">
        <v>528</v>
      </c>
      <c r="B702" s="329" t="s">
        <v>66</v>
      </c>
      <c r="C702" s="329" t="s">
        <v>386</v>
      </c>
      <c r="D702" s="329" t="s">
        <v>736</v>
      </c>
      <c r="E702" s="329" t="s">
        <v>1175</v>
      </c>
      <c r="F702" s="324">
        <v>960000</v>
      </c>
      <c r="G702" s="324">
        <v>960000</v>
      </c>
      <c r="H702" s="124" t="str">
        <f t="shared" si="11"/>
        <v>05011050080000</v>
      </c>
    </row>
    <row r="703" spans="1:8" ht="25.5">
      <c r="A703" s="328" t="s">
        <v>1325</v>
      </c>
      <c r="B703" s="329" t="s">
        <v>66</v>
      </c>
      <c r="C703" s="329" t="s">
        <v>386</v>
      </c>
      <c r="D703" s="329" t="s">
        <v>736</v>
      </c>
      <c r="E703" s="329" t="s">
        <v>1326</v>
      </c>
      <c r="F703" s="324">
        <v>960000</v>
      </c>
      <c r="G703" s="324">
        <v>960000</v>
      </c>
      <c r="H703" s="124" t="str">
        <f t="shared" si="11"/>
        <v>05011050080000300</v>
      </c>
    </row>
    <row r="704" spans="1:8">
      <c r="A704" s="328" t="s">
        <v>531</v>
      </c>
      <c r="B704" s="329" t="s">
        <v>66</v>
      </c>
      <c r="C704" s="329" t="s">
        <v>386</v>
      </c>
      <c r="D704" s="329" t="s">
        <v>736</v>
      </c>
      <c r="E704" s="329" t="s">
        <v>532</v>
      </c>
      <c r="F704" s="324">
        <v>960000</v>
      </c>
      <c r="G704" s="324">
        <v>960000</v>
      </c>
      <c r="H704" s="124" t="str">
        <f t="shared" si="11"/>
        <v>05011050080000360</v>
      </c>
    </row>
    <row r="705" spans="1:8">
      <c r="A705" s="328" t="s">
        <v>141</v>
      </c>
      <c r="B705" s="329" t="s">
        <v>66</v>
      </c>
      <c r="C705" s="329" t="s">
        <v>1143</v>
      </c>
      <c r="D705" s="329" t="s">
        <v>1175</v>
      </c>
      <c r="E705" s="329" t="s">
        <v>1175</v>
      </c>
      <c r="F705" s="324">
        <v>2889311.34</v>
      </c>
      <c r="G705" s="324">
        <v>4630452.25</v>
      </c>
      <c r="H705" s="124" t="str">
        <f t="shared" si="11"/>
        <v>1000</v>
      </c>
    </row>
    <row r="706" spans="1:8">
      <c r="A706" s="328" t="s">
        <v>98</v>
      </c>
      <c r="B706" s="329" t="s">
        <v>66</v>
      </c>
      <c r="C706" s="329" t="s">
        <v>378</v>
      </c>
      <c r="D706" s="329" t="s">
        <v>1175</v>
      </c>
      <c r="E706" s="329" t="s">
        <v>1175</v>
      </c>
      <c r="F706" s="324">
        <v>2889311.34</v>
      </c>
      <c r="G706" s="324">
        <v>2966252.25</v>
      </c>
      <c r="H706" s="124" t="str">
        <f t="shared" si="11"/>
        <v>1003</v>
      </c>
    </row>
    <row r="707" spans="1:8" ht="25.5">
      <c r="A707" s="328" t="s">
        <v>466</v>
      </c>
      <c r="B707" s="329" t="s">
        <v>66</v>
      </c>
      <c r="C707" s="329" t="s">
        <v>378</v>
      </c>
      <c r="D707" s="329" t="s">
        <v>985</v>
      </c>
      <c r="E707" s="329" t="s">
        <v>1175</v>
      </c>
      <c r="F707" s="324">
        <v>2889311.34</v>
      </c>
      <c r="G707" s="324">
        <v>2966252.25</v>
      </c>
      <c r="H707" s="124" t="str">
        <f t="shared" si="11"/>
        <v>10030600000000</v>
      </c>
    </row>
    <row r="708" spans="1:8" ht="25.5">
      <c r="A708" s="328" t="s">
        <v>471</v>
      </c>
      <c r="B708" s="329" t="s">
        <v>66</v>
      </c>
      <c r="C708" s="329" t="s">
        <v>378</v>
      </c>
      <c r="D708" s="329" t="s">
        <v>2129</v>
      </c>
      <c r="E708" s="329" t="s">
        <v>1175</v>
      </c>
      <c r="F708" s="324">
        <v>2889311.34</v>
      </c>
      <c r="G708" s="324">
        <v>2966252.25</v>
      </c>
      <c r="H708" s="124" t="str">
        <f t="shared" si="11"/>
        <v>10030630000000</v>
      </c>
    </row>
    <row r="709" spans="1:8" ht="102">
      <c r="A709" s="328" t="s">
        <v>1526</v>
      </c>
      <c r="B709" s="329" t="s">
        <v>66</v>
      </c>
      <c r="C709" s="329" t="s">
        <v>378</v>
      </c>
      <c r="D709" s="329" t="s">
        <v>1233</v>
      </c>
      <c r="E709" s="329" t="s">
        <v>1175</v>
      </c>
      <c r="F709" s="324">
        <v>2889311.34</v>
      </c>
      <c r="G709" s="324">
        <v>2966252.25</v>
      </c>
      <c r="H709" s="124" t="str">
        <f t="shared" si="11"/>
        <v>100306300L4970</v>
      </c>
    </row>
    <row r="710" spans="1:8" ht="25.5">
      <c r="A710" s="328" t="s">
        <v>1325</v>
      </c>
      <c r="B710" s="329" t="s">
        <v>66</v>
      </c>
      <c r="C710" s="329" t="s">
        <v>378</v>
      </c>
      <c r="D710" s="329" t="s">
        <v>1233</v>
      </c>
      <c r="E710" s="329" t="s">
        <v>1326</v>
      </c>
      <c r="F710" s="324">
        <v>2889311.34</v>
      </c>
      <c r="G710" s="324">
        <v>2966252.25</v>
      </c>
      <c r="H710" s="124" t="str">
        <f t="shared" si="11"/>
        <v>100306300L4970300</v>
      </c>
    </row>
    <row r="711" spans="1:8" ht="38.25">
      <c r="A711" s="328" t="s">
        <v>1202</v>
      </c>
      <c r="B711" s="329" t="s">
        <v>66</v>
      </c>
      <c r="C711" s="329" t="s">
        <v>378</v>
      </c>
      <c r="D711" s="329" t="s">
        <v>1233</v>
      </c>
      <c r="E711" s="329" t="s">
        <v>557</v>
      </c>
      <c r="F711" s="324">
        <v>2889311.34</v>
      </c>
      <c r="G711" s="324">
        <v>2966252.25</v>
      </c>
      <c r="H711" s="124" t="str">
        <f t="shared" si="11"/>
        <v>100306300L4970320</v>
      </c>
    </row>
    <row r="712" spans="1:8" ht="25.5">
      <c r="A712" s="328" t="s">
        <v>2130</v>
      </c>
      <c r="B712" s="329" t="s">
        <v>66</v>
      </c>
      <c r="C712" s="329" t="s">
        <v>378</v>
      </c>
      <c r="D712" s="329" t="s">
        <v>1233</v>
      </c>
      <c r="E712" s="329" t="s">
        <v>602</v>
      </c>
      <c r="F712" s="324">
        <v>2889311.34</v>
      </c>
      <c r="G712" s="324">
        <v>2966252.25</v>
      </c>
      <c r="H712" s="124" t="str">
        <f t="shared" si="11"/>
        <v>100306300L4970322</v>
      </c>
    </row>
    <row r="713" spans="1:8">
      <c r="A713" s="328" t="s">
        <v>18</v>
      </c>
      <c r="B713" s="329" t="s">
        <v>66</v>
      </c>
      <c r="C713" s="329" t="s">
        <v>423</v>
      </c>
      <c r="D713" s="329" t="s">
        <v>1175</v>
      </c>
      <c r="E713" s="329" t="s">
        <v>1175</v>
      </c>
      <c r="F713" s="324">
        <v>0</v>
      </c>
      <c r="G713" s="324">
        <v>1664200</v>
      </c>
      <c r="H713" s="124" t="str">
        <f t="shared" si="11"/>
        <v>1004</v>
      </c>
    </row>
    <row r="714" spans="1:8" ht="25.5">
      <c r="A714" s="328" t="s">
        <v>442</v>
      </c>
      <c r="B714" s="329" t="s">
        <v>66</v>
      </c>
      <c r="C714" s="329" t="s">
        <v>423</v>
      </c>
      <c r="D714" s="329" t="s">
        <v>971</v>
      </c>
      <c r="E714" s="329" t="s">
        <v>1175</v>
      </c>
      <c r="F714" s="324">
        <v>0</v>
      </c>
      <c r="G714" s="324">
        <v>1664200</v>
      </c>
      <c r="H714" s="124" t="str">
        <f t="shared" si="11"/>
        <v>10040100000000</v>
      </c>
    </row>
    <row r="715" spans="1:8" ht="51">
      <c r="A715" s="328" t="s">
        <v>445</v>
      </c>
      <c r="B715" s="329" t="s">
        <v>66</v>
      </c>
      <c r="C715" s="329" t="s">
        <v>423</v>
      </c>
      <c r="D715" s="329" t="s">
        <v>1134</v>
      </c>
      <c r="E715" s="329" t="s">
        <v>1175</v>
      </c>
      <c r="F715" s="324">
        <v>0</v>
      </c>
      <c r="G715" s="324">
        <v>1664200</v>
      </c>
      <c r="H715" s="124" t="str">
        <f t="shared" si="11"/>
        <v>10040120000000</v>
      </c>
    </row>
    <row r="716" spans="1:8" ht="165.75">
      <c r="A716" s="328" t="s">
        <v>1357</v>
      </c>
      <c r="B716" s="329" t="s">
        <v>66</v>
      </c>
      <c r="C716" s="329" t="s">
        <v>423</v>
      </c>
      <c r="D716" s="329" t="s">
        <v>1358</v>
      </c>
      <c r="E716" s="329" t="s">
        <v>1175</v>
      </c>
      <c r="F716" s="324">
        <v>0</v>
      </c>
      <c r="G716" s="324">
        <v>1664200</v>
      </c>
      <c r="H716" s="124" t="str">
        <f t="shared" si="11"/>
        <v>10040120075870</v>
      </c>
    </row>
    <row r="717" spans="1:8" ht="38.25">
      <c r="A717" s="328" t="s">
        <v>1327</v>
      </c>
      <c r="B717" s="329" t="s">
        <v>66</v>
      </c>
      <c r="C717" s="329" t="s">
        <v>423</v>
      </c>
      <c r="D717" s="329" t="s">
        <v>1358</v>
      </c>
      <c r="E717" s="329" t="s">
        <v>1328</v>
      </c>
      <c r="F717" s="324">
        <v>0</v>
      </c>
      <c r="G717" s="324">
        <v>1664200</v>
      </c>
      <c r="H717" s="124" t="str">
        <f t="shared" si="11"/>
        <v>10040120075870400</v>
      </c>
    </row>
    <row r="718" spans="1:8">
      <c r="A718" s="328" t="s">
        <v>1209</v>
      </c>
      <c r="B718" s="329" t="s">
        <v>66</v>
      </c>
      <c r="C718" s="329" t="s">
        <v>423</v>
      </c>
      <c r="D718" s="329" t="s">
        <v>1358</v>
      </c>
      <c r="E718" s="329" t="s">
        <v>75</v>
      </c>
      <c r="F718" s="324">
        <v>0</v>
      </c>
      <c r="G718" s="324">
        <v>1664200</v>
      </c>
      <c r="H718" s="124" t="str">
        <f t="shared" si="11"/>
        <v>10040120075870410</v>
      </c>
    </row>
    <row r="719" spans="1:8" ht="51">
      <c r="A719" s="328" t="s">
        <v>404</v>
      </c>
      <c r="B719" s="329" t="s">
        <v>66</v>
      </c>
      <c r="C719" s="329" t="s">
        <v>423</v>
      </c>
      <c r="D719" s="329" t="s">
        <v>1358</v>
      </c>
      <c r="E719" s="329" t="s">
        <v>405</v>
      </c>
      <c r="F719" s="324">
        <v>0</v>
      </c>
      <c r="G719" s="324">
        <v>1664200</v>
      </c>
      <c r="H719" s="124" t="str">
        <f t="shared" si="11"/>
        <v>10040120075870412</v>
      </c>
    </row>
    <row r="720" spans="1:8" ht="25.5">
      <c r="A720" s="328" t="s">
        <v>254</v>
      </c>
      <c r="B720" s="329" t="s">
        <v>207</v>
      </c>
      <c r="C720" s="329" t="s">
        <v>1175</v>
      </c>
      <c r="D720" s="329" t="s">
        <v>1175</v>
      </c>
      <c r="E720" s="329" t="s">
        <v>1175</v>
      </c>
      <c r="F720" s="324">
        <v>1470045800</v>
      </c>
      <c r="G720" s="324">
        <v>1409713600</v>
      </c>
      <c r="H720" s="124" t="str">
        <f t="shared" si="11"/>
        <v/>
      </c>
    </row>
    <row r="721" spans="1:8">
      <c r="A721" s="328" t="s">
        <v>140</v>
      </c>
      <c r="B721" s="329" t="s">
        <v>207</v>
      </c>
      <c r="C721" s="329" t="s">
        <v>1142</v>
      </c>
      <c r="D721" s="329" t="s">
        <v>1175</v>
      </c>
      <c r="E721" s="329" t="s">
        <v>1175</v>
      </c>
      <c r="F721" s="324">
        <v>1405624544</v>
      </c>
      <c r="G721" s="324">
        <v>1344558244</v>
      </c>
      <c r="H721" s="124" t="str">
        <f t="shared" si="11"/>
        <v>0700</v>
      </c>
    </row>
    <row r="722" spans="1:8">
      <c r="A722" s="328" t="s">
        <v>152</v>
      </c>
      <c r="B722" s="329" t="s">
        <v>207</v>
      </c>
      <c r="C722" s="329" t="s">
        <v>408</v>
      </c>
      <c r="D722" s="329" t="s">
        <v>1175</v>
      </c>
      <c r="E722" s="329" t="s">
        <v>1175</v>
      </c>
      <c r="F722" s="324">
        <v>434465894</v>
      </c>
      <c r="G722" s="324">
        <v>434465894</v>
      </c>
      <c r="H722" s="124" t="str">
        <f t="shared" si="11"/>
        <v>0701</v>
      </c>
    </row>
    <row r="723" spans="1:8" ht="25.5">
      <c r="A723" s="328" t="s">
        <v>442</v>
      </c>
      <c r="B723" s="329" t="s">
        <v>207</v>
      </c>
      <c r="C723" s="329" t="s">
        <v>408</v>
      </c>
      <c r="D723" s="329" t="s">
        <v>971</v>
      </c>
      <c r="E723" s="329" t="s">
        <v>1175</v>
      </c>
      <c r="F723" s="324">
        <v>434465894</v>
      </c>
      <c r="G723" s="324">
        <v>434465894</v>
      </c>
      <c r="H723" s="124" t="str">
        <f t="shared" si="11"/>
        <v>07010100000000</v>
      </c>
    </row>
    <row r="724" spans="1:8" ht="38.25">
      <c r="A724" s="328" t="s">
        <v>443</v>
      </c>
      <c r="B724" s="329" t="s">
        <v>207</v>
      </c>
      <c r="C724" s="329" t="s">
        <v>408</v>
      </c>
      <c r="D724" s="329" t="s">
        <v>972</v>
      </c>
      <c r="E724" s="329" t="s">
        <v>1175</v>
      </c>
      <c r="F724" s="324">
        <v>434465894</v>
      </c>
      <c r="G724" s="324">
        <v>434465894</v>
      </c>
      <c r="H724" s="124" t="str">
        <f t="shared" si="11"/>
        <v>07010110000000</v>
      </c>
    </row>
    <row r="725" spans="1:8" ht="140.25">
      <c r="A725" s="328" t="s">
        <v>410</v>
      </c>
      <c r="B725" s="329" t="s">
        <v>207</v>
      </c>
      <c r="C725" s="329" t="s">
        <v>408</v>
      </c>
      <c r="D725" s="329" t="s">
        <v>742</v>
      </c>
      <c r="E725" s="329" t="s">
        <v>1175</v>
      </c>
      <c r="F725" s="324">
        <v>48626048</v>
      </c>
      <c r="G725" s="324">
        <v>48626048</v>
      </c>
      <c r="H725" s="124" t="str">
        <f t="shared" si="11"/>
        <v>07010110040010</v>
      </c>
    </row>
    <row r="726" spans="1:8" ht="76.5">
      <c r="A726" s="328" t="s">
        <v>1320</v>
      </c>
      <c r="B726" s="329" t="s">
        <v>207</v>
      </c>
      <c r="C726" s="329" t="s">
        <v>408</v>
      </c>
      <c r="D726" s="329" t="s">
        <v>742</v>
      </c>
      <c r="E726" s="329" t="s">
        <v>273</v>
      </c>
      <c r="F726" s="324">
        <v>29328895</v>
      </c>
      <c r="G726" s="324">
        <v>29328895</v>
      </c>
      <c r="H726" s="124" t="str">
        <f t="shared" si="11"/>
        <v>07010110040010100</v>
      </c>
    </row>
    <row r="727" spans="1:8" ht="25.5">
      <c r="A727" s="328" t="s">
        <v>1192</v>
      </c>
      <c r="B727" s="329" t="s">
        <v>207</v>
      </c>
      <c r="C727" s="329" t="s">
        <v>408</v>
      </c>
      <c r="D727" s="329" t="s">
        <v>742</v>
      </c>
      <c r="E727" s="329" t="s">
        <v>133</v>
      </c>
      <c r="F727" s="324">
        <v>29328895</v>
      </c>
      <c r="G727" s="324">
        <v>29328895</v>
      </c>
      <c r="H727" s="124" t="str">
        <f t="shared" si="11"/>
        <v>07010110040010110</v>
      </c>
    </row>
    <row r="728" spans="1:8">
      <c r="A728" s="328" t="s">
        <v>1138</v>
      </c>
      <c r="B728" s="329" t="s">
        <v>207</v>
      </c>
      <c r="C728" s="329" t="s">
        <v>408</v>
      </c>
      <c r="D728" s="329" t="s">
        <v>742</v>
      </c>
      <c r="E728" s="329" t="s">
        <v>342</v>
      </c>
      <c r="F728" s="324">
        <v>22651184</v>
      </c>
      <c r="G728" s="324">
        <v>22651184</v>
      </c>
      <c r="H728" s="124" t="str">
        <f t="shared" si="11"/>
        <v>07010110040010111</v>
      </c>
    </row>
    <row r="729" spans="1:8" ht="51">
      <c r="A729" s="328" t="s">
        <v>1139</v>
      </c>
      <c r="B729" s="329" t="s">
        <v>207</v>
      </c>
      <c r="C729" s="329" t="s">
        <v>408</v>
      </c>
      <c r="D729" s="329" t="s">
        <v>742</v>
      </c>
      <c r="E729" s="329" t="s">
        <v>1056</v>
      </c>
      <c r="F729" s="324">
        <v>6677711</v>
      </c>
      <c r="G729" s="324">
        <v>6677711</v>
      </c>
      <c r="H729" s="124" t="str">
        <f t="shared" si="11"/>
        <v>07010110040010119</v>
      </c>
    </row>
    <row r="730" spans="1:8" ht="38.25">
      <c r="A730" s="328" t="s">
        <v>1321</v>
      </c>
      <c r="B730" s="329" t="s">
        <v>207</v>
      </c>
      <c r="C730" s="329" t="s">
        <v>408</v>
      </c>
      <c r="D730" s="329" t="s">
        <v>742</v>
      </c>
      <c r="E730" s="329" t="s">
        <v>1322</v>
      </c>
      <c r="F730" s="324">
        <v>19237153</v>
      </c>
      <c r="G730" s="324">
        <v>19237153</v>
      </c>
      <c r="H730" s="124" t="str">
        <f t="shared" si="11"/>
        <v>07010110040010200</v>
      </c>
    </row>
    <row r="731" spans="1:8" ht="38.25">
      <c r="A731" s="328" t="s">
        <v>1198</v>
      </c>
      <c r="B731" s="329" t="s">
        <v>207</v>
      </c>
      <c r="C731" s="329" t="s">
        <v>408</v>
      </c>
      <c r="D731" s="329" t="s">
        <v>742</v>
      </c>
      <c r="E731" s="329" t="s">
        <v>1199</v>
      </c>
      <c r="F731" s="324">
        <v>19237153</v>
      </c>
      <c r="G731" s="324">
        <v>19237153</v>
      </c>
      <c r="H731" s="124" t="str">
        <f t="shared" si="11"/>
        <v>07010110040010240</v>
      </c>
    </row>
    <row r="732" spans="1:8">
      <c r="A732" s="328" t="s">
        <v>1225</v>
      </c>
      <c r="B732" s="329" t="s">
        <v>207</v>
      </c>
      <c r="C732" s="329" t="s">
        <v>408</v>
      </c>
      <c r="D732" s="329" t="s">
        <v>742</v>
      </c>
      <c r="E732" s="329" t="s">
        <v>329</v>
      </c>
      <c r="F732" s="324">
        <v>19237153</v>
      </c>
      <c r="G732" s="324">
        <v>19237153</v>
      </c>
      <c r="H732" s="124" t="str">
        <f t="shared" si="11"/>
        <v>07010110040010244</v>
      </c>
    </row>
    <row r="733" spans="1:8">
      <c r="A733" s="328" t="s">
        <v>1323</v>
      </c>
      <c r="B733" s="329" t="s">
        <v>207</v>
      </c>
      <c r="C733" s="329" t="s">
        <v>408</v>
      </c>
      <c r="D733" s="329" t="s">
        <v>742</v>
      </c>
      <c r="E733" s="329" t="s">
        <v>1324</v>
      </c>
      <c r="F733" s="324">
        <v>60000</v>
      </c>
      <c r="G733" s="324">
        <v>60000</v>
      </c>
      <c r="H733" s="124" t="str">
        <f t="shared" si="11"/>
        <v>07010110040010800</v>
      </c>
    </row>
    <row r="734" spans="1:8">
      <c r="A734" s="328" t="s">
        <v>1203</v>
      </c>
      <c r="B734" s="329" t="s">
        <v>207</v>
      </c>
      <c r="C734" s="329" t="s">
        <v>408</v>
      </c>
      <c r="D734" s="329" t="s">
        <v>742</v>
      </c>
      <c r="E734" s="329" t="s">
        <v>1204</v>
      </c>
      <c r="F734" s="324">
        <v>60000</v>
      </c>
      <c r="G734" s="324">
        <v>60000</v>
      </c>
      <c r="H734" s="124" t="str">
        <f t="shared" si="11"/>
        <v>07010110040010850</v>
      </c>
    </row>
    <row r="735" spans="1:8">
      <c r="A735" s="328" t="s">
        <v>1057</v>
      </c>
      <c r="B735" s="329" t="s">
        <v>207</v>
      </c>
      <c r="C735" s="329" t="s">
        <v>408</v>
      </c>
      <c r="D735" s="329" t="s">
        <v>742</v>
      </c>
      <c r="E735" s="329" t="s">
        <v>1058</v>
      </c>
      <c r="F735" s="324">
        <v>60000</v>
      </c>
      <c r="G735" s="324">
        <v>60000</v>
      </c>
      <c r="H735" s="124" t="str">
        <f t="shared" si="11"/>
        <v>07010110040010853</v>
      </c>
    </row>
    <row r="736" spans="1:8" ht="191.25">
      <c r="A736" s="328" t="s">
        <v>572</v>
      </c>
      <c r="B736" s="329" t="s">
        <v>207</v>
      </c>
      <c r="C736" s="329" t="s">
        <v>408</v>
      </c>
      <c r="D736" s="329" t="s">
        <v>743</v>
      </c>
      <c r="E736" s="329" t="s">
        <v>1175</v>
      </c>
      <c r="F736" s="324">
        <v>48282846</v>
      </c>
      <c r="G736" s="324">
        <v>48282846</v>
      </c>
      <c r="H736" s="124" t="str">
        <f t="shared" si="11"/>
        <v>07010110041010</v>
      </c>
    </row>
    <row r="737" spans="1:8" ht="76.5">
      <c r="A737" s="328" t="s">
        <v>1320</v>
      </c>
      <c r="B737" s="329" t="s">
        <v>207</v>
      </c>
      <c r="C737" s="329" t="s">
        <v>408</v>
      </c>
      <c r="D737" s="329" t="s">
        <v>743</v>
      </c>
      <c r="E737" s="329" t="s">
        <v>273</v>
      </c>
      <c r="F737" s="324">
        <v>48282846</v>
      </c>
      <c r="G737" s="324">
        <v>48282846</v>
      </c>
      <c r="H737" s="124" t="str">
        <f t="shared" si="11"/>
        <v>07010110041010100</v>
      </c>
    </row>
    <row r="738" spans="1:8" ht="25.5">
      <c r="A738" s="328" t="s">
        <v>1192</v>
      </c>
      <c r="B738" s="329" t="s">
        <v>207</v>
      </c>
      <c r="C738" s="329" t="s">
        <v>408</v>
      </c>
      <c r="D738" s="329" t="s">
        <v>743</v>
      </c>
      <c r="E738" s="329" t="s">
        <v>133</v>
      </c>
      <c r="F738" s="324">
        <v>48282846</v>
      </c>
      <c r="G738" s="324">
        <v>48282846</v>
      </c>
      <c r="H738" s="124" t="str">
        <f t="shared" si="11"/>
        <v>07010110041010110</v>
      </c>
    </row>
    <row r="739" spans="1:8">
      <c r="A739" s="328" t="s">
        <v>1138</v>
      </c>
      <c r="B739" s="329" t="s">
        <v>207</v>
      </c>
      <c r="C739" s="329" t="s">
        <v>408</v>
      </c>
      <c r="D739" s="329" t="s">
        <v>743</v>
      </c>
      <c r="E739" s="329" t="s">
        <v>342</v>
      </c>
      <c r="F739" s="324">
        <v>37085000</v>
      </c>
      <c r="G739" s="324">
        <v>37085000</v>
      </c>
      <c r="H739" s="124" t="str">
        <f t="shared" si="11"/>
        <v>07010110041010111</v>
      </c>
    </row>
    <row r="740" spans="1:8" ht="51">
      <c r="A740" s="328" t="s">
        <v>1139</v>
      </c>
      <c r="B740" s="329" t="s">
        <v>207</v>
      </c>
      <c r="C740" s="329" t="s">
        <v>408</v>
      </c>
      <c r="D740" s="329" t="s">
        <v>743</v>
      </c>
      <c r="E740" s="329" t="s">
        <v>1056</v>
      </c>
      <c r="F740" s="324">
        <v>11197846</v>
      </c>
      <c r="G740" s="324">
        <v>11197846</v>
      </c>
      <c r="H740" s="124" t="str">
        <f t="shared" si="11"/>
        <v>07010110041010119</v>
      </c>
    </row>
    <row r="741" spans="1:8" ht="140.25">
      <c r="A741" s="328" t="s">
        <v>573</v>
      </c>
      <c r="B741" s="329" t="s">
        <v>207</v>
      </c>
      <c r="C741" s="329" t="s">
        <v>408</v>
      </c>
      <c r="D741" s="329" t="s">
        <v>744</v>
      </c>
      <c r="E741" s="329" t="s">
        <v>1175</v>
      </c>
      <c r="F741" s="324">
        <v>839000</v>
      </c>
      <c r="G741" s="324">
        <v>839000</v>
      </c>
      <c r="H741" s="124" t="str">
        <f t="shared" si="11"/>
        <v>07010110047010</v>
      </c>
    </row>
    <row r="742" spans="1:8" ht="76.5">
      <c r="A742" s="328" t="s">
        <v>1320</v>
      </c>
      <c r="B742" s="329" t="s">
        <v>207</v>
      </c>
      <c r="C742" s="329" t="s">
        <v>408</v>
      </c>
      <c r="D742" s="329" t="s">
        <v>744</v>
      </c>
      <c r="E742" s="329" t="s">
        <v>273</v>
      </c>
      <c r="F742" s="324">
        <v>839000</v>
      </c>
      <c r="G742" s="324">
        <v>839000</v>
      </c>
      <c r="H742" s="124" t="str">
        <f t="shared" ref="H742:H805" si="12">CONCATENATE(C742,,D742,E742)</f>
        <v>07010110047010100</v>
      </c>
    </row>
    <row r="743" spans="1:8" ht="25.5">
      <c r="A743" s="328" t="s">
        <v>1192</v>
      </c>
      <c r="B743" s="329" t="s">
        <v>207</v>
      </c>
      <c r="C743" s="329" t="s">
        <v>408</v>
      </c>
      <c r="D743" s="329" t="s">
        <v>744</v>
      </c>
      <c r="E743" s="329" t="s">
        <v>133</v>
      </c>
      <c r="F743" s="324">
        <v>839000</v>
      </c>
      <c r="G743" s="324">
        <v>839000</v>
      </c>
      <c r="H743" s="124" t="str">
        <f t="shared" si="12"/>
        <v>07010110047010110</v>
      </c>
    </row>
    <row r="744" spans="1:8" ht="25.5">
      <c r="A744" s="328" t="s">
        <v>1147</v>
      </c>
      <c r="B744" s="329" t="s">
        <v>207</v>
      </c>
      <c r="C744" s="329" t="s">
        <v>408</v>
      </c>
      <c r="D744" s="329" t="s">
        <v>744</v>
      </c>
      <c r="E744" s="329" t="s">
        <v>391</v>
      </c>
      <c r="F744" s="324">
        <v>839000</v>
      </c>
      <c r="G744" s="324">
        <v>839000</v>
      </c>
      <c r="H744" s="124" t="str">
        <f t="shared" si="12"/>
        <v>07010110047010112</v>
      </c>
    </row>
    <row r="745" spans="1:8" ht="153">
      <c r="A745" s="328" t="s">
        <v>574</v>
      </c>
      <c r="B745" s="329" t="s">
        <v>207</v>
      </c>
      <c r="C745" s="329" t="s">
        <v>408</v>
      </c>
      <c r="D745" s="329" t="s">
        <v>745</v>
      </c>
      <c r="E745" s="329" t="s">
        <v>1175</v>
      </c>
      <c r="F745" s="324">
        <v>42387100</v>
      </c>
      <c r="G745" s="324">
        <v>42387100</v>
      </c>
      <c r="H745" s="124" t="str">
        <f t="shared" si="12"/>
        <v>0701011004Г010</v>
      </c>
    </row>
    <row r="746" spans="1:8" ht="38.25">
      <c r="A746" s="328" t="s">
        <v>1321</v>
      </c>
      <c r="B746" s="329" t="s">
        <v>207</v>
      </c>
      <c r="C746" s="329" t="s">
        <v>408</v>
      </c>
      <c r="D746" s="329" t="s">
        <v>745</v>
      </c>
      <c r="E746" s="329" t="s">
        <v>1322</v>
      </c>
      <c r="F746" s="324">
        <v>42387100</v>
      </c>
      <c r="G746" s="324">
        <v>42387100</v>
      </c>
      <c r="H746" s="124" t="str">
        <f t="shared" si="12"/>
        <v>0701011004Г010200</v>
      </c>
    </row>
    <row r="747" spans="1:8" ht="38.25">
      <c r="A747" s="328" t="s">
        <v>1198</v>
      </c>
      <c r="B747" s="329" t="s">
        <v>207</v>
      </c>
      <c r="C747" s="329" t="s">
        <v>408</v>
      </c>
      <c r="D747" s="329" t="s">
        <v>745</v>
      </c>
      <c r="E747" s="329" t="s">
        <v>1199</v>
      </c>
      <c r="F747" s="324">
        <v>42387100</v>
      </c>
      <c r="G747" s="324">
        <v>42387100</v>
      </c>
      <c r="H747" s="124" t="str">
        <f t="shared" si="12"/>
        <v>0701011004Г010240</v>
      </c>
    </row>
    <row r="748" spans="1:8">
      <c r="A748" s="328" t="s">
        <v>1225</v>
      </c>
      <c r="B748" s="329" t="s">
        <v>207</v>
      </c>
      <c r="C748" s="329" t="s">
        <v>408</v>
      </c>
      <c r="D748" s="329" t="s">
        <v>745</v>
      </c>
      <c r="E748" s="329" t="s">
        <v>329</v>
      </c>
      <c r="F748" s="324">
        <v>4723600</v>
      </c>
      <c r="G748" s="324">
        <v>4723600</v>
      </c>
      <c r="H748" s="124" t="str">
        <f t="shared" si="12"/>
        <v>0701011004Г010244</v>
      </c>
    </row>
    <row r="749" spans="1:8">
      <c r="A749" s="328" t="s">
        <v>1709</v>
      </c>
      <c r="B749" s="329" t="s">
        <v>207</v>
      </c>
      <c r="C749" s="329" t="s">
        <v>408</v>
      </c>
      <c r="D749" s="329" t="s">
        <v>745</v>
      </c>
      <c r="E749" s="329" t="s">
        <v>1710</v>
      </c>
      <c r="F749" s="324">
        <v>37663500</v>
      </c>
      <c r="G749" s="324">
        <v>37663500</v>
      </c>
      <c r="H749" s="124" t="str">
        <f t="shared" si="12"/>
        <v>0701011004Г010247</v>
      </c>
    </row>
    <row r="750" spans="1:8" ht="153">
      <c r="A750" s="328" t="s">
        <v>1802</v>
      </c>
      <c r="B750" s="329" t="s">
        <v>207</v>
      </c>
      <c r="C750" s="329" t="s">
        <v>408</v>
      </c>
      <c r="D750" s="329" t="s">
        <v>1803</v>
      </c>
      <c r="E750" s="329" t="s">
        <v>1175</v>
      </c>
      <c r="F750" s="324">
        <v>874300</v>
      </c>
      <c r="G750" s="324">
        <v>874300</v>
      </c>
      <c r="H750" s="124" t="str">
        <f t="shared" si="12"/>
        <v>0701011004М010</v>
      </c>
    </row>
    <row r="751" spans="1:8" ht="38.25">
      <c r="A751" s="328" t="s">
        <v>1321</v>
      </c>
      <c r="B751" s="329" t="s">
        <v>207</v>
      </c>
      <c r="C751" s="329" t="s">
        <v>408</v>
      </c>
      <c r="D751" s="329" t="s">
        <v>1803</v>
      </c>
      <c r="E751" s="329" t="s">
        <v>1322</v>
      </c>
      <c r="F751" s="324">
        <v>874300</v>
      </c>
      <c r="G751" s="324">
        <v>874300</v>
      </c>
      <c r="H751" s="124" t="str">
        <f t="shared" si="12"/>
        <v>0701011004М010200</v>
      </c>
    </row>
    <row r="752" spans="1:8" ht="38.25">
      <c r="A752" s="328" t="s">
        <v>1198</v>
      </c>
      <c r="B752" s="329" t="s">
        <v>207</v>
      </c>
      <c r="C752" s="329" t="s">
        <v>408</v>
      </c>
      <c r="D752" s="329" t="s">
        <v>1803</v>
      </c>
      <c r="E752" s="329" t="s">
        <v>1199</v>
      </c>
      <c r="F752" s="324">
        <v>874300</v>
      </c>
      <c r="G752" s="324">
        <v>874300</v>
      </c>
      <c r="H752" s="124" t="str">
        <f t="shared" si="12"/>
        <v>0701011004М010240</v>
      </c>
    </row>
    <row r="753" spans="1:8">
      <c r="A753" s="328" t="s">
        <v>1225</v>
      </c>
      <c r="B753" s="329" t="s">
        <v>207</v>
      </c>
      <c r="C753" s="329" t="s">
        <v>408</v>
      </c>
      <c r="D753" s="329" t="s">
        <v>1803</v>
      </c>
      <c r="E753" s="329" t="s">
        <v>329</v>
      </c>
      <c r="F753" s="324">
        <v>874300</v>
      </c>
      <c r="G753" s="324">
        <v>874300</v>
      </c>
      <c r="H753" s="124" t="str">
        <f t="shared" si="12"/>
        <v>0701011004М010244</v>
      </c>
    </row>
    <row r="754" spans="1:8" ht="127.5">
      <c r="A754" s="328" t="s">
        <v>575</v>
      </c>
      <c r="B754" s="329" t="s">
        <v>207</v>
      </c>
      <c r="C754" s="329" t="s">
        <v>408</v>
      </c>
      <c r="D754" s="329" t="s">
        <v>746</v>
      </c>
      <c r="E754" s="329" t="s">
        <v>1175</v>
      </c>
      <c r="F754" s="324">
        <v>41000000</v>
      </c>
      <c r="G754" s="324">
        <v>41000000</v>
      </c>
      <c r="H754" s="124" t="str">
        <f t="shared" si="12"/>
        <v>0701011004П010</v>
      </c>
    </row>
    <row r="755" spans="1:8" ht="38.25">
      <c r="A755" s="328" t="s">
        <v>1321</v>
      </c>
      <c r="B755" s="329" t="s">
        <v>207</v>
      </c>
      <c r="C755" s="329" t="s">
        <v>408</v>
      </c>
      <c r="D755" s="329" t="s">
        <v>746</v>
      </c>
      <c r="E755" s="329" t="s">
        <v>1322</v>
      </c>
      <c r="F755" s="324">
        <v>41000000</v>
      </c>
      <c r="G755" s="324">
        <v>41000000</v>
      </c>
      <c r="H755" s="124" t="str">
        <f t="shared" si="12"/>
        <v>0701011004П010200</v>
      </c>
    </row>
    <row r="756" spans="1:8" ht="38.25">
      <c r="A756" s="328" t="s">
        <v>1198</v>
      </c>
      <c r="B756" s="329" t="s">
        <v>207</v>
      </c>
      <c r="C756" s="329" t="s">
        <v>408</v>
      </c>
      <c r="D756" s="329" t="s">
        <v>746</v>
      </c>
      <c r="E756" s="329" t="s">
        <v>1199</v>
      </c>
      <c r="F756" s="324">
        <v>41000000</v>
      </c>
      <c r="G756" s="324">
        <v>41000000</v>
      </c>
      <c r="H756" s="124" t="str">
        <f t="shared" si="12"/>
        <v>0701011004П010240</v>
      </c>
    </row>
    <row r="757" spans="1:8">
      <c r="A757" s="328" t="s">
        <v>1225</v>
      </c>
      <c r="B757" s="329" t="s">
        <v>207</v>
      </c>
      <c r="C757" s="329" t="s">
        <v>408</v>
      </c>
      <c r="D757" s="329" t="s">
        <v>746</v>
      </c>
      <c r="E757" s="329" t="s">
        <v>329</v>
      </c>
      <c r="F757" s="324">
        <v>41000000</v>
      </c>
      <c r="G757" s="324">
        <v>41000000</v>
      </c>
      <c r="H757" s="124" t="str">
        <f t="shared" si="12"/>
        <v>0701011004П010244</v>
      </c>
    </row>
    <row r="758" spans="1:8" ht="127.5">
      <c r="A758" s="328" t="s">
        <v>962</v>
      </c>
      <c r="B758" s="329" t="s">
        <v>207</v>
      </c>
      <c r="C758" s="329" t="s">
        <v>408</v>
      </c>
      <c r="D758" s="329" t="s">
        <v>963</v>
      </c>
      <c r="E758" s="329" t="s">
        <v>1175</v>
      </c>
      <c r="F758" s="324">
        <v>10215000</v>
      </c>
      <c r="G758" s="324">
        <v>10215000</v>
      </c>
      <c r="H758" s="124" t="str">
        <f t="shared" si="12"/>
        <v>0701011004Э010</v>
      </c>
    </row>
    <row r="759" spans="1:8" ht="38.25">
      <c r="A759" s="328" t="s">
        <v>1321</v>
      </c>
      <c r="B759" s="329" t="s">
        <v>207</v>
      </c>
      <c r="C759" s="329" t="s">
        <v>408</v>
      </c>
      <c r="D759" s="329" t="s">
        <v>963</v>
      </c>
      <c r="E759" s="329" t="s">
        <v>1322</v>
      </c>
      <c r="F759" s="324">
        <v>10215000</v>
      </c>
      <c r="G759" s="324">
        <v>10215000</v>
      </c>
      <c r="H759" s="124" t="str">
        <f t="shared" si="12"/>
        <v>0701011004Э010200</v>
      </c>
    </row>
    <row r="760" spans="1:8" ht="38.25">
      <c r="A760" s="328" t="s">
        <v>1198</v>
      </c>
      <c r="B760" s="329" t="s">
        <v>207</v>
      </c>
      <c r="C760" s="329" t="s">
        <v>408</v>
      </c>
      <c r="D760" s="329" t="s">
        <v>963</v>
      </c>
      <c r="E760" s="329" t="s">
        <v>1199</v>
      </c>
      <c r="F760" s="324">
        <v>10215000</v>
      </c>
      <c r="G760" s="324">
        <v>10215000</v>
      </c>
      <c r="H760" s="124" t="str">
        <f t="shared" si="12"/>
        <v>0701011004Э010240</v>
      </c>
    </row>
    <row r="761" spans="1:8">
      <c r="A761" s="328" t="s">
        <v>1709</v>
      </c>
      <c r="B761" s="329" t="s">
        <v>207</v>
      </c>
      <c r="C761" s="329" t="s">
        <v>408</v>
      </c>
      <c r="D761" s="329" t="s">
        <v>963</v>
      </c>
      <c r="E761" s="329" t="s">
        <v>1710</v>
      </c>
      <c r="F761" s="324">
        <v>10215000</v>
      </c>
      <c r="G761" s="324">
        <v>10215000</v>
      </c>
      <c r="H761" s="124" t="str">
        <f t="shared" si="12"/>
        <v>0701011004Э010247</v>
      </c>
    </row>
    <row r="762" spans="1:8" ht="331.5">
      <c r="A762" s="328" t="s">
        <v>1359</v>
      </c>
      <c r="B762" s="329" t="s">
        <v>207</v>
      </c>
      <c r="C762" s="329" t="s">
        <v>408</v>
      </c>
      <c r="D762" s="329" t="s">
        <v>741</v>
      </c>
      <c r="E762" s="329" t="s">
        <v>1175</v>
      </c>
      <c r="F762" s="324">
        <v>90344200</v>
      </c>
      <c r="G762" s="324">
        <v>90344200</v>
      </c>
      <c r="H762" s="124" t="str">
        <f t="shared" si="12"/>
        <v>07010110074080</v>
      </c>
    </row>
    <row r="763" spans="1:8" ht="76.5">
      <c r="A763" s="328" t="s">
        <v>1320</v>
      </c>
      <c r="B763" s="329" t="s">
        <v>207</v>
      </c>
      <c r="C763" s="329" t="s">
        <v>408</v>
      </c>
      <c r="D763" s="329" t="s">
        <v>741</v>
      </c>
      <c r="E763" s="329" t="s">
        <v>273</v>
      </c>
      <c r="F763" s="324">
        <v>83019226</v>
      </c>
      <c r="G763" s="324">
        <v>83019226</v>
      </c>
      <c r="H763" s="124" t="str">
        <f t="shared" si="12"/>
        <v>07010110074080100</v>
      </c>
    </row>
    <row r="764" spans="1:8" ht="25.5">
      <c r="A764" s="328" t="s">
        <v>1192</v>
      </c>
      <c r="B764" s="329" t="s">
        <v>207</v>
      </c>
      <c r="C764" s="329" t="s">
        <v>408</v>
      </c>
      <c r="D764" s="329" t="s">
        <v>741</v>
      </c>
      <c r="E764" s="329" t="s">
        <v>133</v>
      </c>
      <c r="F764" s="324">
        <v>83019226</v>
      </c>
      <c r="G764" s="324">
        <v>83019226</v>
      </c>
      <c r="H764" s="124" t="str">
        <f t="shared" si="12"/>
        <v>07010110074080110</v>
      </c>
    </row>
    <row r="765" spans="1:8">
      <c r="A765" s="328" t="s">
        <v>1138</v>
      </c>
      <c r="B765" s="329" t="s">
        <v>207</v>
      </c>
      <c r="C765" s="329" t="s">
        <v>408</v>
      </c>
      <c r="D765" s="329" t="s">
        <v>741</v>
      </c>
      <c r="E765" s="329" t="s">
        <v>342</v>
      </c>
      <c r="F765" s="324">
        <v>62083000</v>
      </c>
      <c r="G765" s="324">
        <v>62083000</v>
      </c>
      <c r="H765" s="124" t="str">
        <f t="shared" si="12"/>
        <v>07010110074080111</v>
      </c>
    </row>
    <row r="766" spans="1:8" ht="25.5">
      <c r="A766" s="328" t="s">
        <v>1147</v>
      </c>
      <c r="B766" s="329" t="s">
        <v>207</v>
      </c>
      <c r="C766" s="329" t="s">
        <v>408</v>
      </c>
      <c r="D766" s="329" t="s">
        <v>741</v>
      </c>
      <c r="E766" s="329" t="s">
        <v>391</v>
      </c>
      <c r="F766" s="324">
        <v>2465000</v>
      </c>
      <c r="G766" s="324">
        <v>2465000</v>
      </c>
      <c r="H766" s="124" t="str">
        <f t="shared" si="12"/>
        <v>07010110074080112</v>
      </c>
    </row>
    <row r="767" spans="1:8" ht="51">
      <c r="A767" s="328" t="s">
        <v>1139</v>
      </c>
      <c r="B767" s="329" t="s">
        <v>207</v>
      </c>
      <c r="C767" s="329" t="s">
        <v>408</v>
      </c>
      <c r="D767" s="329" t="s">
        <v>741</v>
      </c>
      <c r="E767" s="329" t="s">
        <v>1056</v>
      </c>
      <c r="F767" s="324">
        <v>18471226</v>
      </c>
      <c r="G767" s="324">
        <v>18471226</v>
      </c>
      <c r="H767" s="124" t="str">
        <f t="shared" si="12"/>
        <v>07010110074080119</v>
      </c>
    </row>
    <row r="768" spans="1:8" ht="38.25">
      <c r="A768" s="328" t="s">
        <v>1321</v>
      </c>
      <c r="B768" s="329" t="s">
        <v>207</v>
      </c>
      <c r="C768" s="329" t="s">
        <v>408</v>
      </c>
      <c r="D768" s="329" t="s">
        <v>741</v>
      </c>
      <c r="E768" s="329" t="s">
        <v>1322</v>
      </c>
      <c r="F768" s="324">
        <v>7324974</v>
      </c>
      <c r="G768" s="324">
        <v>7324974</v>
      </c>
      <c r="H768" s="124" t="str">
        <f t="shared" si="12"/>
        <v>07010110074080200</v>
      </c>
    </row>
    <row r="769" spans="1:8" ht="38.25">
      <c r="A769" s="328" t="s">
        <v>1198</v>
      </c>
      <c r="B769" s="329" t="s">
        <v>207</v>
      </c>
      <c r="C769" s="329" t="s">
        <v>408</v>
      </c>
      <c r="D769" s="329" t="s">
        <v>741</v>
      </c>
      <c r="E769" s="329" t="s">
        <v>1199</v>
      </c>
      <c r="F769" s="324">
        <v>7324974</v>
      </c>
      <c r="G769" s="324">
        <v>7324974</v>
      </c>
      <c r="H769" s="124" t="str">
        <f t="shared" si="12"/>
        <v>07010110074080240</v>
      </c>
    </row>
    <row r="770" spans="1:8">
      <c r="A770" s="328" t="s">
        <v>1225</v>
      </c>
      <c r="B770" s="329" t="s">
        <v>207</v>
      </c>
      <c r="C770" s="329" t="s">
        <v>408</v>
      </c>
      <c r="D770" s="329" t="s">
        <v>741</v>
      </c>
      <c r="E770" s="329" t="s">
        <v>329</v>
      </c>
      <c r="F770" s="324">
        <v>7324974</v>
      </c>
      <c r="G770" s="324">
        <v>7324974</v>
      </c>
      <c r="H770" s="124" t="str">
        <f t="shared" si="12"/>
        <v>07010110074080244</v>
      </c>
    </row>
    <row r="771" spans="1:8" ht="331.5">
      <c r="A771" s="328" t="s">
        <v>1360</v>
      </c>
      <c r="B771" s="329" t="s">
        <v>207</v>
      </c>
      <c r="C771" s="329" t="s">
        <v>408</v>
      </c>
      <c r="D771" s="329" t="s">
        <v>739</v>
      </c>
      <c r="E771" s="329" t="s">
        <v>1175</v>
      </c>
      <c r="F771" s="324">
        <v>151897400</v>
      </c>
      <c r="G771" s="324">
        <v>151897400</v>
      </c>
      <c r="H771" s="124" t="str">
        <f t="shared" si="12"/>
        <v>07010110075880</v>
      </c>
    </row>
    <row r="772" spans="1:8" ht="76.5">
      <c r="A772" s="328" t="s">
        <v>1320</v>
      </c>
      <c r="B772" s="329" t="s">
        <v>207</v>
      </c>
      <c r="C772" s="329" t="s">
        <v>408</v>
      </c>
      <c r="D772" s="329" t="s">
        <v>739</v>
      </c>
      <c r="E772" s="329" t="s">
        <v>273</v>
      </c>
      <c r="F772" s="324">
        <v>138335290</v>
      </c>
      <c r="G772" s="324">
        <v>138335290</v>
      </c>
      <c r="H772" s="124" t="str">
        <f t="shared" si="12"/>
        <v>07010110075880100</v>
      </c>
    </row>
    <row r="773" spans="1:8" ht="25.5">
      <c r="A773" s="328" t="s">
        <v>1192</v>
      </c>
      <c r="B773" s="329" t="s">
        <v>207</v>
      </c>
      <c r="C773" s="329" t="s">
        <v>408</v>
      </c>
      <c r="D773" s="329" t="s">
        <v>739</v>
      </c>
      <c r="E773" s="329" t="s">
        <v>133</v>
      </c>
      <c r="F773" s="324">
        <v>138335290</v>
      </c>
      <c r="G773" s="324">
        <v>138335290</v>
      </c>
      <c r="H773" s="124" t="str">
        <f t="shared" si="12"/>
        <v>07010110075880110</v>
      </c>
    </row>
    <row r="774" spans="1:8">
      <c r="A774" s="328" t="s">
        <v>1138</v>
      </c>
      <c r="B774" s="329" t="s">
        <v>207</v>
      </c>
      <c r="C774" s="329" t="s">
        <v>408</v>
      </c>
      <c r="D774" s="329" t="s">
        <v>739</v>
      </c>
      <c r="E774" s="329" t="s">
        <v>342</v>
      </c>
      <c r="F774" s="324">
        <v>105333440</v>
      </c>
      <c r="G774" s="324">
        <v>105333440</v>
      </c>
      <c r="H774" s="124" t="str">
        <f t="shared" si="12"/>
        <v>07010110075880111</v>
      </c>
    </row>
    <row r="775" spans="1:8" ht="25.5">
      <c r="A775" s="328" t="s">
        <v>1147</v>
      </c>
      <c r="B775" s="329" t="s">
        <v>207</v>
      </c>
      <c r="C775" s="329" t="s">
        <v>408</v>
      </c>
      <c r="D775" s="329" t="s">
        <v>739</v>
      </c>
      <c r="E775" s="329" t="s">
        <v>391</v>
      </c>
      <c r="F775" s="324">
        <v>1479585</v>
      </c>
      <c r="G775" s="324">
        <v>1479585</v>
      </c>
      <c r="H775" s="124" t="str">
        <f t="shared" si="12"/>
        <v>07010110075880112</v>
      </c>
    </row>
    <row r="776" spans="1:8" ht="51">
      <c r="A776" s="328" t="s">
        <v>1139</v>
      </c>
      <c r="B776" s="329" t="s">
        <v>207</v>
      </c>
      <c r="C776" s="329" t="s">
        <v>408</v>
      </c>
      <c r="D776" s="329" t="s">
        <v>739</v>
      </c>
      <c r="E776" s="329" t="s">
        <v>1056</v>
      </c>
      <c r="F776" s="324">
        <v>31522265</v>
      </c>
      <c r="G776" s="324">
        <v>31522265</v>
      </c>
      <c r="H776" s="124" t="str">
        <f t="shared" si="12"/>
        <v>07010110075880119</v>
      </c>
    </row>
    <row r="777" spans="1:8" ht="38.25">
      <c r="A777" s="328" t="s">
        <v>1321</v>
      </c>
      <c r="B777" s="329" t="s">
        <v>207</v>
      </c>
      <c r="C777" s="329" t="s">
        <v>408</v>
      </c>
      <c r="D777" s="329" t="s">
        <v>739</v>
      </c>
      <c r="E777" s="329" t="s">
        <v>1322</v>
      </c>
      <c r="F777" s="324">
        <v>13562110</v>
      </c>
      <c r="G777" s="324">
        <v>13562110</v>
      </c>
      <c r="H777" s="124" t="str">
        <f t="shared" si="12"/>
        <v>07010110075880200</v>
      </c>
    </row>
    <row r="778" spans="1:8" ht="38.25">
      <c r="A778" s="328" t="s">
        <v>1198</v>
      </c>
      <c r="B778" s="329" t="s">
        <v>207</v>
      </c>
      <c r="C778" s="329" t="s">
        <v>408</v>
      </c>
      <c r="D778" s="329" t="s">
        <v>739</v>
      </c>
      <c r="E778" s="329" t="s">
        <v>1199</v>
      </c>
      <c r="F778" s="324">
        <v>13562110</v>
      </c>
      <c r="G778" s="324">
        <v>13562110</v>
      </c>
      <c r="H778" s="124" t="str">
        <f t="shared" si="12"/>
        <v>07010110075880240</v>
      </c>
    </row>
    <row r="779" spans="1:8">
      <c r="A779" s="328" t="s">
        <v>1225</v>
      </c>
      <c r="B779" s="329" t="s">
        <v>207</v>
      </c>
      <c r="C779" s="329" t="s">
        <v>408</v>
      </c>
      <c r="D779" s="329" t="s">
        <v>739</v>
      </c>
      <c r="E779" s="329" t="s">
        <v>329</v>
      </c>
      <c r="F779" s="324">
        <v>13562110</v>
      </c>
      <c r="G779" s="324">
        <v>13562110</v>
      </c>
      <c r="H779" s="124" t="str">
        <f t="shared" si="12"/>
        <v>07010110075880244</v>
      </c>
    </row>
    <row r="780" spans="1:8">
      <c r="A780" s="328" t="s">
        <v>153</v>
      </c>
      <c r="B780" s="329" t="s">
        <v>207</v>
      </c>
      <c r="C780" s="329" t="s">
        <v>395</v>
      </c>
      <c r="D780" s="329" t="s">
        <v>1175</v>
      </c>
      <c r="E780" s="329" t="s">
        <v>1175</v>
      </c>
      <c r="F780" s="324">
        <v>809093804</v>
      </c>
      <c r="G780" s="324">
        <v>748027504</v>
      </c>
      <c r="H780" s="124" t="str">
        <f t="shared" si="12"/>
        <v>0702</v>
      </c>
    </row>
    <row r="781" spans="1:8" ht="25.5">
      <c r="A781" s="328" t="s">
        <v>442</v>
      </c>
      <c r="B781" s="329" t="s">
        <v>207</v>
      </c>
      <c r="C781" s="329" t="s">
        <v>395</v>
      </c>
      <c r="D781" s="329" t="s">
        <v>971</v>
      </c>
      <c r="E781" s="329" t="s">
        <v>1175</v>
      </c>
      <c r="F781" s="324">
        <v>806693804</v>
      </c>
      <c r="G781" s="324">
        <v>745627504</v>
      </c>
      <c r="H781" s="124" t="str">
        <f t="shared" si="12"/>
        <v>07020100000000</v>
      </c>
    </row>
    <row r="782" spans="1:8" ht="38.25">
      <c r="A782" s="328" t="s">
        <v>443</v>
      </c>
      <c r="B782" s="329" t="s">
        <v>207</v>
      </c>
      <c r="C782" s="329" t="s">
        <v>395</v>
      </c>
      <c r="D782" s="329" t="s">
        <v>972</v>
      </c>
      <c r="E782" s="329" t="s">
        <v>1175</v>
      </c>
      <c r="F782" s="324">
        <v>806693804</v>
      </c>
      <c r="G782" s="324">
        <v>745627504</v>
      </c>
      <c r="H782" s="124" t="str">
        <f t="shared" si="12"/>
        <v>07020110000000</v>
      </c>
    </row>
    <row r="783" spans="1:8" ht="153">
      <c r="A783" s="328" t="s">
        <v>413</v>
      </c>
      <c r="B783" s="329" t="s">
        <v>207</v>
      </c>
      <c r="C783" s="329" t="s">
        <v>395</v>
      </c>
      <c r="D783" s="329" t="s">
        <v>750</v>
      </c>
      <c r="E783" s="329" t="s">
        <v>1175</v>
      </c>
      <c r="F783" s="324">
        <v>70953272</v>
      </c>
      <c r="G783" s="324">
        <v>70893372</v>
      </c>
      <c r="H783" s="124" t="str">
        <f t="shared" si="12"/>
        <v>07020110040020</v>
      </c>
    </row>
    <row r="784" spans="1:8" ht="76.5">
      <c r="A784" s="328" t="s">
        <v>1320</v>
      </c>
      <c r="B784" s="329" t="s">
        <v>207</v>
      </c>
      <c r="C784" s="329" t="s">
        <v>395</v>
      </c>
      <c r="D784" s="329" t="s">
        <v>750</v>
      </c>
      <c r="E784" s="329" t="s">
        <v>273</v>
      </c>
      <c r="F784" s="324">
        <v>45933072</v>
      </c>
      <c r="G784" s="324">
        <v>45933072</v>
      </c>
      <c r="H784" s="124" t="str">
        <f t="shared" si="12"/>
        <v>07020110040020100</v>
      </c>
    </row>
    <row r="785" spans="1:8" ht="25.5">
      <c r="A785" s="328" t="s">
        <v>1192</v>
      </c>
      <c r="B785" s="329" t="s">
        <v>207</v>
      </c>
      <c r="C785" s="329" t="s">
        <v>395</v>
      </c>
      <c r="D785" s="329" t="s">
        <v>750</v>
      </c>
      <c r="E785" s="329" t="s">
        <v>133</v>
      </c>
      <c r="F785" s="324">
        <v>45933072</v>
      </c>
      <c r="G785" s="324">
        <v>45933072</v>
      </c>
      <c r="H785" s="124" t="str">
        <f t="shared" si="12"/>
        <v>07020110040020110</v>
      </c>
    </row>
    <row r="786" spans="1:8">
      <c r="A786" s="328" t="s">
        <v>1138</v>
      </c>
      <c r="B786" s="329" t="s">
        <v>207</v>
      </c>
      <c r="C786" s="329" t="s">
        <v>395</v>
      </c>
      <c r="D786" s="329" t="s">
        <v>750</v>
      </c>
      <c r="E786" s="329" t="s">
        <v>342</v>
      </c>
      <c r="F786" s="324">
        <v>35370800</v>
      </c>
      <c r="G786" s="324">
        <v>35370800</v>
      </c>
      <c r="H786" s="124" t="str">
        <f t="shared" si="12"/>
        <v>07020110040020111</v>
      </c>
    </row>
    <row r="787" spans="1:8" ht="25.5">
      <c r="A787" s="328" t="s">
        <v>1147</v>
      </c>
      <c r="B787" s="329" t="s">
        <v>207</v>
      </c>
      <c r="C787" s="329" t="s">
        <v>395</v>
      </c>
      <c r="D787" s="329" t="s">
        <v>750</v>
      </c>
      <c r="E787" s="329" t="s">
        <v>391</v>
      </c>
      <c r="F787" s="324">
        <v>520</v>
      </c>
      <c r="G787" s="324">
        <v>520</v>
      </c>
      <c r="H787" s="124" t="str">
        <f t="shared" si="12"/>
        <v>07020110040020112</v>
      </c>
    </row>
    <row r="788" spans="1:8" ht="51">
      <c r="A788" s="328" t="s">
        <v>1139</v>
      </c>
      <c r="B788" s="329" t="s">
        <v>207</v>
      </c>
      <c r="C788" s="329" t="s">
        <v>395</v>
      </c>
      <c r="D788" s="329" t="s">
        <v>750</v>
      </c>
      <c r="E788" s="329" t="s">
        <v>1056</v>
      </c>
      <c r="F788" s="324">
        <v>10561752</v>
      </c>
      <c r="G788" s="324">
        <v>10561752</v>
      </c>
      <c r="H788" s="124" t="str">
        <f t="shared" si="12"/>
        <v>07020110040020119</v>
      </c>
    </row>
    <row r="789" spans="1:8" ht="38.25">
      <c r="A789" s="328" t="s">
        <v>1321</v>
      </c>
      <c r="B789" s="329" t="s">
        <v>207</v>
      </c>
      <c r="C789" s="329" t="s">
        <v>395</v>
      </c>
      <c r="D789" s="329" t="s">
        <v>750</v>
      </c>
      <c r="E789" s="329" t="s">
        <v>1322</v>
      </c>
      <c r="F789" s="324">
        <v>25020200</v>
      </c>
      <c r="G789" s="324">
        <v>24960300</v>
      </c>
      <c r="H789" s="124" t="str">
        <f t="shared" si="12"/>
        <v>07020110040020200</v>
      </c>
    </row>
    <row r="790" spans="1:8" ht="38.25">
      <c r="A790" s="328" t="s">
        <v>1198</v>
      </c>
      <c r="B790" s="329" t="s">
        <v>207</v>
      </c>
      <c r="C790" s="329" t="s">
        <v>395</v>
      </c>
      <c r="D790" s="329" t="s">
        <v>750</v>
      </c>
      <c r="E790" s="329" t="s">
        <v>1199</v>
      </c>
      <c r="F790" s="324">
        <v>25020200</v>
      </c>
      <c r="G790" s="324">
        <v>24960300</v>
      </c>
      <c r="H790" s="124" t="str">
        <f t="shared" si="12"/>
        <v>07020110040020240</v>
      </c>
    </row>
    <row r="791" spans="1:8">
      <c r="A791" s="328" t="s">
        <v>1225</v>
      </c>
      <c r="B791" s="329" t="s">
        <v>207</v>
      </c>
      <c r="C791" s="329" t="s">
        <v>395</v>
      </c>
      <c r="D791" s="329" t="s">
        <v>750</v>
      </c>
      <c r="E791" s="329" t="s">
        <v>329</v>
      </c>
      <c r="F791" s="324">
        <v>25020200</v>
      </c>
      <c r="G791" s="324">
        <v>24960300</v>
      </c>
      <c r="H791" s="124" t="str">
        <f t="shared" si="12"/>
        <v>07020110040020244</v>
      </c>
    </row>
    <row r="792" spans="1:8" ht="204">
      <c r="A792" s="328" t="s">
        <v>415</v>
      </c>
      <c r="B792" s="329" t="s">
        <v>207</v>
      </c>
      <c r="C792" s="329" t="s">
        <v>395</v>
      </c>
      <c r="D792" s="329" t="s">
        <v>751</v>
      </c>
      <c r="E792" s="329" t="s">
        <v>1175</v>
      </c>
      <c r="F792" s="324">
        <v>69561954</v>
      </c>
      <c r="G792" s="324">
        <v>69561954</v>
      </c>
      <c r="H792" s="124" t="str">
        <f t="shared" si="12"/>
        <v>07020110041020</v>
      </c>
    </row>
    <row r="793" spans="1:8" ht="76.5">
      <c r="A793" s="328" t="s">
        <v>1320</v>
      </c>
      <c r="B793" s="329" t="s">
        <v>207</v>
      </c>
      <c r="C793" s="329" t="s">
        <v>395</v>
      </c>
      <c r="D793" s="329" t="s">
        <v>751</v>
      </c>
      <c r="E793" s="329" t="s">
        <v>273</v>
      </c>
      <c r="F793" s="324">
        <v>69561954</v>
      </c>
      <c r="G793" s="324">
        <v>69561954</v>
      </c>
      <c r="H793" s="124" t="str">
        <f t="shared" si="12"/>
        <v>07020110041020100</v>
      </c>
    </row>
    <row r="794" spans="1:8" ht="25.5">
      <c r="A794" s="328" t="s">
        <v>1192</v>
      </c>
      <c r="B794" s="329" t="s">
        <v>207</v>
      </c>
      <c r="C794" s="329" t="s">
        <v>395</v>
      </c>
      <c r="D794" s="329" t="s">
        <v>751</v>
      </c>
      <c r="E794" s="329" t="s">
        <v>133</v>
      </c>
      <c r="F794" s="324">
        <v>69561954</v>
      </c>
      <c r="G794" s="324">
        <v>69561954</v>
      </c>
      <c r="H794" s="124" t="str">
        <f t="shared" si="12"/>
        <v>07020110041020110</v>
      </c>
    </row>
    <row r="795" spans="1:8">
      <c r="A795" s="328" t="s">
        <v>1138</v>
      </c>
      <c r="B795" s="329" t="s">
        <v>207</v>
      </c>
      <c r="C795" s="329" t="s">
        <v>395</v>
      </c>
      <c r="D795" s="329" t="s">
        <v>751</v>
      </c>
      <c r="E795" s="329" t="s">
        <v>342</v>
      </c>
      <c r="F795" s="324">
        <v>53427000</v>
      </c>
      <c r="G795" s="324">
        <v>53427000</v>
      </c>
      <c r="H795" s="124" t="str">
        <f t="shared" si="12"/>
        <v>07020110041020111</v>
      </c>
    </row>
    <row r="796" spans="1:8" ht="51">
      <c r="A796" s="328" t="s">
        <v>1139</v>
      </c>
      <c r="B796" s="329" t="s">
        <v>207</v>
      </c>
      <c r="C796" s="329" t="s">
        <v>395</v>
      </c>
      <c r="D796" s="329" t="s">
        <v>751</v>
      </c>
      <c r="E796" s="329" t="s">
        <v>1056</v>
      </c>
      <c r="F796" s="324">
        <v>16134954</v>
      </c>
      <c r="G796" s="324">
        <v>16134954</v>
      </c>
      <c r="H796" s="124" t="str">
        <f t="shared" si="12"/>
        <v>07020110041020119</v>
      </c>
    </row>
    <row r="797" spans="1:8" ht="178.5">
      <c r="A797" s="328" t="s">
        <v>530</v>
      </c>
      <c r="B797" s="329" t="s">
        <v>207</v>
      </c>
      <c r="C797" s="329" t="s">
        <v>395</v>
      </c>
      <c r="D797" s="329" t="s">
        <v>757</v>
      </c>
      <c r="E797" s="329" t="s">
        <v>1175</v>
      </c>
      <c r="F797" s="324">
        <v>2608000</v>
      </c>
      <c r="G797" s="324">
        <v>2608000</v>
      </c>
      <c r="H797" s="124" t="str">
        <f t="shared" si="12"/>
        <v>07020110043020</v>
      </c>
    </row>
    <row r="798" spans="1:8" ht="76.5">
      <c r="A798" s="328" t="s">
        <v>1320</v>
      </c>
      <c r="B798" s="329" t="s">
        <v>207</v>
      </c>
      <c r="C798" s="329" t="s">
        <v>395</v>
      </c>
      <c r="D798" s="329" t="s">
        <v>757</v>
      </c>
      <c r="E798" s="329" t="s">
        <v>273</v>
      </c>
      <c r="F798" s="324">
        <v>390000</v>
      </c>
      <c r="G798" s="324">
        <v>390000</v>
      </c>
      <c r="H798" s="124" t="str">
        <f t="shared" si="12"/>
        <v>07020110043020100</v>
      </c>
    </row>
    <row r="799" spans="1:8" ht="25.5">
      <c r="A799" s="328" t="s">
        <v>1192</v>
      </c>
      <c r="B799" s="329" t="s">
        <v>207</v>
      </c>
      <c r="C799" s="329" t="s">
        <v>395</v>
      </c>
      <c r="D799" s="329" t="s">
        <v>757</v>
      </c>
      <c r="E799" s="329" t="s">
        <v>133</v>
      </c>
      <c r="F799" s="324">
        <v>390000</v>
      </c>
      <c r="G799" s="324">
        <v>390000</v>
      </c>
      <c r="H799" s="124" t="str">
        <f t="shared" si="12"/>
        <v>07020110043020110</v>
      </c>
    </row>
    <row r="800" spans="1:8" ht="25.5">
      <c r="A800" s="328" t="s">
        <v>1147</v>
      </c>
      <c r="B800" s="329" t="s">
        <v>207</v>
      </c>
      <c r="C800" s="329" t="s">
        <v>395</v>
      </c>
      <c r="D800" s="329" t="s">
        <v>757</v>
      </c>
      <c r="E800" s="329" t="s">
        <v>391</v>
      </c>
      <c r="F800" s="324">
        <v>210000</v>
      </c>
      <c r="G800" s="324">
        <v>210000</v>
      </c>
      <c r="H800" s="124" t="str">
        <f t="shared" si="12"/>
        <v>07020110043020112</v>
      </c>
    </row>
    <row r="801" spans="1:8" ht="25.5">
      <c r="A801" s="328" t="s">
        <v>1999</v>
      </c>
      <c r="B801" s="329" t="s">
        <v>207</v>
      </c>
      <c r="C801" s="329" t="s">
        <v>395</v>
      </c>
      <c r="D801" s="329" t="s">
        <v>757</v>
      </c>
      <c r="E801" s="329" t="s">
        <v>1059</v>
      </c>
      <c r="F801" s="324">
        <v>180000</v>
      </c>
      <c r="G801" s="324">
        <v>180000</v>
      </c>
      <c r="H801" s="124" t="str">
        <f t="shared" si="12"/>
        <v>07020110043020113</v>
      </c>
    </row>
    <row r="802" spans="1:8" ht="38.25">
      <c r="A802" s="328" t="s">
        <v>1321</v>
      </c>
      <c r="B802" s="329" t="s">
        <v>207</v>
      </c>
      <c r="C802" s="329" t="s">
        <v>395</v>
      </c>
      <c r="D802" s="329" t="s">
        <v>757</v>
      </c>
      <c r="E802" s="329" t="s">
        <v>1322</v>
      </c>
      <c r="F802" s="324">
        <v>2218000</v>
      </c>
      <c r="G802" s="324">
        <v>2218000</v>
      </c>
      <c r="H802" s="124" t="str">
        <f t="shared" si="12"/>
        <v>07020110043020200</v>
      </c>
    </row>
    <row r="803" spans="1:8" ht="38.25">
      <c r="A803" s="328" t="s">
        <v>1198</v>
      </c>
      <c r="B803" s="329" t="s">
        <v>207</v>
      </c>
      <c r="C803" s="329" t="s">
        <v>395</v>
      </c>
      <c r="D803" s="329" t="s">
        <v>757</v>
      </c>
      <c r="E803" s="329" t="s">
        <v>1199</v>
      </c>
      <c r="F803" s="324">
        <v>2218000</v>
      </c>
      <c r="G803" s="324">
        <v>2218000</v>
      </c>
      <c r="H803" s="124" t="str">
        <f t="shared" si="12"/>
        <v>07020110043020240</v>
      </c>
    </row>
    <row r="804" spans="1:8">
      <c r="A804" s="328" t="s">
        <v>1225</v>
      </c>
      <c r="B804" s="329" t="s">
        <v>207</v>
      </c>
      <c r="C804" s="329" t="s">
        <v>395</v>
      </c>
      <c r="D804" s="329" t="s">
        <v>757</v>
      </c>
      <c r="E804" s="329" t="s">
        <v>329</v>
      </c>
      <c r="F804" s="324">
        <v>2218000</v>
      </c>
      <c r="G804" s="324">
        <v>2218000</v>
      </c>
      <c r="H804" s="124" t="str">
        <f t="shared" si="12"/>
        <v>07020110043020244</v>
      </c>
    </row>
    <row r="805" spans="1:8" ht="153">
      <c r="A805" s="328" t="s">
        <v>578</v>
      </c>
      <c r="B805" s="329" t="s">
        <v>207</v>
      </c>
      <c r="C805" s="329" t="s">
        <v>395</v>
      </c>
      <c r="D805" s="329" t="s">
        <v>752</v>
      </c>
      <c r="E805" s="329" t="s">
        <v>1175</v>
      </c>
      <c r="F805" s="324">
        <v>960000</v>
      </c>
      <c r="G805" s="324">
        <v>960000</v>
      </c>
      <c r="H805" s="124" t="str">
        <f t="shared" si="12"/>
        <v>07020110047020</v>
      </c>
    </row>
    <row r="806" spans="1:8" ht="76.5">
      <c r="A806" s="328" t="s">
        <v>1320</v>
      </c>
      <c r="B806" s="329" t="s">
        <v>207</v>
      </c>
      <c r="C806" s="329" t="s">
        <v>395</v>
      </c>
      <c r="D806" s="329" t="s">
        <v>752</v>
      </c>
      <c r="E806" s="329" t="s">
        <v>273</v>
      </c>
      <c r="F806" s="324">
        <v>960000</v>
      </c>
      <c r="G806" s="324">
        <v>960000</v>
      </c>
      <c r="H806" s="124" t="str">
        <f t="shared" ref="H806:H869" si="13">CONCATENATE(C806,,D806,E806)</f>
        <v>07020110047020100</v>
      </c>
    </row>
    <row r="807" spans="1:8" ht="25.5">
      <c r="A807" s="328" t="s">
        <v>1192</v>
      </c>
      <c r="B807" s="329" t="s">
        <v>207</v>
      </c>
      <c r="C807" s="329" t="s">
        <v>395</v>
      </c>
      <c r="D807" s="329" t="s">
        <v>752</v>
      </c>
      <c r="E807" s="329" t="s">
        <v>133</v>
      </c>
      <c r="F807" s="324">
        <v>960000</v>
      </c>
      <c r="G807" s="324">
        <v>960000</v>
      </c>
      <c r="H807" s="124" t="str">
        <f t="shared" si="13"/>
        <v>07020110047020110</v>
      </c>
    </row>
    <row r="808" spans="1:8" ht="25.5">
      <c r="A808" s="328" t="s">
        <v>1147</v>
      </c>
      <c r="B808" s="329" t="s">
        <v>207</v>
      </c>
      <c r="C808" s="329" t="s">
        <v>395</v>
      </c>
      <c r="D808" s="329" t="s">
        <v>752</v>
      </c>
      <c r="E808" s="329" t="s">
        <v>391</v>
      </c>
      <c r="F808" s="324">
        <v>960000</v>
      </c>
      <c r="G808" s="324">
        <v>960000</v>
      </c>
      <c r="H808" s="124" t="str">
        <f t="shared" si="13"/>
        <v>07020110047020112</v>
      </c>
    </row>
    <row r="809" spans="1:8" ht="165.75">
      <c r="A809" s="328" t="s">
        <v>580</v>
      </c>
      <c r="B809" s="329" t="s">
        <v>207</v>
      </c>
      <c r="C809" s="329" t="s">
        <v>395</v>
      </c>
      <c r="D809" s="329" t="s">
        <v>753</v>
      </c>
      <c r="E809" s="329" t="s">
        <v>1175</v>
      </c>
      <c r="F809" s="324">
        <v>105225478</v>
      </c>
      <c r="G809" s="324">
        <v>105225478</v>
      </c>
      <c r="H809" s="124" t="str">
        <f t="shared" si="13"/>
        <v>0702011004Г020</v>
      </c>
    </row>
    <row r="810" spans="1:8" ht="38.25">
      <c r="A810" s="328" t="s">
        <v>1321</v>
      </c>
      <c r="B810" s="329" t="s">
        <v>207</v>
      </c>
      <c r="C810" s="329" t="s">
        <v>395</v>
      </c>
      <c r="D810" s="329" t="s">
        <v>753</v>
      </c>
      <c r="E810" s="329" t="s">
        <v>1322</v>
      </c>
      <c r="F810" s="324">
        <v>105225478</v>
      </c>
      <c r="G810" s="324">
        <v>105225478</v>
      </c>
      <c r="H810" s="124" t="str">
        <f t="shared" si="13"/>
        <v>0702011004Г020200</v>
      </c>
    </row>
    <row r="811" spans="1:8" ht="38.25">
      <c r="A811" s="328" t="s">
        <v>1198</v>
      </c>
      <c r="B811" s="329" t="s">
        <v>207</v>
      </c>
      <c r="C811" s="329" t="s">
        <v>395</v>
      </c>
      <c r="D811" s="329" t="s">
        <v>753</v>
      </c>
      <c r="E811" s="329" t="s">
        <v>1199</v>
      </c>
      <c r="F811" s="324">
        <v>105225478</v>
      </c>
      <c r="G811" s="324">
        <v>105225478</v>
      </c>
      <c r="H811" s="124" t="str">
        <f t="shared" si="13"/>
        <v>0702011004Г020240</v>
      </c>
    </row>
    <row r="812" spans="1:8">
      <c r="A812" s="328" t="s">
        <v>1225</v>
      </c>
      <c r="B812" s="329" t="s">
        <v>207</v>
      </c>
      <c r="C812" s="329" t="s">
        <v>395</v>
      </c>
      <c r="D812" s="329" t="s">
        <v>753</v>
      </c>
      <c r="E812" s="329" t="s">
        <v>329</v>
      </c>
      <c r="F812" s="324">
        <v>10677478</v>
      </c>
      <c r="G812" s="324">
        <v>10677478</v>
      </c>
      <c r="H812" s="124" t="str">
        <f t="shared" si="13"/>
        <v>0702011004Г020244</v>
      </c>
    </row>
    <row r="813" spans="1:8">
      <c r="A813" s="328" t="s">
        <v>1709</v>
      </c>
      <c r="B813" s="329" t="s">
        <v>207</v>
      </c>
      <c r="C813" s="329" t="s">
        <v>395</v>
      </c>
      <c r="D813" s="329" t="s">
        <v>753</v>
      </c>
      <c r="E813" s="329" t="s">
        <v>1710</v>
      </c>
      <c r="F813" s="324">
        <v>94548000</v>
      </c>
      <c r="G813" s="324">
        <v>94548000</v>
      </c>
      <c r="H813" s="124" t="str">
        <f t="shared" si="13"/>
        <v>0702011004Г020247</v>
      </c>
    </row>
    <row r="814" spans="1:8" ht="165.75">
      <c r="A814" s="328" t="s">
        <v>1805</v>
      </c>
      <c r="B814" s="329" t="s">
        <v>207</v>
      </c>
      <c r="C814" s="329" t="s">
        <v>395</v>
      </c>
      <c r="D814" s="329" t="s">
        <v>1806</v>
      </c>
      <c r="E814" s="329" t="s">
        <v>1175</v>
      </c>
      <c r="F814" s="324">
        <v>1351700</v>
      </c>
      <c r="G814" s="324">
        <v>1351700</v>
      </c>
      <c r="H814" s="124" t="str">
        <f t="shared" si="13"/>
        <v>0702011004М020</v>
      </c>
    </row>
    <row r="815" spans="1:8" ht="38.25">
      <c r="A815" s="328" t="s">
        <v>1321</v>
      </c>
      <c r="B815" s="329" t="s">
        <v>207</v>
      </c>
      <c r="C815" s="329" t="s">
        <v>395</v>
      </c>
      <c r="D815" s="329" t="s">
        <v>1806</v>
      </c>
      <c r="E815" s="329" t="s">
        <v>1322</v>
      </c>
      <c r="F815" s="324">
        <v>1351700</v>
      </c>
      <c r="G815" s="324">
        <v>1351700</v>
      </c>
      <c r="H815" s="124" t="str">
        <f t="shared" si="13"/>
        <v>0702011004М020200</v>
      </c>
    </row>
    <row r="816" spans="1:8" ht="38.25">
      <c r="A816" s="328" t="s">
        <v>1198</v>
      </c>
      <c r="B816" s="329" t="s">
        <v>207</v>
      </c>
      <c r="C816" s="329" t="s">
        <v>395</v>
      </c>
      <c r="D816" s="329" t="s">
        <v>1806</v>
      </c>
      <c r="E816" s="329" t="s">
        <v>1199</v>
      </c>
      <c r="F816" s="324">
        <v>1351700</v>
      </c>
      <c r="G816" s="324">
        <v>1351700</v>
      </c>
      <c r="H816" s="124" t="str">
        <f t="shared" si="13"/>
        <v>0702011004М020240</v>
      </c>
    </row>
    <row r="817" spans="1:8">
      <c r="A817" s="328" t="s">
        <v>1225</v>
      </c>
      <c r="B817" s="329" t="s">
        <v>207</v>
      </c>
      <c r="C817" s="329" t="s">
        <v>395</v>
      </c>
      <c r="D817" s="329" t="s">
        <v>1806</v>
      </c>
      <c r="E817" s="329" t="s">
        <v>329</v>
      </c>
      <c r="F817" s="324">
        <v>1351700</v>
      </c>
      <c r="G817" s="324">
        <v>1351700</v>
      </c>
      <c r="H817" s="124" t="str">
        <f t="shared" si="13"/>
        <v>0702011004М020244</v>
      </c>
    </row>
    <row r="818" spans="1:8" ht="140.25">
      <c r="A818" s="328" t="s">
        <v>582</v>
      </c>
      <c r="B818" s="329" t="s">
        <v>207</v>
      </c>
      <c r="C818" s="329" t="s">
        <v>395</v>
      </c>
      <c r="D818" s="329" t="s">
        <v>758</v>
      </c>
      <c r="E818" s="329" t="s">
        <v>1175</v>
      </c>
      <c r="F818" s="324">
        <v>4705000</v>
      </c>
      <c r="G818" s="324">
        <v>4705000</v>
      </c>
      <c r="H818" s="124" t="str">
        <f t="shared" si="13"/>
        <v>0702011004П020</v>
      </c>
    </row>
    <row r="819" spans="1:8" ht="38.25">
      <c r="A819" s="328" t="s">
        <v>1321</v>
      </c>
      <c r="B819" s="329" t="s">
        <v>207</v>
      </c>
      <c r="C819" s="329" t="s">
        <v>395</v>
      </c>
      <c r="D819" s="329" t="s">
        <v>758</v>
      </c>
      <c r="E819" s="329" t="s">
        <v>1322</v>
      </c>
      <c r="F819" s="324">
        <v>4705000</v>
      </c>
      <c r="G819" s="324">
        <v>4705000</v>
      </c>
      <c r="H819" s="124" t="str">
        <f t="shared" si="13"/>
        <v>0702011004П020200</v>
      </c>
    </row>
    <row r="820" spans="1:8" ht="38.25">
      <c r="A820" s="328" t="s">
        <v>1198</v>
      </c>
      <c r="B820" s="329" t="s">
        <v>207</v>
      </c>
      <c r="C820" s="329" t="s">
        <v>395</v>
      </c>
      <c r="D820" s="329" t="s">
        <v>758</v>
      </c>
      <c r="E820" s="329" t="s">
        <v>1199</v>
      </c>
      <c r="F820" s="324">
        <v>4705000</v>
      </c>
      <c r="G820" s="324">
        <v>4705000</v>
      </c>
      <c r="H820" s="124" t="str">
        <f t="shared" si="13"/>
        <v>0702011004П020240</v>
      </c>
    </row>
    <row r="821" spans="1:8">
      <c r="A821" s="328" t="s">
        <v>1225</v>
      </c>
      <c r="B821" s="329" t="s">
        <v>207</v>
      </c>
      <c r="C821" s="329" t="s">
        <v>395</v>
      </c>
      <c r="D821" s="329" t="s">
        <v>758</v>
      </c>
      <c r="E821" s="329" t="s">
        <v>329</v>
      </c>
      <c r="F821" s="324">
        <v>4705000</v>
      </c>
      <c r="G821" s="324">
        <v>4705000</v>
      </c>
      <c r="H821" s="124" t="str">
        <f t="shared" si="13"/>
        <v>0702011004П020244</v>
      </c>
    </row>
    <row r="822" spans="1:8" ht="140.25">
      <c r="A822" s="328" t="s">
        <v>964</v>
      </c>
      <c r="B822" s="329" t="s">
        <v>207</v>
      </c>
      <c r="C822" s="329" t="s">
        <v>395</v>
      </c>
      <c r="D822" s="329" t="s">
        <v>965</v>
      </c>
      <c r="E822" s="329" t="s">
        <v>1175</v>
      </c>
      <c r="F822" s="324">
        <v>11244000</v>
      </c>
      <c r="G822" s="324">
        <v>11244000</v>
      </c>
      <c r="H822" s="124" t="str">
        <f t="shared" si="13"/>
        <v>0702011004Э020</v>
      </c>
    </row>
    <row r="823" spans="1:8" ht="38.25">
      <c r="A823" s="328" t="s">
        <v>1321</v>
      </c>
      <c r="B823" s="329" t="s">
        <v>207</v>
      </c>
      <c r="C823" s="329" t="s">
        <v>395</v>
      </c>
      <c r="D823" s="329" t="s">
        <v>965</v>
      </c>
      <c r="E823" s="329" t="s">
        <v>1322</v>
      </c>
      <c r="F823" s="324">
        <v>11244000</v>
      </c>
      <c r="G823" s="324">
        <v>11244000</v>
      </c>
      <c r="H823" s="124" t="str">
        <f t="shared" si="13"/>
        <v>0702011004Э020200</v>
      </c>
    </row>
    <row r="824" spans="1:8" ht="38.25">
      <c r="A824" s="328" t="s">
        <v>1198</v>
      </c>
      <c r="B824" s="329" t="s">
        <v>207</v>
      </c>
      <c r="C824" s="329" t="s">
        <v>395</v>
      </c>
      <c r="D824" s="329" t="s">
        <v>965</v>
      </c>
      <c r="E824" s="329" t="s">
        <v>1199</v>
      </c>
      <c r="F824" s="324">
        <v>11244000</v>
      </c>
      <c r="G824" s="324">
        <v>11244000</v>
      </c>
      <c r="H824" s="124" t="str">
        <f t="shared" si="13"/>
        <v>0702011004Э020240</v>
      </c>
    </row>
    <row r="825" spans="1:8">
      <c r="A825" s="328" t="s">
        <v>1709</v>
      </c>
      <c r="B825" s="329" t="s">
        <v>207</v>
      </c>
      <c r="C825" s="329" t="s">
        <v>395</v>
      </c>
      <c r="D825" s="329" t="s">
        <v>965</v>
      </c>
      <c r="E825" s="329" t="s">
        <v>1710</v>
      </c>
      <c r="F825" s="324">
        <v>11244000</v>
      </c>
      <c r="G825" s="324">
        <v>11244000</v>
      </c>
      <c r="H825" s="124" t="str">
        <f t="shared" si="13"/>
        <v>0702011004Э020247</v>
      </c>
    </row>
    <row r="826" spans="1:8" ht="114.75">
      <c r="A826" s="328" t="s">
        <v>2144</v>
      </c>
      <c r="B826" s="329" t="s">
        <v>207</v>
      </c>
      <c r="C826" s="329" t="s">
        <v>395</v>
      </c>
      <c r="D826" s="329" t="s">
        <v>2145</v>
      </c>
      <c r="E826" s="329" t="s">
        <v>1175</v>
      </c>
      <c r="F826" s="324">
        <v>52309200</v>
      </c>
      <c r="G826" s="324">
        <v>0</v>
      </c>
      <c r="H826" s="124" t="str">
        <f t="shared" si="13"/>
        <v>07020110053030</v>
      </c>
    </row>
    <row r="827" spans="1:8" ht="76.5">
      <c r="A827" s="328" t="s">
        <v>1320</v>
      </c>
      <c r="B827" s="329" t="s">
        <v>207</v>
      </c>
      <c r="C827" s="329" t="s">
        <v>395</v>
      </c>
      <c r="D827" s="329" t="s">
        <v>2145</v>
      </c>
      <c r="E827" s="329" t="s">
        <v>273</v>
      </c>
      <c r="F827" s="324">
        <v>52309200</v>
      </c>
      <c r="G827" s="324">
        <v>0</v>
      </c>
      <c r="H827" s="124" t="str">
        <f t="shared" si="13"/>
        <v>07020110053030100</v>
      </c>
    </row>
    <row r="828" spans="1:8" ht="25.5">
      <c r="A828" s="328" t="s">
        <v>1192</v>
      </c>
      <c r="B828" s="329" t="s">
        <v>207</v>
      </c>
      <c r="C828" s="329" t="s">
        <v>395</v>
      </c>
      <c r="D828" s="329" t="s">
        <v>2145</v>
      </c>
      <c r="E828" s="329" t="s">
        <v>133</v>
      </c>
      <c r="F828" s="324">
        <v>52309200</v>
      </c>
      <c r="G828" s="324">
        <v>0</v>
      </c>
      <c r="H828" s="124" t="str">
        <f t="shared" si="13"/>
        <v>07020110053030110</v>
      </c>
    </row>
    <row r="829" spans="1:8">
      <c r="A829" s="328" t="s">
        <v>1138</v>
      </c>
      <c r="B829" s="329" t="s">
        <v>207</v>
      </c>
      <c r="C829" s="329" t="s">
        <v>395</v>
      </c>
      <c r="D829" s="329" t="s">
        <v>2145</v>
      </c>
      <c r="E829" s="329" t="s">
        <v>342</v>
      </c>
      <c r="F829" s="324">
        <v>40176162</v>
      </c>
      <c r="G829" s="324">
        <v>0</v>
      </c>
      <c r="H829" s="124" t="str">
        <f t="shared" si="13"/>
        <v>07020110053030111</v>
      </c>
    </row>
    <row r="830" spans="1:8" ht="51">
      <c r="A830" s="328" t="s">
        <v>1139</v>
      </c>
      <c r="B830" s="329" t="s">
        <v>207</v>
      </c>
      <c r="C830" s="329" t="s">
        <v>395</v>
      </c>
      <c r="D830" s="329" t="s">
        <v>2145</v>
      </c>
      <c r="E830" s="329" t="s">
        <v>1056</v>
      </c>
      <c r="F830" s="324">
        <v>12133038</v>
      </c>
      <c r="G830" s="324">
        <v>0</v>
      </c>
      <c r="H830" s="124" t="str">
        <f t="shared" si="13"/>
        <v>07020110053030119</v>
      </c>
    </row>
    <row r="831" spans="1:8" ht="331.5">
      <c r="A831" s="328" t="s">
        <v>1361</v>
      </c>
      <c r="B831" s="329" t="s">
        <v>207</v>
      </c>
      <c r="C831" s="329" t="s">
        <v>395</v>
      </c>
      <c r="D831" s="329" t="s">
        <v>749</v>
      </c>
      <c r="E831" s="329" t="s">
        <v>1175</v>
      </c>
      <c r="F831" s="324">
        <v>92779300</v>
      </c>
      <c r="G831" s="324">
        <v>92779300</v>
      </c>
      <c r="H831" s="124" t="str">
        <f t="shared" si="13"/>
        <v>07020110074090</v>
      </c>
    </row>
    <row r="832" spans="1:8" ht="76.5">
      <c r="A832" s="328" t="s">
        <v>1320</v>
      </c>
      <c r="B832" s="329" t="s">
        <v>207</v>
      </c>
      <c r="C832" s="329" t="s">
        <v>395</v>
      </c>
      <c r="D832" s="329" t="s">
        <v>749</v>
      </c>
      <c r="E832" s="329" t="s">
        <v>273</v>
      </c>
      <c r="F832" s="324">
        <v>82552136</v>
      </c>
      <c r="G832" s="324">
        <v>82552136</v>
      </c>
      <c r="H832" s="124" t="str">
        <f t="shared" si="13"/>
        <v>07020110074090100</v>
      </c>
    </row>
    <row r="833" spans="1:8" ht="25.5">
      <c r="A833" s="328" t="s">
        <v>1192</v>
      </c>
      <c r="B833" s="329" t="s">
        <v>207</v>
      </c>
      <c r="C833" s="329" t="s">
        <v>395</v>
      </c>
      <c r="D833" s="329" t="s">
        <v>749</v>
      </c>
      <c r="E833" s="329" t="s">
        <v>133</v>
      </c>
      <c r="F833" s="324">
        <v>82552136</v>
      </c>
      <c r="G833" s="324">
        <v>82552136</v>
      </c>
      <c r="H833" s="124" t="str">
        <f t="shared" si="13"/>
        <v>07020110074090110</v>
      </c>
    </row>
    <row r="834" spans="1:8">
      <c r="A834" s="328" t="s">
        <v>1138</v>
      </c>
      <c r="B834" s="329" t="s">
        <v>207</v>
      </c>
      <c r="C834" s="329" t="s">
        <v>395</v>
      </c>
      <c r="D834" s="329" t="s">
        <v>749</v>
      </c>
      <c r="E834" s="329" t="s">
        <v>342</v>
      </c>
      <c r="F834" s="324">
        <v>59988000</v>
      </c>
      <c r="G834" s="324">
        <v>59988000</v>
      </c>
      <c r="H834" s="124" t="str">
        <f t="shared" si="13"/>
        <v>07020110074090111</v>
      </c>
    </row>
    <row r="835" spans="1:8" ht="25.5">
      <c r="A835" s="328" t="s">
        <v>1147</v>
      </c>
      <c r="B835" s="329" t="s">
        <v>207</v>
      </c>
      <c r="C835" s="329" t="s">
        <v>395</v>
      </c>
      <c r="D835" s="329" t="s">
        <v>749</v>
      </c>
      <c r="E835" s="329" t="s">
        <v>391</v>
      </c>
      <c r="F835" s="324">
        <v>4635000</v>
      </c>
      <c r="G835" s="324">
        <v>4635000</v>
      </c>
      <c r="H835" s="124" t="str">
        <f t="shared" si="13"/>
        <v>07020110074090112</v>
      </c>
    </row>
    <row r="836" spans="1:8" ht="51">
      <c r="A836" s="328" t="s">
        <v>1139</v>
      </c>
      <c r="B836" s="329" t="s">
        <v>207</v>
      </c>
      <c r="C836" s="329" t="s">
        <v>395</v>
      </c>
      <c r="D836" s="329" t="s">
        <v>749</v>
      </c>
      <c r="E836" s="329" t="s">
        <v>1056</v>
      </c>
      <c r="F836" s="324">
        <v>17929136</v>
      </c>
      <c r="G836" s="324">
        <v>17929136</v>
      </c>
      <c r="H836" s="124" t="str">
        <f t="shared" si="13"/>
        <v>07020110074090119</v>
      </c>
    </row>
    <row r="837" spans="1:8" ht="38.25">
      <c r="A837" s="328" t="s">
        <v>1321</v>
      </c>
      <c r="B837" s="329" t="s">
        <v>207</v>
      </c>
      <c r="C837" s="329" t="s">
        <v>395</v>
      </c>
      <c r="D837" s="329" t="s">
        <v>749</v>
      </c>
      <c r="E837" s="329" t="s">
        <v>1322</v>
      </c>
      <c r="F837" s="324">
        <v>10227164</v>
      </c>
      <c r="G837" s="324">
        <v>10227164</v>
      </c>
      <c r="H837" s="124" t="str">
        <f t="shared" si="13"/>
        <v>07020110074090200</v>
      </c>
    </row>
    <row r="838" spans="1:8" ht="38.25">
      <c r="A838" s="328" t="s">
        <v>1198</v>
      </c>
      <c r="B838" s="329" t="s">
        <v>207</v>
      </c>
      <c r="C838" s="329" t="s">
        <v>395</v>
      </c>
      <c r="D838" s="329" t="s">
        <v>749</v>
      </c>
      <c r="E838" s="329" t="s">
        <v>1199</v>
      </c>
      <c r="F838" s="324">
        <v>10227164</v>
      </c>
      <c r="G838" s="324">
        <v>10227164</v>
      </c>
      <c r="H838" s="124" t="str">
        <f t="shared" si="13"/>
        <v>07020110074090240</v>
      </c>
    </row>
    <row r="839" spans="1:8">
      <c r="A839" s="328" t="s">
        <v>1225</v>
      </c>
      <c r="B839" s="329" t="s">
        <v>207</v>
      </c>
      <c r="C839" s="329" t="s">
        <v>395</v>
      </c>
      <c r="D839" s="329" t="s">
        <v>749</v>
      </c>
      <c r="E839" s="329" t="s">
        <v>329</v>
      </c>
      <c r="F839" s="324">
        <v>10227164</v>
      </c>
      <c r="G839" s="324">
        <v>10227164</v>
      </c>
      <c r="H839" s="124" t="str">
        <f t="shared" si="13"/>
        <v>07020110074090244</v>
      </c>
    </row>
    <row r="840" spans="1:8" ht="331.5">
      <c r="A840" s="328" t="s">
        <v>1362</v>
      </c>
      <c r="B840" s="329" t="s">
        <v>207</v>
      </c>
      <c r="C840" s="329" t="s">
        <v>395</v>
      </c>
      <c r="D840" s="329" t="s">
        <v>747</v>
      </c>
      <c r="E840" s="329" t="s">
        <v>1175</v>
      </c>
      <c r="F840" s="324">
        <v>370377800</v>
      </c>
      <c r="G840" s="324">
        <v>370377800</v>
      </c>
      <c r="H840" s="124" t="str">
        <f t="shared" si="13"/>
        <v>07020110075640</v>
      </c>
    </row>
    <row r="841" spans="1:8" ht="76.5">
      <c r="A841" s="328" t="s">
        <v>1320</v>
      </c>
      <c r="B841" s="329" t="s">
        <v>207</v>
      </c>
      <c r="C841" s="329" t="s">
        <v>395</v>
      </c>
      <c r="D841" s="329" t="s">
        <v>747</v>
      </c>
      <c r="E841" s="329" t="s">
        <v>273</v>
      </c>
      <c r="F841" s="324">
        <v>336421204</v>
      </c>
      <c r="G841" s="324">
        <v>336421204</v>
      </c>
      <c r="H841" s="124" t="str">
        <f t="shared" si="13"/>
        <v>07020110075640100</v>
      </c>
    </row>
    <row r="842" spans="1:8" ht="25.5">
      <c r="A842" s="328" t="s">
        <v>1192</v>
      </c>
      <c r="B842" s="329" t="s">
        <v>207</v>
      </c>
      <c r="C842" s="329" t="s">
        <v>395</v>
      </c>
      <c r="D842" s="329" t="s">
        <v>747</v>
      </c>
      <c r="E842" s="329" t="s">
        <v>133</v>
      </c>
      <c r="F842" s="324">
        <v>336421204</v>
      </c>
      <c r="G842" s="324">
        <v>336421204</v>
      </c>
      <c r="H842" s="124" t="str">
        <f t="shared" si="13"/>
        <v>07020110075640110</v>
      </c>
    </row>
    <row r="843" spans="1:8">
      <c r="A843" s="328" t="s">
        <v>1138</v>
      </c>
      <c r="B843" s="329" t="s">
        <v>207</v>
      </c>
      <c r="C843" s="329" t="s">
        <v>395</v>
      </c>
      <c r="D843" s="329" t="s">
        <v>747</v>
      </c>
      <c r="E843" s="329" t="s">
        <v>342</v>
      </c>
      <c r="F843" s="324">
        <v>255542000</v>
      </c>
      <c r="G843" s="324">
        <v>255542000</v>
      </c>
      <c r="H843" s="124" t="str">
        <f t="shared" si="13"/>
        <v>07020110075640111</v>
      </c>
    </row>
    <row r="844" spans="1:8" ht="25.5">
      <c r="A844" s="328" t="s">
        <v>1147</v>
      </c>
      <c r="B844" s="329" t="s">
        <v>207</v>
      </c>
      <c r="C844" s="329" t="s">
        <v>395</v>
      </c>
      <c r="D844" s="329" t="s">
        <v>747</v>
      </c>
      <c r="E844" s="329" t="s">
        <v>391</v>
      </c>
      <c r="F844" s="324">
        <v>4080000</v>
      </c>
      <c r="G844" s="324">
        <v>4080000</v>
      </c>
      <c r="H844" s="124" t="str">
        <f t="shared" si="13"/>
        <v>07020110075640112</v>
      </c>
    </row>
    <row r="845" spans="1:8" ht="51">
      <c r="A845" s="328" t="s">
        <v>1139</v>
      </c>
      <c r="B845" s="329" t="s">
        <v>207</v>
      </c>
      <c r="C845" s="329" t="s">
        <v>395</v>
      </c>
      <c r="D845" s="329" t="s">
        <v>747</v>
      </c>
      <c r="E845" s="329" t="s">
        <v>1056</v>
      </c>
      <c r="F845" s="324">
        <v>76799204</v>
      </c>
      <c r="G845" s="324">
        <v>76799204</v>
      </c>
      <c r="H845" s="124" t="str">
        <f t="shared" si="13"/>
        <v>07020110075640119</v>
      </c>
    </row>
    <row r="846" spans="1:8" ht="38.25">
      <c r="A846" s="328" t="s">
        <v>1321</v>
      </c>
      <c r="B846" s="329" t="s">
        <v>207</v>
      </c>
      <c r="C846" s="329" t="s">
        <v>395</v>
      </c>
      <c r="D846" s="329" t="s">
        <v>747</v>
      </c>
      <c r="E846" s="329" t="s">
        <v>1322</v>
      </c>
      <c r="F846" s="324">
        <v>33956596</v>
      </c>
      <c r="G846" s="324">
        <v>33956596</v>
      </c>
      <c r="H846" s="124" t="str">
        <f t="shared" si="13"/>
        <v>07020110075640200</v>
      </c>
    </row>
    <row r="847" spans="1:8" ht="38.25">
      <c r="A847" s="328" t="s">
        <v>1198</v>
      </c>
      <c r="B847" s="329" t="s">
        <v>207</v>
      </c>
      <c r="C847" s="329" t="s">
        <v>395</v>
      </c>
      <c r="D847" s="329" t="s">
        <v>747</v>
      </c>
      <c r="E847" s="329" t="s">
        <v>1199</v>
      </c>
      <c r="F847" s="324">
        <v>33956596</v>
      </c>
      <c r="G847" s="324">
        <v>33956596</v>
      </c>
      <c r="H847" s="124" t="str">
        <f t="shared" si="13"/>
        <v>07020110075640240</v>
      </c>
    </row>
    <row r="848" spans="1:8">
      <c r="A848" s="328" t="s">
        <v>1225</v>
      </c>
      <c r="B848" s="329" t="s">
        <v>207</v>
      </c>
      <c r="C848" s="329" t="s">
        <v>395</v>
      </c>
      <c r="D848" s="329" t="s">
        <v>747</v>
      </c>
      <c r="E848" s="329" t="s">
        <v>329</v>
      </c>
      <c r="F848" s="324">
        <v>33956596</v>
      </c>
      <c r="G848" s="324">
        <v>33956596</v>
      </c>
      <c r="H848" s="124" t="str">
        <f t="shared" si="13"/>
        <v>07020110075640244</v>
      </c>
    </row>
    <row r="849" spans="1:8" ht="89.25">
      <c r="A849" s="328" t="s">
        <v>411</v>
      </c>
      <c r="B849" s="329" t="s">
        <v>207</v>
      </c>
      <c r="C849" s="329" t="s">
        <v>395</v>
      </c>
      <c r="D849" s="329" t="s">
        <v>761</v>
      </c>
      <c r="E849" s="329" t="s">
        <v>1175</v>
      </c>
      <c r="F849" s="324">
        <v>800000</v>
      </c>
      <c r="G849" s="324">
        <v>800000</v>
      </c>
      <c r="H849" s="124" t="str">
        <f t="shared" si="13"/>
        <v>07020110080020</v>
      </c>
    </row>
    <row r="850" spans="1:8" ht="38.25">
      <c r="A850" s="328" t="s">
        <v>1321</v>
      </c>
      <c r="B850" s="329" t="s">
        <v>207</v>
      </c>
      <c r="C850" s="329" t="s">
        <v>395</v>
      </c>
      <c r="D850" s="329" t="s">
        <v>761</v>
      </c>
      <c r="E850" s="329" t="s">
        <v>1322</v>
      </c>
      <c r="F850" s="324">
        <v>800000</v>
      </c>
      <c r="G850" s="324">
        <v>800000</v>
      </c>
      <c r="H850" s="124" t="str">
        <f t="shared" si="13"/>
        <v>07020110080020200</v>
      </c>
    </row>
    <row r="851" spans="1:8" ht="38.25">
      <c r="A851" s="328" t="s">
        <v>1198</v>
      </c>
      <c r="B851" s="329" t="s">
        <v>207</v>
      </c>
      <c r="C851" s="329" t="s">
        <v>395</v>
      </c>
      <c r="D851" s="329" t="s">
        <v>761</v>
      </c>
      <c r="E851" s="329" t="s">
        <v>1199</v>
      </c>
      <c r="F851" s="324">
        <v>800000</v>
      </c>
      <c r="G851" s="324">
        <v>800000</v>
      </c>
      <c r="H851" s="124" t="str">
        <f t="shared" si="13"/>
        <v>07020110080020240</v>
      </c>
    </row>
    <row r="852" spans="1:8">
      <c r="A852" s="328" t="s">
        <v>1225</v>
      </c>
      <c r="B852" s="329" t="s">
        <v>207</v>
      </c>
      <c r="C852" s="329" t="s">
        <v>395</v>
      </c>
      <c r="D852" s="329" t="s">
        <v>761</v>
      </c>
      <c r="E852" s="329" t="s">
        <v>329</v>
      </c>
      <c r="F852" s="324">
        <v>800000</v>
      </c>
      <c r="G852" s="324">
        <v>800000</v>
      </c>
      <c r="H852" s="124" t="str">
        <f t="shared" si="13"/>
        <v>07020110080020244</v>
      </c>
    </row>
    <row r="853" spans="1:8" ht="89.25">
      <c r="A853" s="328" t="s">
        <v>533</v>
      </c>
      <c r="B853" s="329" t="s">
        <v>207</v>
      </c>
      <c r="C853" s="329" t="s">
        <v>395</v>
      </c>
      <c r="D853" s="329" t="s">
        <v>764</v>
      </c>
      <c r="E853" s="329" t="s">
        <v>1175</v>
      </c>
      <c r="F853" s="324">
        <v>187200</v>
      </c>
      <c r="G853" s="324">
        <v>187200</v>
      </c>
      <c r="H853" s="124" t="str">
        <f t="shared" si="13"/>
        <v>07020110080040</v>
      </c>
    </row>
    <row r="854" spans="1:8" ht="25.5">
      <c r="A854" s="328" t="s">
        <v>1325</v>
      </c>
      <c r="B854" s="329" t="s">
        <v>207</v>
      </c>
      <c r="C854" s="329" t="s">
        <v>395</v>
      </c>
      <c r="D854" s="329" t="s">
        <v>764</v>
      </c>
      <c r="E854" s="329" t="s">
        <v>1326</v>
      </c>
      <c r="F854" s="324">
        <v>187200</v>
      </c>
      <c r="G854" s="324">
        <v>187200</v>
      </c>
      <c r="H854" s="124" t="str">
        <f t="shared" si="13"/>
        <v>07020110080040300</v>
      </c>
    </row>
    <row r="855" spans="1:8">
      <c r="A855" s="328" t="s">
        <v>1835</v>
      </c>
      <c r="B855" s="329" t="s">
        <v>207</v>
      </c>
      <c r="C855" s="329" t="s">
        <v>395</v>
      </c>
      <c r="D855" s="329" t="s">
        <v>764</v>
      </c>
      <c r="E855" s="329" t="s">
        <v>1836</v>
      </c>
      <c r="F855" s="324">
        <v>187200</v>
      </c>
      <c r="G855" s="324">
        <v>187200</v>
      </c>
      <c r="H855" s="124" t="str">
        <f t="shared" si="13"/>
        <v>07020110080040340</v>
      </c>
    </row>
    <row r="856" spans="1:8" ht="76.5">
      <c r="A856" s="328" t="s">
        <v>584</v>
      </c>
      <c r="B856" s="329" t="s">
        <v>207</v>
      </c>
      <c r="C856" s="329" t="s">
        <v>395</v>
      </c>
      <c r="D856" s="329" t="s">
        <v>763</v>
      </c>
      <c r="E856" s="329" t="s">
        <v>1175</v>
      </c>
      <c r="F856" s="324">
        <v>40000</v>
      </c>
      <c r="G856" s="324">
        <v>40000</v>
      </c>
      <c r="H856" s="124" t="str">
        <f t="shared" si="13"/>
        <v>0702011008П020</v>
      </c>
    </row>
    <row r="857" spans="1:8" ht="38.25">
      <c r="A857" s="328" t="s">
        <v>1321</v>
      </c>
      <c r="B857" s="329" t="s">
        <v>207</v>
      </c>
      <c r="C857" s="329" t="s">
        <v>395</v>
      </c>
      <c r="D857" s="329" t="s">
        <v>763</v>
      </c>
      <c r="E857" s="329" t="s">
        <v>1322</v>
      </c>
      <c r="F857" s="324">
        <v>40000</v>
      </c>
      <c r="G857" s="324">
        <v>40000</v>
      </c>
      <c r="H857" s="124" t="str">
        <f t="shared" si="13"/>
        <v>0702011008П020200</v>
      </c>
    </row>
    <row r="858" spans="1:8" ht="38.25">
      <c r="A858" s="328" t="s">
        <v>1198</v>
      </c>
      <c r="B858" s="329" t="s">
        <v>207</v>
      </c>
      <c r="C858" s="329" t="s">
        <v>395</v>
      </c>
      <c r="D858" s="329" t="s">
        <v>763</v>
      </c>
      <c r="E858" s="329" t="s">
        <v>1199</v>
      </c>
      <c r="F858" s="324">
        <v>40000</v>
      </c>
      <c r="G858" s="324">
        <v>40000</v>
      </c>
      <c r="H858" s="124" t="str">
        <f t="shared" si="13"/>
        <v>0702011008П020240</v>
      </c>
    </row>
    <row r="859" spans="1:8">
      <c r="A859" s="328" t="s">
        <v>1225</v>
      </c>
      <c r="B859" s="329" t="s">
        <v>207</v>
      </c>
      <c r="C859" s="329" t="s">
        <v>395</v>
      </c>
      <c r="D859" s="329" t="s">
        <v>763</v>
      </c>
      <c r="E859" s="329" t="s">
        <v>329</v>
      </c>
      <c r="F859" s="324">
        <v>40000</v>
      </c>
      <c r="G859" s="324">
        <v>40000</v>
      </c>
      <c r="H859" s="124" t="str">
        <f t="shared" si="13"/>
        <v>0702011008П020244</v>
      </c>
    </row>
    <row r="860" spans="1:8" ht="102">
      <c r="A860" s="328" t="s">
        <v>1837</v>
      </c>
      <c r="B860" s="329" t="s">
        <v>207</v>
      </c>
      <c r="C860" s="329" t="s">
        <v>395</v>
      </c>
      <c r="D860" s="329" t="s">
        <v>1363</v>
      </c>
      <c r="E860" s="329" t="s">
        <v>1175</v>
      </c>
      <c r="F860" s="324">
        <v>8404000</v>
      </c>
      <c r="G860" s="324">
        <v>8404000</v>
      </c>
      <c r="H860" s="124" t="str">
        <f t="shared" si="13"/>
        <v>070201100S5630</v>
      </c>
    </row>
    <row r="861" spans="1:8" ht="38.25">
      <c r="A861" s="328" t="s">
        <v>1321</v>
      </c>
      <c r="B861" s="329" t="s">
        <v>207</v>
      </c>
      <c r="C861" s="329" t="s">
        <v>395</v>
      </c>
      <c r="D861" s="329" t="s">
        <v>1363</v>
      </c>
      <c r="E861" s="329" t="s">
        <v>1322</v>
      </c>
      <c r="F861" s="324">
        <v>8404000</v>
      </c>
      <c r="G861" s="324">
        <v>8404000</v>
      </c>
      <c r="H861" s="124" t="str">
        <f t="shared" si="13"/>
        <v>070201100S5630200</v>
      </c>
    </row>
    <row r="862" spans="1:8" ht="38.25">
      <c r="A862" s="328" t="s">
        <v>1198</v>
      </c>
      <c r="B862" s="329" t="s">
        <v>207</v>
      </c>
      <c r="C862" s="329" t="s">
        <v>395</v>
      </c>
      <c r="D862" s="329" t="s">
        <v>1363</v>
      </c>
      <c r="E862" s="329" t="s">
        <v>1199</v>
      </c>
      <c r="F862" s="324">
        <v>8404000</v>
      </c>
      <c r="G862" s="324">
        <v>8404000</v>
      </c>
      <c r="H862" s="124" t="str">
        <f t="shared" si="13"/>
        <v>070201100S5630240</v>
      </c>
    </row>
    <row r="863" spans="1:8">
      <c r="A863" s="328" t="s">
        <v>1225</v>
      </c>
      <c r="B863" s="329" t="s">
        <v>207</v>
      </c>
      <c r="C863" s="329" t="s">
        <v>395</v>
      </c>
      <c r="D863" s="329" t="s">
        <v>1363</v>
      </c>
      <c r="E863" s="329" t="s">
        <v>329</v>
      </c>
      <c r="F863" s="324">
        <v>8404000</v>
      </c>
      <c r="G863" s="324">
        <v>8404000</v>
      </c>
      <c r="H863" s="124" t="str">
        <f t="shared" si="13"/>
        <v>070201100S5630244</v>
      </c>
    </row>
    <row r="864" spans="1:8" ht="140.25">
      <c r="A864" s="328" t="s">
        <v>1791</v>
      </c>
      <c r="B864" s="329" t="s">
        <v>207</v>
      </c>
      <c r="C864" s="329" t="s">
        <v>395</v>
      </c>
      <c r="D864" s="329" t="s">
        <v>1649</v>
      </c>
      <c r="E864" s="329" t="s">
        <v>1175</v>
      </c>
      <c r="F864" s="324">
        <v>15186900</v>
      </c>
      <c r="G864" s="324">
        <v>6489700</v>
      </c>
      <c r="H864" s="124" t="str">
        <f t="shared" si="13"/>
        <v>0702011E151690</v>
      </c>
    </row>
    <row r="865" spans="1:8" ht="38.25">
      <c r="A865" s="328" t="s">
        <v>1321</v>
      </c>
      <c r="B865" s="329" t="s">
        <v>207</v>
      </c>
      <c r="C865" s="329" t="s">
        <v>395</v>
      </c>
      <c r="D865" s="329" t="s">
        <v>1649</v>
      </c>
      <c r="E865" s="329" t="s">
        <v>1322</v>
      </c>
      <c r="F865" s="324">
        <v>15186900</v>
      </c>
      <c r="G865" s="324">
        <v>6489700</v>
      </c>
      <c r="H865" s="124" t="str">
        <f t="shared" si="13"/>
        <v>0702011E151690200</v>
      </c>
    </row>
    <row r="866" spans="1:8" ht="38.25">
      <c r="A866" s="328" t="s">
        <v>1198</v>
      </c>
      <c r="B866" s="329" t="s">
        <v>207</v>
      </c>
      <c r="C866" s="329" t="s">
        <v>395</v>
      </c>
      <c r="D866" s="329" t="s">
        <v>1649</v>
      </c>
      <c r="E866" s="329" t="s">
        <v>1199</v>
      </c>
      <c r="F866" s="324">
        <v>15186900</v>
      </c>
      <c r="G866" s="324">
        <v>6489700</v>
      </c>
      <c r="H866" s="124" t="str">
        <f t="shared" si="13"/>
        <v>0702011E151690240</v>
      </c>
    </row>
    <row r="867" spans="1:8">
      <c r="A867" s="328" t="s">
        <v>1225</v>
      </c>
      <c r="B867" s="329" t="s">
        <v>207</v>
      </c>
      <c r="C867" s="329" t="s">
        <v>395</v>
      </c>
      <c r="D867" s="329" t="s">
        <v>1649</v>
      </c>
      <c r="E867" s="329" t="s">
        <v>329</v>
      </c>
      <c r="F867" s="324">
        <v>15186900</v>
      </c>
      <c r="G867" s="324">
        <v>6489700</v>
      </c>
      <c r="H867" s="124" t="str">
        <f t="shared" si="13"/>
        <v>0702011E151690244</v>
      </c>
    </row>
    <row r="868" spans="1:8" ht="63.75">
      <c r="A868" s="328" t="s">
        <v>452</v>
      </c>
      <c r="B868" s="329" t="s">
        <v>207</v>
      </c>
      <c r="C868" s="329" t="s">
        <v>395</v>
      </c>
      <c r="D868" s="329" t="s">
        <v>974</v>
      </c>
      <c r="E868" s="329" t="s">
        <v>1175</v>
      </c>
      <c r="F868" s="324">
        <v>2400000</v>
      </c>
      <c r="G868" s="324">
        <v>2400000</v>
      </c>
      <c r="H868" s="124" t="str">
        <f t="shared" si="13"/>
        <v>07020300000000</v>
      </c>
    </row>
    <row r="869" spans="1:8" ht="51">
      <c r="A869" s="328" t="s">
        <v>454</v>
      </c>
      <c r="B869" s="329" t="s">
        <v>207</v>
      </c>
      <c r="C869" s="329" t="s">
        <v>395</v>
      </c>
      <c r="D869" s="329" t="s">
        <v>1315</v>
      </c>
      <c r="E869" s="329" t="s">
        <v>1175</v>
      </c>
      <c r="F869" s="324">
        <v>2400000</v>
      </c>
      <c r="G869" s="324">
        <v>2400000</v>
      </c>
      <c r="H869" s="124" t="str">
        <f t="shared" si="13"/>
        <v>07020340000000</v>
      </c>
    </row>
    <row r="870" spans="1:8" ht="114.75">
      <c r="A870" s="328" t="s">
        <v>396</v>
      </c>
      <c r="B870" s="329" t="s">
        <v>207</v>
      </c>
      <c r="C870" s="329" t="s">
        <v>395</v>
      </c>
      <c r="D870" s="329" t="s">
        <v>765</v>
      </c>
      <c r="E870" s="329" t="s">
        <v>1175</v>
      </c>
      <c r="F870" s="324">
        <v>2400000</v>
      </c>
      <c r="G870" s="324">
        <v>2400000</v>
      </c>
      <c r="H870" s="124" t="str">
        <f t="shared" ref="H870:H933" si="14">CONCATENATE(C870,,D870,E870)</f>
        <v>07020340080000</v>
      </c>
    </row>
    <row r="871" spans="1:8" ht="38.25">
      <c r="A871" s="328" t="s">
        <v>1321</v>
      </c>
      <c r="B871" s="329" t="s">
        <v>207</v>
      </c>
      <c r="C871" s="329" t="s">
        <v>395</v>
      </c>
      <c r="D871" s="329" t="s">
        <v>765</v>
      </c>
      <c r="E871" s="329" t="s">
        <v>1322</v>
      </c>
      <c r="F871" s="324">
        <v>2400000</v>
      </c>
      <c r="G871" s="324">
        <v>2400000</v>
      </c>
      <c r="H871" s="124" t="str">
        <f t="shared" si="14"/>
        <v>07020340080000200</v>
      </c>
    </row>
    <row r="872" spans="1:8" ht="38.25">
      <c r="A872" s="328" t="s">
        <v>1198</v>
      </c>
      <c r="B872" s="329" t="s">
        <v>207</v>
      </c>
      <c r="C872" s="329" t="s">
        <v>395</v>
      </c>
      <c r="D872" s="329" t="s">
        <v>765</v>
      </c>
      <c r="E872" s="329" t="s">
        <v>1199</v>
      </c>
      <c r="F872" s="324">
        <v>2400000</v>
      </c>
      <c r="G872" s="324">
        <v>2400000</v>
      </c>
      <c r="H872" s="124" t="str">
        <f t="shared" si="14"/>
        <v>07020340080000240</v>
      </c>
    </row>
    <row r="873" spans="1:8">
      <c r="A873" s="328" t="s">
        <v>1225</v>
      </c>
      <c r="B873" s="329" t="s">
        <v>207</v>
      </c>
      <c r="C873" s="329" t="s">
        <v>395</v>
      </c>
      <c r="D873" s="329" t="s">
        <v>765</v>
      </c>
      <c r="E873" s="329" t="s">
        <v>329</v>
      </c>
      <c r="F873" s="324">
        <v>2400000</v>
      </c>
      <c r="G873" s="324">
        <v>2400000</v>
      </c>
      <c r="H873" s="124" t="str">
        <f t="shared" si="14"/>
        <v>07020340080000244</v>
      </c>
    </row>
    <row r="874" spans="1:8">
      <c r="A874" s="328" t="s">
        <v>1077</v>
      </c>
      <c r="B874" s="329" t="s">
        <v>207</v>
      </c>
      <c r="C874" s="329" t="s">
        <v>1078</v>
      </c>
      <c r="D874" s="329" t="s">
        <v>1175</v>
      </c>
      <c r="E874" s="329" t="s">
        <v>1175</v>
      </c>
      <c r="F874" s="324">
        <v>60833656</v>
      </c>
      <c r="G874" s="324">
        <v>60833656</v>
      </c>
      <c r="H874" s="124" t="str">
        <f t="shared" si="14"/>
        <v>0703</v>
      </c>
    </row>
    <row r="875" spans="1:8" ht="25.5">
      <c r="A875" s="328" t="s">
        <v>442</v>
      </c>
      <c r="B875" s="329" t="s">
        <v>207</v>
      </c>
      <c r="C875" s="329" t="s">
        <v>1078</v>
      </c>
      <c r="D875" s="329" t="s">
        <v>971</v>
      </c>
      <c r="E875" s="329" t="s">
        <v>1175</v>
      </c>
      <c r="F875" s="324">
        <v>60753656</v>
      </c>
      <c r="G875" s="324">
        <v>60753656</v>
      </c>
      <c r="H875" s="124" t="str">
        <f t="shared" si="14"/>
        <v>07030100000000</v>
      </c>
    </row>
    <row r="876" spans="1:8" ht="38.25">
      <c r="A876" s="328" t="s">
        <v>443</v>
      </c>
      <c r="B876" s="329" t="s">
        <v>207</v>
      </c>
      <c r="C876" s="329" t="s">
        <v>1078</v>
      </c>
      <c r="D876" s="329" t="s">
        <v>972</v>
      </c>
      <c r="E876" s="329" t="s">
        <v>1175</v>
      </c>
      <c r="F876" s="324">
        <v>60753656</v>
      </c>
      <c r="G876" s="324">
        <v>60753656</v>
      </c>
      <c r="H876" s="124" t="str">
        <f t="shared" si="14"/>
        <v>07030110000000</v>
      </c>
    </row>
    <row r="877" spans="1:8" ht="140.25">
      <c r="A877" s="328" t="s">
        <v>414</v>
      </c>
      <c r="B877" s="329" t="s">
        <v>207</v>
      </c>
      <c r="C877" s="329" t="s">
        <v>1078</v>
      </c>
      <c r="D877" s="329" t="s">
        <v>754</v>
      </c>
      <c r="E877" s="329" t="s">
        <v>1175</v>
      </c>
      <c r="F877" s="324">
        <v>2806000</v>
      </c>
      <c r="G877" s="324">
        <v>2806000</v>
      </c>
      <c r="H877" s="124" t="str">
        <f t="shared" si="14"/>
        <v>07030110040030</v>
      </c>
    </row>
    <row r="878" spans="1:8" ht="38.25">
      <c r="A878" s="328" t="s">
        <v>1329</v>
      </c>
      <c r="B878" s="329" t="s">
        <v>207</v>
      </c>
      <c r="C878" s="329" t="s">
        <v>1078</v>
      </c>
      <c r="D878" s="329" t="s">
        <v>754</v>
      </c>
      <c r="E878" s="329" t="s">
        <v>1330</v>
      </c>
      <c r="F878" s="324">
        <v>2806000</v>
      </c>
      <c r="G878" s="324">
        <v>2806000</v>
      </c>
      <c r="H878" s="124" t="str">
        <f t="shared" si="14"/>
        <v>07030110040030600</v>
      </c>
    </row>
    <row r="879" spans="1:8">
      <c r="A879" s="328" t="s">
        <v>1200</v>
      </c>
      <c r="B879" s="329" t="s">
        <v>207</v>
      </c>
      <c r="C879" s="329" t="s">
        <v>1078</v>
      </c>
      <c r="D879" s="329" t="s">
        <v>754</v>
      </c>
      <c r="E879" s="329" t="s">
        <v>1201</v>
      </c>
      <c r="F879" s="324">
        <v>2806000</v>
      </c>
      <c r="G879" s="324">
        <v>2806000</v>
      </c>
      <c r="H879" s="124" t="str">
        <f t="shared" si="14"/>
        <v>07030110040030610</v>
      </c>
    </row>
    <row r="880" spans="1:8" ht="76.5">
      <c r="A880" s="328" t="s">
        <v>347</v>
      </c>
      <c r="B880" s="329" t="s">
        <v>207</v>
      </c>
      <c r="C880" s="329" t="s">
        <v>1078</v>
      </c>
      <c r="D880" s="329" t="s">
        <v>754</v>
      </c>
      <c r="E880" s="329" t="s">
        <v>348</v>
      </c>
      <c r="F880" s="324">
        <v>2806000</v>
      </c>
      <c r="G880" s="324">
        <v>2806000</v>
      </c>
      <c r="H880" s="124" t="str">
        <f t="shared" si="14"/>
        <v>07030110040030611</v>
      </c>
    </row>
    <row r="881" spans="1:8" ht="140.25">
      <c r="A881" s="328" t="s">
        <v>1807</v>
      </c>
      <c r="B881" s="329" t="s">
        <v>207</v>
      </c>
      <c r="C881" s="329" t="s">
        <v>1078</v>
      </c>
      <c r="D881" s="329" t="s">
        <v>1808</v>
      </c>
      <c r="E881" s="329" t="s">
        <v>1175</v>
      </c>
      <c r="F881" s="324">
        <v>16375400</v>
      </c>
      <c r="G881" s="324">
        <v>16375400</v>
      </c>
      <c r="H881" s="124" t="str">
        <f t="shared" si="14"/>
        <v>07030110040031</v>
      </c>
    </row>
    <row r="882" spans="1:8" ht="38.25">
      <c r="A882" s="328" t="s">
        <v>1329</v>
      </c>
      <c r="B882" s="329" t="s">
        <v>207</v>
      </c>
      <c r="C882" s="329" t="s">
        <v>1078</v>
      </c>
      <c r="D882" s="329" t="s">
        <v>1808</v>
      </c>
      <c r="E882" s="329" t="s">
        <v>1330</v>
      </c>
      <c r="F882" s="324">
        <v>16375400</v>
      </c>
      <c r="G882" s="324">
        <v>16375400</v>
      </c>
      <c r="H882" s="124" t="str">
        <f t="shared" si="14"/>
        <v>07030110040031600</v>
      </c>
    </row>
    <row r="883" spans="1:8">
      <c r="A883" s="328" t="s">
        <v>1200</v>
      </c>
      <c r="B883" s="329" t="s">
        <v>207</v>
      </c>
      <c r="C883" s="329" t="s">
        <v>1078</v>
      </c>
      <c r="D883" s="329" t="s">
        <v>1808</v>
      </c>
      <c r="E883" s="329" t="s">
        <v>1201</v>
      </c>
      <c r="F883" s="324">
        <v>16375400</v>
      </c>
      <c r="G883" s="324">
        <v>16375400</v>
      </c>
      <c r="H883" s="124" t="str">
        <f t="shared" si="14"/>
        <v>07030110040031610</v>
      </c>
    </row>
    <row r="884" spans="1:8" ht="76.5">
      <c r="A884" s="328" t="s">
        <v>347</v>
      </c>
      <c r="B884" s="329" t="s">
        <v>207</v>
      </c>
      <c r="C884" s="329" t="s">
        <v>1078</v>
      </c>
      <c r="D884" s="329" t="s">
        <v>1808</v>
      </c>
      <c r="E884" s="329" t="s">
        <v>348</v>
      </c>
      <c r="F884" s="324">
        <v>16375400</v>
      </c>
      <c r="G884" s="324">
        <v>16375400</v>
      </c>
      <c r="H884" s="124" t="str">
        <f t="shared" si="14"/>
        <v>07030110040031611</v>
      </c>
    </row>
    <row r="885" spans="1:8" ht="191.25">
      <c r="A885" s="328" t="s">
        <v>1481</v>
      </c>
      <c r="B885" s="329" t="s">
        <v>207</v>
      </c>
      <c r="C885" s="329" t="s">
        <v>1078</v>
      </c>
      <c r="D885" s="329" t="s">
        <v>1482</v>
      </c>
      <c r="E885" s="329" t="s">
        <v>1175</v>
      </c>
      <c r="F885" s="324">
        <v>651000</v>
      </c>
      <c r="G885" s="324">
        <v>651000</v>
      </c>
      <c r="H885" s="124" t="str">
        <f t="shared" si="14"/>
        <v>07030110040032</v>
      </c>
    </row>
    <row r="886" spans="1:8" ht="38.25">
      <c r="A886" s="328" t="s">
        <v>1329</v>
      </c>
      <c r="B886" s="329" t="s">
        <v>207</v>
      </c>
      <c r="C886" s="329" t="s">
        <v>1078</v>
      </c>
      <c r="D886" s="329" t="s">
        <v>1482</v>
      </c>
      <c r="E886" s="329" t="s">
        <v>1330</v>
      </c>
      <c r="F886" s="324">
        <v>651000</v>
      </c>
      <c r="G886" s="324">
        <v>651000</v>
      </c>
      <c r="H886" s="124" t="str">
        <f t="shared" si="14"/>
        <v>07030110040032600</v>
      </c>
    </row>
    <row r="887" spans="1:8">
      <c r="A887" s="328" t="s">
        <v>1200</v>
      </c>
      <c r="B887" s="329" t="s">
        <v>207</v>
      </c>
      <c r="C887" s="329" t="s">
        <v>1078</v>
      </c>
      <c r="D887" s="329" t="s">
        <v>1482</v>
      </c>
      <c r="E887" s="329" t="s">
        <v>1201</v>
      </c>
      <c r="F887" s="324">
        <v>651000</v>
      </c>
      <c r="G887" s="324">
        <v>651000</v>
      </c>
      <c r="H887" s="124" t="str">
        <f t="shared" si="14"/>
        <v>07030110040032610</v>
      </c>
    </row>
    <row r="888" spans="1:8" ht="76.5">
      <c r="A888" s="328" t="s">
        <v>347</v>
      </c>
      <c r="B888" s="329" t="s">
        <v>207</v>
      </c>
      <c r="C888" s="329" t="s">
        <v>1078</v>
      </c>
      <c r="D888" s="329" t="s">
        <v>1482</v>
      </c>
      <c r="E888" s="329" t="s">
        <v>348</v>
      </c>
      <c r="F888" s="324">
        <v>651000</v>
      </c>
      <c r="G888" s="324">
        <v>651000</v>
      </c>
      <c r="H888" s="124" t="str">
        <f t="shared" si="14"/>
        <v>07030110040032611</v>
      </c>
    </row>
    <row r="889" spans="1:8" ht="229.5">
      <c r="A889" s="328" t="s">
        <v>1483</v>
      </c>
      <c r="B889" s="329" t="s">
        <v>207</v>
      </c>
      <c r="C889" s="329" t="s">
        <v>1078</v>
      </c>
      <c r="D889" s="329" t="s">
        <v>1484</v>
      </c>
      <c r="E889" s="329" t="s">
        <v>1175</v>
      </c>
      <c r="F889" s="324">
        <v>1411400</v>
      </c>
      <c r="G889" s="324">
        <v>1411400</v>
      </c>
      <c r="H889" s="124" t="str">
        <f t="shared" si="14"/>
        <v>07030110040033</v>
      </c>
    </row>
    <row r="890" spans="1:8" ht="38.25">
      <c r="A890" s="328" t="s">
        <v>1329</v>
      </c>
      <c r="B890" s="329" t="s">
        <v>207</v>
      </c>
      <c r="C890" s="329" t="s">
        <v>1078</v>
      </c>
      <c r="D890" s="329" t="s">
        <v>1484</v>
      </c>
      <c r="E890" s="329" t="s">
        <v>1330</v>
      </c>
      <c r="F890" s="324">
        <v>1411400</v>
      </c>
      <c r="G890" s="324">
        <v>1411400</v>
      </c>
      <c r="H890" s="124" t="str">
        <f t="shared" si="14"/>
        <v>07030110040033600</v>
      </c>
    </row>
    <row r="891" spans="1:8">
      <c r="A891" s="328" t="s">
        <v>1200</v>
      </c>
      <c r="B891" s="329" t="s">
        <v>207</v>
      </c>
      <c r="C891" s="329" t="s">
        <v>1078</v>
      </c>
      <c r="D891" s="329" t="s">
        <v>1484</v>
      </c>
      <c r="E891" s="329" t="s">
        <v>1201</v>
      </c>
      <c r="F891" s="324">
        <v>1411400</v>
      </c>
      <c r="G891" s="324">
        <v>1411400</v>
      </c>
      <c r="H891" s="124" t="str">
        <f t="shared" si="14"/>
        <v>07030110040033610</v>
      </c>
    </row>
    <row r="892" spans="1:8" ht="76.5">
      <c r="A892" s="328" t="s">
        <v>347</v>
      </c>
      <c r="B892" s="329" t="s">
        <v>207</v>
      </c>
      <c r="C892" s="329" t="s">
        <v>1078</v>
      </c>
      <c r="D892" s="329" t="s">
        <v>1484</v>
      </c>
      <c r="E892" s="329" t="s">
        <v>348</v>
      </c>
      <c r="F892" s="324">
        <v>1411400</v>
      </c>
      <c r="G892" s="324">
        <v>1411400</v>
      </c>
      <c r="H892" s="124" t="str">
        <f t="shared" si="14"/>
        <v>07030110040033611</v>
      </c>
    </row>
    <row r="893" spans="1:8" ht="191.25">
      <c r="A893" s="328" t="s">
        <v>576</v>
      </c>
      <c r="B893" s="329" t="s">
        <v>207</v>
      </c>
      <c r="C893" s="329" t="s">
        <v>1078</v>
      </c>
      <c r="D893" s="329" t="s">
        <v>755</v>
      </c>
      <c r="E893" s="329" t="s">
        <v>1175</v>
      </c>
      <c r="F893" s="324">
        <v>4551000</v>
      </c>
      <c r="G893" s="324">
        <v>4551000</v>
      </c>
      <c r="H893" s="124" t="str">
        <f t="shared" si="14"/>
        <v>07030110041030</v>
      </c>
    </row>
    <row r="894" spans="1:8" ht="38.25">
      <c r="A894" s="328" t="s">
        <v>1329</v>
      </c>
      <c r="B894" s="329" t="s">
        <v>207</v>
      </c>
      <c r="C894" s="329" t="s">
        <v>1078</v>
      </c>
      <c r="D894" s="329" t="s">
        <v>755</v>
      </c>
      <c r="E894" s="329" t="s">
        <v>1330</v>
      </c>
      <c r="F894" s="324">
        <v>4551000</v>
      </c>
      <c r="G894" s="324">
        <v>4551000</v>
      </c>
      <c r="H894" s="124" t="str">
        <f t="shared" si="14"/>
        <v>07030110041030600</v>
      </c>
    </row>
    <row r="895" spans="1:8">
      <c r="A895" s="328" t="s">
        <v>1200</v>
      </c>
      <c r="B895" s="329" t="s">
        <v>207</v>
      </c>
      <c r="C895" s="329" t="s">
        <v>1078</v>
      </c>
      <c r="D895" s="329" t="s">
        <v>755</v>
      </c>
      <c r="E895" s="329" t="s">
        <v>1201</v>
      </c>
      <c r="F895" s="324">
        <v>4551000</v>
      </c>
      <c r="G895" s="324">
        <v>4551000</v>
      </c>
      <c r="H895" s="124" t="str">
        <f t="shared" si="14"/>
        <v>07030110041030610</v>
      </c>
    </row>
    <row r="896" spans="1:8" ht="76.5">
      <c r="A896" s="328" t="s">
        <v>347</v>
      </c>
      <c r="B896" s="329" t="s">
        <v>207</v>
      </c>
      <c r="C896" s="329" t="s">
        <v>1078</v>
      </c>
      <c r="D896" s="329" t="s">
        <v>755</v>
      </c>
      <c r="E896" s="329" t="s">
        <v>348</v>
      </c>
      <c r="F896" s="324">
        <v>4551000</v>
      </c>
      <c r="G896" s="324">
        <v>4551000</v>
      </c>
      <c r="H896" s="124" t="str">
        <f t="shared" si="14"/>
        <v>07030110041030611</v>
      </c>
    </row>
    <row r="897" spans="1:8" ht="102">
      <c r="A897" s="328" t="s">
        <v>1809</v>
      </c>
      <c r="B897" s="329" t="s">
        <v>207</v>
      </c>
      <c r="C897" s="329" t="s">
        <v>1078</v>
      </c>
      <c r="D897" s="329" t="s">
        <v>1810</v>
      </c>
      <c r="E897" s="329" t="s">
        <v>1175</v>
      </c>
      <c r="F897" s="324">
        <v>15752100</v>
      </c>
      <c r="G897" s="324">
        <v>15752100</v>
      </c>
      <c r="H897" s="124" t="str">
        <f t="shared" si="14"/>
        <v>07030110042030</v>
      </c>
    </row>
    <row r="898" spans="1:8" ht="38.25">
      <c r="A898" s="328" t="s">
        <v>1329</v>
      </c>
      <c r="B898" s="329" t="s">
        <v>207</v>
      </c>
      <c r="C898" s="329" t="s">
        <v>1078</v>
      </c>
      <c r="D898" s="329" t="s">
        <v>1810</v>
      </c>
      <c r="E898" s="329" t="s">
        <v>1330</v>
      </c>
      <c r="F898" s="324">
        <v>15752100</v>
      </c>
      <c r="G898" s="324">
        <v>15752100</v>
      </c>
      <c r="H898" s="124" t="str">
        <f t="shared" si="14"/>
        <v>07030110042030600</v>
      </c>
    </row>
    <row r="899" spans="1:8">
      <c r="A899" s="328" t="s">
        <v>1200</v>
      </c>
      <c r="B899" s="329" t="s">
        <v>207</v>
      </c>
      <c r="C899" s="329" t="s">
        <v>1078</v>
      </c>
      <c r="D899" s="329" t="s">
        <v>1810</v>
      </c>
      <c r="E899" s="329" t="s">
        <v>1201</v>
      </c>
      <c r="F899" s="324">
        <v>15752100</v>
      </c>
      <c r="G899" s="324">
        <v>15752100</v>
      </c>
      <c r="H899" s="124" t="str">
        <f t="shared" si="14"/>
        <v>07030110042030610</v>
      </c>
    </row>
    <row r="900" spans="1:8" ht="76.5">
      <c r="A900" s="328" t="s">
        <v>347</v>
      </c>
      <c r="B900" s="329" t="s">
        <v>207</v>
      </c>
      <c r="C900" s="329" t="s">
        <v>1078</v>
      </c>
      <c r="D900" s="329" t="s">
        <v>1810</v>
      </c>
      <c r="E900" s="329" t="s">
        <v>348</v>
      </c>
      <c r="F900" s="324">
        <v>15229162</v>
      </c>
      <c r="G900" s="324">
        <v>15229162</v>
      </c>
      <c r="H900" s="124" t="str">
        <f t="shared" si="14"/>
        <v>07030110042030611</v>
      </c>
    </row>
    <row r="901" spans="1:8" ht="25.5">
      <c r="A901" s="328" t="s">
        <v>1811</v>
      </c>
      <c r="B901" s="329" t="s">
        <v>207</v>
      </c>
      <c r="C901" s="329" t="s">
        <v>1078</v>
      </c>
      <c r="D901" s="329" t="s">
        <v>1810</v>
      </c>
      <c r="E901" s="329" t="s">
        <v>1812</v>
      </c>
      <c r="F901" s="324">
        <v>522938</v>
      </c>
      <c r="G901" s="324">
        <v>522938</v>
      </c>
      <c r="H901" s="124" t="str">
        <f t="shared" si="14"/>
        <v>07030110042030613</v>
      </c>
    </row>
    <row r="902" spans="1:8" ht="153">
      <c r="A902" s="328" t="s">
        <v>577</v>
      </c>
      <c r="B902" s="329" t="s">
        <v>207</v>
      </c>
      <c r="C902" s="329" t="s">
        <v>1078</v>
      </c>
      <c r="D902" s="329" t="s">
        <v>756</v>
      </c>
      <c r="E902" s="329" t="s">
        <v>1175</v>
      </c>
      <c r="F902" s="324">
        <v>78700</v>
      </c>
      <c r="G902" s="324">
        <v>78700</v>
      </c>
      <c r="H902" s="124" t="str">
        <f t="shared" si="14"/>
        <v>07030110045030</v>
      </c>
    </row>
    <row r="903" spans="1:8" ht="38.25">
      <c r="A903" s="328" t="s">
        <v>1329</v>
      </c>
      <c r="B903" s="329" t="s">
        <v>207</v>
      </c>
      <c r="C903" s="329" t="s">
        <v>1078</v>
      </c>
      <c r="D903" s="329" t="s">
        <v>756</v>
      </c>
      <c r="E903" s="329" t="s">
        <v>1330</v>
      </c>
      <c r="F903" s="324">
        <v>78700</v>
      </c>
      <c r="G903" s="324">
        <v>78700</v>
      </c>
      <c r="H903" s="124" t="str">
        <f t="shared" si="14"/>
        <v>07030110045030600</v>
      </c>
    </row>
    <row r="904" spans="1:8">
      <c r="A904" s="328" t="s">
        <v>1200</v>
      </c>
      <c r="B904" s="329" t="s">
        <v>207</v>
      </c>
      <c r="C904" s="329" t="s">
        <v>1078</v>
      </c>
      <c r="D904" s="329" t="s">
        <v>756</v>
      </c>
      <c r="E904" s="329" t="s">
        <v>1201</v>
      </c>
      <c r="F904" s="324">
        <v>78700</v>
      </c>
      <c r="G904" s="324">
        <v>78700</v>
      </c>
      <c r="H904" s="124" t="str">
        <f t="shared" si="14"/>
        <v>07030110045030610</v>
      </c>
    </row>
    <row r="905" spans="1:8" ht="76.5">
      <c r="A905" s="328" t="s">
        <v>347</v>
      </c>
      <c r="B905" s="329" t="s">
        <v>207</v>
      </c>
      <c r="C905" s="329" t="s">
        <v>1078</v>
      </c>
      <c r="D905" s="329" t="s">
        <v>756</v>
      </c>
      <c r="E905" s="329" t="s">
        <v>348</v>
      </c>
      <c r="F905" s="324">
        <v>78700</v>
      </c>
      <c r="G905" s="324">
        <v>78700</v>
      </c>
      <c r="H905" s="124" t="str">
        <f t="shared" si="14"/>
        <v>07030110045030611</v>
      </c>
    </row>
    <row r="906" spans="1:8" ht="140.25">
      <c r="A906" s="328" t="s">
        <v>579</v>
      </c>
      <c r="B906" s="329" t="s">
        <v>207</v>
      </c>
      <c r="C906" s="329" t="s">
        <v>1078</v>
      </c>
      <c r="D906" s="329" t="s">
        <v>759</v>
      </c>
      <c r="E906" s="329" t="s">
        <v>1175</v>
      </c>
      <c r="F906" s="324">
        <v>570000</v>
      </c>
      <c r="G906" s="324">
        <v>570000</v>
      </c>
      <c r="H906" s="124" t="str">
        <f t="shared" si="14"/>
        <v>07030110047030</v>
      </c>
    </row>
    <row r="907" spans="1:8" ht="38.25">
      <c r="A907" s="328" t="s">
        <v>1329</v>
      </c>
      <c r="B907" s="329" t="s">
        <v>207</v>
      </c>
      <c r="C907" s="329" t="s">
        <v>1078</v>
      </c>
      <c r="D907" s="329" t="s">
        <v>759</v>
      </c>
      <c r="E907" s="329" t="s">
        <v>1330</v>
      </c>
      <c r="F907" s="324">
        <v>570000</v>
      </c>
      <c r="G907" s="324">
        <v>570000</v>
      </c>
      <c r="H907" s="124" t="str">
        <f t="shared" si="14"/>
        <v>07030110047030600</v>
      </c>
    </row>
    <row r="908" spans="1:8">
      <c r="A908" s="328" t="s">
        <v>1200</v>
      </c>
      <c r="B908" s="329" t="s">
        <v>207</v>
      </c>
      <c r="C908" s="329" t="s">
        <v>1078</v>
      </c>
      <c r="D908" s="329" t="s">
        <v>759</v>
      </c>
      <c r="E908" s="329" t="s">
        <v>1201</v>
      </c>
      <c r="F908" s="324">
        <v>570000</v>
      </c>
      <c r="G908" s="324">
        <v>570000</v>
      </c>
      <c r="H908" s="124" t="str">
        <f t="shared" si="14"/>
        <v>07030110047030610</v>
      </c>
    </row>
    <row r="909" spans="1:8" ht="25.5">
      <c r="A909" s="328" t="s">
        <v>366</v>
      </c>
      <c r="B909" s="329" t="s">
        <v>207</v>
      </c>
      <c r="C909" s="329" t="s">
        <v>1078</v>
      </c>
      <c r="D909" s="329" t="s">
        <v>759</v>
      </c>
      <c r="E909" s="329" t="s">
        <v>367</v>
      </c>
      <c r="F909" s="324">
        <v>570000</v>
      </c>
      <c r="G909" s="324">
        <v>570000</v>
      </c>
      <c r="H909" s="124" t="str">
        <f t="shared" si="14"/>
        <v>07030110047030612</v>
      </c>
    </row>
    <row r="910" spans="1:8" ht="153">
      <c r="A910" s="328" t="s">
        <v>581</v>
      </c>
      <c r="B910" s="329" t="s">
        <v>207</v>
      </c>
      <c r="C910" s="329" t="s">
        <v>1078</v>
      </c>
      <c r="D910" s="329" t="s">
        <v>760</v>
      </c>
      <c r="E910" s="329" t="s">
        <v>1175</v>
      </c>
      <c r="F910" s="324">
        <v>2438256</v>
      </c>
      <c r="G910" s="324">
        <v>2438256</v>
      </c>
      <c r="H910" s="124" t="str">
        <f t="shared" si="14"/>
        <v>0703011004Г030</v>
      </c>
    </row>
    <row r="911" spans="1:8" ht="38.25">
      <c r="A911" s="328" t="s">
        <v>1329</v>
      </c>
      <c r="B911" s="329" t="s">
        <v>207</v>
      </c>
      <c r="C911" s="329" t="s">
        <v>1078</v>
      </c>
      <c r="D911" s="329" t="s">
        <v>760</v>
      </c>
      <c r="E911" s="329" t="s">
        <v>1330</v>
      </c>
      <c r="F911" s="324">
        <v>2438256</v>
      </c>
      <c r="G911" s="324">
        <v>2438256</v>
      </c>
      <c r="H911" s="124" t="str">
        <f t="shared" si="14"/>
        <v>0703011004Г030600</v>
      </c>
    </row>
    <row r="912" spans="1:8">
      <c r="A912" s="328" t="s">
        <v>1200</v>
      </c>
      <c r="B912" s="329" t="s">
        <v>207</v>
      </c>
      <c r="C912" s="329" t="s">
        <v>1078</v>
      </c>
      <c r="D912" s="329" t="s">
        <v>760</v>
      </c>
      <c r="E912" s="329" t="s">
        <v>1201</v>
      </c>
      <c r="F912" s="324">
        <v>2438256</v>
      </c>
      <c r="G912" s="324">
        <v>2438256</v>
      </c>
      <c r="H912" s="124" t="str">
        <f t="shared" si="14"/>
        <v>0703011004Г030610</v>
      </c>
    </row>
    <row r="913" spans="1:8" ht="76.5">
      <c r="A913" s="328" t="s">
        <v>347</v>
      </c>
      <c r="B913" s="329" t="s">
        <v>207</v>
      </c>
      <c r="C913" s="329" t="s">
        <v>1078</v>
      </c>
      <c r="D913" s="329" t="s">
        <v>760</v>
      </c>
      <c r="E913" s="329" t="s">
        <v>348</v>
      </c>
      <c r="F913" s="324">
        <v>2438256</v>
      </c>
      <c r="G913" s="324">
        <v>2438256</v>
      </c>
      <c r="H913" s="124" t="str">
        <f t="shared" si="14"/>
        <v>0703011004Г030611</v>
      </c>
    </row>
    <row r="914" spans="1:8" ht="153">
      <c r="A914" s="328" t="s">
        <v>1879</v>
      </c>
      <c r="B914" s="329" t="s">
        <v>207</v>
      </c>
      <c r="C914" s="329" t="s">
        <v>1078</v>
      </c>
      <c r="D914" s="329" t="s">
        <v>1880</v>
      </c>
      <c r="E914" s="329" t="s">
        <v>1175</v>
      </c>
      <c r="F914" s="324">
        <v>37200</v>
      </c>
      <c r="G914" s="324">
        <v>37200</v>
      </c>
      <c r="H914" s="124" t="str">
        <f t="shared" si="14"/>
        <v>0703011004М030</v>
      </c>
    </row>
    <row r="915" spans="1:8" ht="38.25">
      <c r="A915" s="328" t="s">
        <v>1329</v>
      </c>
      <c r="B915" s="329" t="s">
        <v>207</v>
      </c>
      <c r="C915" s="329" t="s">
        <v>1078</v>
      </c>
      <c r="D915" s="329" t="s">
        <v>1880</v>
      </c>
      <c r="E915" s="329" t="s">
        <v>1330</v>
      </c>
      <c r="F915" s="324">
        <v>37200</v>
      </c>
      <c r="G915" s="324">
        <v>37200</v>
      </c>
      <c r="H915" s="124" t="str">
        <f t="shared" si="14"/>
        <v>0703011004М030600</v>
      </c>
    </row>
    <row r="916" spans="1:8">
      <c r="A916" s="328" t="s">
        <v>1200</v>
      </c>
      <c r="B916" s="329" t="s">
        <v>207</v>
      </c>
      <c r="C916" s="329" t="s">
        <v>1078</v>
      </c>
      <c r="D916" s="329" t="s">
        <v>1880</v>
      </c>
      <c r="E916" s="329" t="s">
        <v>1201</v>
      </c>
      <c r="F916" s="324">
        <v>37200</v>
      </c>
      <c r="G916" s="324">
        <v>37200</v>
      </c>
      <c r="H916" s="124" t="str">
        <f t="shared" si="14"/>
        <v>0703011004М030610</v>
      </c>
    </row>
    <row r="917" spans="1:8" ht="76.5">
      <c r="A917" s="328" t="s">
        <v>347</v>
      </c>
      <c r="B917" s="329" t="s">
        <v>207</v>
      </c>
      <c r="C917" s="329" t="s">
        <v>1078</v>
      </c>
      <c r="D917" s="329" t="s">
        <v>1880</v>
      </c>
      <c r="E917" s="329" t="s">
        <v>348</v>
      </c>
      <c r="F917" s="324">
        <v>37200</v>
      </c>
      <c r="G917" s="324">
        <v>37200</v>
      </c>
      <c r="H917" s="124" t="str">
        <f t="shared" si="14"/>
        <v>0703011004М030611</v>
      </c>
    </row>
    <row r="918" spans="1:8" ht="127.5">
      <c r="A918" s="328" t="s">
        <v>966</v>
      </c>
      <c r="B918" s="329" t="s">
        <v>207</v>
      </c>
      <c r="C918" s="329" t="s">
        <v>1078</v>
      </c>
      <c r="D918" s="329" t="s">
        <v>967</v>
      </c>
      <c r="E918" s="329" t="s">
        <v>1175</v>
      </c>
      <c r="F918" s="324">
        <v>274800</v>
      </c>
      <c r="G918" s="324">
        <v>274800</v>
      </c>
      <c r="H918" s="124" t="str">
        <f t="shared" si="14"/>
        <v>0703011004Э030</v>
      </c>
    </row>
    <row r="919" spans="1:8" ht="38.25">
      <c r="A919" s="328" t="s">
        <v>1329</v>
      </c>
      <c r="B919" s="329" t="s">
        <v>207</v>
      </c>
      <c r="C919" s="329" t="s">
        <v>1078</v>
      </c>
      <c r="D919" s="329" t="s">
        <v>967</v>
      </c>
      <c r="E919" s="329" t="s">
        <v>1330</v>
      </c>
      <c r="F919" s="324">
        <v>274800</v>
      </c>
      <c r="G919" s="324">
        <v>274800</v>
      </c>
      <c r="H919" s="124" t="str">
        <f t="shared" si="14"/>
        <v>0703011004Э030600</v>
      </c>
    </row>
    <row r="920" spans="1:8">
      <c r="A920" s="328" t="s">
        <v>1200</v>
      </c>
      <c r="B920" s="329" t="s">
        <v>207</v>
      </c>
      <c r="C920" s="329" t="s">
        <v>1078</v>
      </c>
      <c r="D920" s="329" t="s">
        <v>967</v>
      </c>
      <c r="E920" s="329" t="s">
        <v>1201</v>
      </c>
      <c r="F920" s="324">
        <v>274800</v>
      </c>
      <c r="G920" s="324">
        <v>274800</v>
      </c>
      <c r="H920" s="124" t="str">
        <f t="shared" si="14"/>
        <v>0703011004Э030610</v>
      </c>
    </row>
    <row r="921" spans="1:8" ht="76.5">
      <c r="A921" s="328" t="s">
        <v>347</v>
      </c>
      <c r="B921" s="329" t="s">
        <v>207</v>
      </c>
      <c r="C921" s="329" t="s">
        <v>1078</v>
      </c>
      <c r="D921" s="329" t="s">
        <v>967</v>
      </c>
      <c r="E921" s="329" t="s">
        <v>348</v>
      </c>
      <c r="F921" s="324">
        <v>274800</v>
      </c>
      <c r="G921" s="324">
        <v>274800</v>
      </c>
      <c r="H921" s="124" t="str">
        <f t="shared" si="14"/>
        <v>0703011004Э030611</v>
      </c>
    </row>
    <row r="922" spans="1:8" ht="331.5">
      <c r="A922" s="328" t="s">
        <v>1362</v>
      </c>
      <c r="B922" s="329" t="s">
        <v>207</v>
      </c>
      <c r="C922" s="329" t="s">
        <v>1078</v>
      </c>
      <c r="D922" s="329" t="s">
        <v>747</v>
      </c>
      <c r="E922" s="329" t="s">
        <v>1175</v>
      </c>
      <c r="F922" s="324">
        <v>15807800</v>
      </c>
      <c r="G922" s="324">
        <v>15807800</v>
      </c>
      <c r="H922" s="124" t="str">
        <f t="shared" si="14"/>
        <v>07030110075640</v>
      </c>
    </row>
    <row r="923" spans="1:8" ht="76.5">
      <c r="A923" s="328" t="s">
        <v>1320</v>
      </c>
      <c r="B923" s="329" t="s">
        <v>207</v>
      </c>
      <c r="C923" s="329" t="s">
        <v>1078</v>
      </c>
      <c r="D923" s="329" t="s">
        <v>747</v>
      </c>
      <c r="E923" s="329" t="s">
        <v>273</v>
      </c>
      <c r="F923" s="324">
        <v>5499648</v>
      </c>
      <c r="G923" s="324">
        <v>5499648</v>
      </c>
      <c r="H923" s="124" t="str">
        <f t="shared" si="14"/>
        <v>07030110075640100</v>
      </c>
    </row>
    <row r="924" spans="1:8" ht="25.5">
      <c r="A924" s="328" t="s">
        <v>1192</v>
      </c>
      <c r="B924" s="329" t="s">
        <v>207</v>
      </c>
      <c r="C924" s="329" t="s">
        <v>1078</v>
      </c>
      <c r="D924" s="329" t="s">
        <v>747</v>
      </c>
      <c r="E924" s="329" t="s">
        <v>133</v>
      </c>
      <c r="F924" s="324">
        <v>5499648</v>
      </c>
      <c r="G924" s="324">
        <v>5499648</v>
      </c>
      <c r="H924" s="124" t="str">
        <f t="shared" si="14"/>
        <v>07030110075640110</v>
      </c>
    </row>
    <row r="925" spans="1:8">
      <c r="A925" s="328" t="s">
        <v>1138</v>
      </c>
      <c r="B925" s="329" t="s">
        <v>207</v>
      </c>
      <c r="C925" s="329" t="s">
        <v>1078</v>
      </c>
      <c r="D925" s="329" t="s">
        <v>747</v>
      </c>
      <c r="E925" s="329" t="s">
        <v>342</v>
      </c>
      <c r="F925" s="324">
        <v>4224000</v>
      </c>
      <c r="G925" s="324">
        <v>4224000</v>
      </c>
      <c r="H925" s="124" t="str">
        <f t="shared" si="14"/>
        <v>07030110075640111</v>
      </c>
    </row>
    <row r="926" spans="1:8" ht="51">
      <c r="A926" s="328" t="s">
        <v>1139</v>
      </c>
      <c r="B926" s="329" t="s">
        <v>207</v>
      </c>
      <c r="C926" s="329" t="s">
        <v>1078</v>
      </c>
      <c r="D926" s="329" t="s">
        <v>747</v>
      </c>
      <c r="E926" s="329" t="s">
        <v>1056</v>
      </c>
      <c r="F926" s="324">
        <v>1275648</v>
      </c>
      <c r="G926" s="324">
        <v>1275648</v>
      </c>
      <c r="H926" s="124" t="str">
        <f t="shared" si="14"/>
        <v>07030110075640119</v>
      </c>
    </row>
    <row r="927" spans="1:8" ht="38.25">
      <c r="A927" s="328" t="s">
        <v>1321</v>
      </c>
      <c r="B927" s="329" t="s">
        <v>207</v>
      </c>
      <c r="C927" s="329" t="s">
        <v>1078</v>
      </c>
      <c r="D927" s="329" t="s">
        <v>747</v>
      </c>
      <c r="E927" s="329" t="s">
        <v>1322</v>
      </c>
      <c r="F927" s="324">
        <v>10308152</v>
      </c>
      <c r="G927" s="324">
        <v>10308152</v>
      </c>
      <c r="H927" s="124" t="str">
        <f t="shared" si="14"/>
        <v>07030110075640200</v>
      </c>
    </row>
    <row r="928" spans="1:8" ht="38.25">
      <c r="A928" s="328" t="s">
        <v>1198</v>
      </c>
      <c r="B928" s="329" t="s">
        <v>207</v>
      </c>
      <c r="C928" s="329" t="s">
        <v>1078</v>
      </c>
      <c r="D928" s="329" t="s">
        <v>747</v>
      </c>
      <c r="E928" s="329" t="s">
        <v>1199</v>
      </c>
      <c r="F928" s="324">
        <v>10308152</v>
      </c>
      <c r="G928" s="324">
        <v>10308152</v>
      </c>
      <c r="H928" s="124" t="str">
        <f t="shared" si="14"/>
        <v>07030110075640240</v>
      </c>
    </row>
    <row r="929" spans="1:8">
      <c r="A929" s="328" t="s">
        <v>1225</v>
      </c>
      <c r="B929" s="329" t="s">
        <v>207</v>
      </c>
      <c r="C929" s="329" t="s">
        <v>1078</v>
      </c>
      <c r="D929" s="329" t="s">
        <v>747</v>
      </c>
      <c r="E929" s="329" t="s">
        <v>329</v>
      </c>
      <c r="F929" s="324">
        <v>10308152</v>
      </c>
      <c r="G929" s="324">
        <v>10308152</v>
      </c>
      <c r="H929" s="124" t="str">
        <f t="shared" si="14"/>
        <v>07030110075640244</v>
      </c>
    </row>
    <row r="930" spans="1:8" ht="38.25">
      <c r="A930" s="328" t="s">
        <v>483</v>
      </c>
      <c r="B930" s="329" t="s">
        <v>207</v>
      </c>
      <c r="C930" s="329" t="s">
        <v>1078</v>
      </c>
      <c r="D930" s="329" t="s">
        <v>993</v>
      </c>
      <c r="E930" s="329" t="s">
        <v>1175</v>
      </c>
      <c r="F930" s="324">
        <v>80000</v>
      </c>
      <c r="G930" s="324">
        <v>80000</v>
      </c>
      <c r="H930" s="124" t="str">
        <f t="shared" si="14"/>
        <v>07030900000000</v>
      </c>
    </row>
    <row r="931" spans="1:8" ht="25.5">
      <c r="A931" s="328" t="s">
        <v>488</v>
      </c>
      <c r="B931" s="329" t="s">
        <v>207</v>
      </c>
      <c r="C931" s="329" t="s">
        <v>1078</v>
      </c>
      <c r="D931" s="329" t="s">
        <v>996</v>
      </c>
      <c r="E931" s="329" t="s">
        <v>1175</v>
      </c>
      <c r="F931" s="324">
        <v>80000</v>
      </c>
      <c r="G931" s="324">
        <v>80000</v>
      </c>
      <c r="H931" s="124" t="str">
        <f t="shared" si="14"/>
        <v>07030930000000</v>
      </c>
    </row>
    <row r="932" spans="1:8" ht="76.5">
      <c r="A932" s="328" t="s">
        <v>407</v>
      </c>
      <c r="B932" s="329" t="s">
        <v>207</v>
      </c>
      <c r="C932" s="329" t="s">
        <v>1078</v>
      </c>
      <c r="D932" s="329" t="s">
        <v>1744</v>
      </c>
      <c r="E932" s="329" t="s">
        <v>1175</v>
      </c>
      <c r="F932" s="324">
        <v>80000</v>
      </c>
      <c r="G932" s="324">
        <v>80000</v>
      </c>
      <c r="H932" s="124" t="str">
        <f t="shared" si="14"/>
        <v>07030930080000</v>
      </c>
    </row>
    <row r="933" spans="1:8" ht="38.25">
      <c r="A933" s="328" t="s">
        <v>1329</v>
      </c>
      <c r="B933" s="329" t="s">
        <v>207</v>
      </c>
      <c r="C933" s="329" t="s">
        <v>1078</v>
      </c>
      <c r="D933" s="329" t="s">
        <v>1744</v>
      </c>
      <c r="E933" s="329" t="s">
        <v>1330</v>
      </c>
      <c r="F933" s="324">
        <v>80000</v>
      </c>
      <c r="G933" s="324">
        <v>80000</v>
      </c>
      <c r="H933" s="124" t="str">
        <f t="shared" si="14"/>
        <v>07030930080000600</v>
      </c>
    </row>
    <row r="934" spans="1:8">
      <c r="A934" s="328" t="s">
        <v>1200</v>
      </c>
      <c r="B934" s="329" t="s">
        <v>207</v>
      </c>
      <c r="C934" s="329" t="s">
        <v>1078</v>
      </c>
      <c r="D934" s="329" t="s">
        <v>1744</v>
      </c>
      <c r="E934" s="329" t="s">
        <v>1201</v>
      </c>
      <c r="F934" s="324">
        <v>80000</v>
      </c>
      <c r="G934" s="324">
        <v>80000</v>
      </c>
      <c r="H934" s="124" t="str">
        <f t="shared" ref="H934:H997" si="15">CONCATENATE(C934,,D934,E934)</f>
        <v>07030930080000610</v>
      </c>
    </row>
    <row r="935" spans="1:8" ht="25.5">
      <c r="A935" s="328" t="s">
        <v>366</v>
      </c>
      <c r="B935" s="329" t="s">
        <v>207</v>
      </c>
      <c r="C935" s="329" t="s">
        <v>1078</v>
      </c>
      <c r="D935" s="329" t="s">
        <v>1744</v>
      </c>
      <c r="E935" s="329" t="s">
        <v>367</v>
      </c>
      <c r="F935" s="324">
        <v>80000</v>
      </c>
      <c r="G935" s="324">
        <v>80000</v>
      </c>
      <c r="H935" s="124" t="str">
        <f t="shared" si="15"/>
        <v>07030930080000612</v>
      </c>
    </row>
    <row r="936" spans="1:8">
      <c r="A936" s="328" t="s">
        <v>1075</v>
      </c>
      <c r="B936" s="329" t="s">
        <v>207</v>
      </c>
      <c r="C936" s="329" t="s">
        <v>365</v>
      </c>
      <c r="D936" s="329" t="s">
        <v>1175</v>
      </c>
      <c r="E936" s="329" t="s">
        <v>1175</v>
      </c>
      <c r="F936" s="324">
        <v>17204000</v>
      </c>
      <c r="G936" s="324">
        <v>17204000</v>
      </c>
      <c r="H936" s="124" t="str">
        <f t="shared" si="15"/>
        <v>0707</v>
      </c>
    </row>
    <row r="937" spans="1:8" ht="25.5">
      <c r="A937" s="328" t="s">
        <v>442</v>
      </c>
      <c r="B937" s="329" t="s">
        <v>207</v>
      </c>
      <c r="C937" s="329" t="s">
        <v>365</v>
      </c>
      <c r="D937" s="329" t="s">
        <v>971</v>
      </c>
      <c r="E937" s="329" t="s">
        <v>1175</v>
      </c>
      <c r="F937" s="324">
        <v>17204000</v>
      </c>
      <c r="G937" s="324">
        <v>17204000</v>
      </c>
      <c r="H937" s="124" t="str">
        <f t="shared" si="15"/>
        <v>07070100000000</v>
      </c>
    </row>
    <row r="938" spans="1:8" ht="38.25">
      <c r="A938" s="328" t="s">
        <v>443</v>
      </c>
      <c r="B938" s="329" t="s">
        <v>207</v>
      </c>
      <c r="C938" s="329" t="s">
        <v>365</v>
      </c>
      <c r="D938" s="329" t="s">
        <v>972</v>
      </c>
      <c r="E938" s="329" t="s">
        <v>1175</v>
      </c>
      <c r="F938" s="324">
        <v>16930910</v>
      </c>
      <c r="G938" s="324">
        <v>16930910</v>
      </c>
      <c r="H938" s="124" t="str">
        <f t="shared" si="15"/>
        <v>07070110000000</v>
      </c>
    </row>
    <row r="939" spans="1:8" ht="140.25">
      <c r="A939" s="328" t="s">
        <v>417</v>
      </c>
      <c r="B939" s="329" t="s">
        <v>207</v>
      </c>
      <c r="C939" s="329" t="s">
        <v>365</v>
      </c>
      <c r="D939" s="329" t="s">
        <v>767</v>
      </c>
      <c r="E939" s="329" t="s">
        <v>1175</v>
      </c>
      <c r="F939" s="324">
        <v>1008000</v>
      </c>
      <c r="G939" s="324">
        <v>1008000</v>
      </c>
      <c r="H939" s="124" t="str">
        <f t="shared" si="15"/>
        <v>07070110040040</v>
      </c>
    </row>
    <row r="940" spans="1:8" ht="38.25">
      <c r="A940" s="328" t="s">
        <v>1329</v>
      </c>
      <c r="B940" s="329" t="s">
        <v>207</v>
      </c>
      <c r="C940" s="329" t="s">
        <v>365</v>
      </c>
      <c r="D940" s="329" t="s">
        <v>767</v>
      </c>
      <c r="E940" s="329" t="s">
        <v>1330</v>
      </c>
      <c r="F940" s="324">
        <v>1008000</v>
      </c>
      <c r="G940" s="324">
        <v>1008000</v>
      </c>
      <c r="H940" s="124" t="str">
        <f t="shared" si="15"/>
        <v>07070110040040600</v>
      </c>
    </row>
    <row r="941" spans="1:8">
      <c r="A941" s="328" t="s">
        <v>1200</v>
      </c>
      <c r="B941" s="329" t="s">
        <v>207</v>
      </c>
      <c r="C941" s="329" t="s">
        <v>365</v>
      </c>
      <c r="D941" s="329" t="s">
        <v>767</v>
      </c>
      <c r="E941" s="329" t="s">
        <v>1201</v>
      </c>
      <c r="F941" s="324">
        <v>1008000</v>
      </c>
      <c r="G941" s="324">
        <v>1008000</v>
      </c>
      <c r="H941" s="124" t="str">
        <f t="shared" si="15"/>
        <v>07070110040040610</v>
      </c>
    </row>
    <row r="942" spans="1:8" ht="76.5">
      <c r="A942" s="328" t="s">
        <v>347</v>
      </c>
      <c r="B942" s="329" t="s">
        <v>207</v>
      </c>
      <c r="C942" s="329" t="s">
        <v>365</v>
      </c>
      <c r="D942" s="329" t="s">
        <v>767</v>
      </c>
      <c r="E942" s="329" t="s">
        <v>348</v>
      </c>
      <c r="F942" s="324">
        <v>1008000</v>
      </c>
      <c r="G942" s="324">
        <v>1008000</v>
      </c>
      <c r="H942" s="124" t="str">
        <f t="shared" si="15"/>
        <v>07070110040040611</v>
      </c>
    </row>
    <row r="943" spans="1:8" ht="191.25">
      <c r="A943" s="328" t="s">
        <v>418</v>
      </c>
      <c r="B943" s="329" t="s">
        <v>207</v>
      </c>
      <c r="C943" s="329" t="s">
        <v>365</v>
      </c>
      <c r="D943" s="329" t="s">
        <v>768</v>
      </c>
      <c r="E943" s="329" t="s">
        <v>1175</v>
      </c>
      <c r="F943" s="324">
        <v>850000</v>
      </c>
      <c r="G943" s="324">
        <v>850000</v>
      </c>
      <c r="H943" s="124" t="str">
        <f t="shared" si="15"/>
        <v>07070110041040</v>
      </c>
    </row>
    <row r="944" spans="1:8" ht="38.25">
      <c r="A944" s="328" t="s">
        <v>1329</v>
      </c>
      <c r="B944" s="329" t="s">
        <v>207</v>
      </c>
      <c r="C944" s="329" t="s">
        <v>365</v>
      </c>
      <c r="D944" s="329" t="s">
        <v>768</v>
      </c>
      <c r="E944" s="329" t="s">
        <v>1330</v>
      </c>
      <c r="F944" s="324">
        <v>850000</v>
      </c>
      <c r="G944" s="324">
        <v>850000</v>
      </c>
      <c r="H944" s="124" t="str">
        <f t="shared" si="15"/>
        <v>07070110041040600</v>
      </c>
    </row>
    <row r="945" spans="1:8">
      <c r="A945" s="328" t="s">
        <v>1200</v>
      </c>
      <c r="B945" s="329" t="s">
        <v>207</v>
      </c>
      <c r="C945" s="329" t="s">
        <v>365</v>
      </c>
      <c r="D945" s="329" t="s">
        <v>768</v>
      </c>
      <c r="E945" s="329" t="s">
        <v>1201</v>
      </c>
      <c r="F945" s="324">
        <v>850000</v>
      </c>
      <c r="G945" s="324">
        <v>850000</v>
      </c>
      <c r="H945" s="124" t="str">
        <f t="shared" si="15"/>
        <v>07070110041040610</v>
      </c>
    </row>
    <row r="946" spans="1:8" ht="76.5">
      <c r="A946" s="328" t="s">
        <v>347</v>
      </c>
      <c r="B946" s="329" t="s">
        <v>207</v>
      </c>
      <c r="C946" s="329" t="s">
        <v>365</v>
      </c>
      <c r="D946" s="329" t="s">
        <v>768</v>
      </c>
      <c r="E946" s="329" t="s">
        <v>348</v>
      </c>
      <c r="F946" s="324">
        <v>850000</v>
      </c>
      <c r="G946" s="324">
        <v>850000</v>
      </c>
      <c r="H946" s="124" t="str">
        <f t="shared" si="15"/>
        <v>07070110041040611</v>
      </c>
    </row>
    <row r="947" spans="1:8" ht="153">
      <c r="A947" s="328" t="s">
        <v>769</v>
      </c>
      <c r="B947" s="329" t="s">
        <v>207</v>
      </c>
      <c r="C947" s="329" t="s">
        <v>365</v>
      </c>
      <c r="D947" s="329" t="s">
        <v>770</v>
      </c>
      <c r="E947" s="329" t="s">
        <v>1175</v>
      </c>
      <c r="F947" s="324">
        <v>93000</v>
      </c>
      <c r="G947" s="324">
        <v>93000</v>
      </c>
      <c r="H947" s="124" t="str">
        <f t="shared" si="15"/>
        <v>07070110047040</v>
      </c>
    </row>
    <row r="948" spans="1:8" ht="38.25">
      <c r="A948" s="328" t="s">
        <v>1329</v>
      </c>
      <c r="B948" s="329" t="s">
        <v>207</v>
      </c>
      <c r="C948" s="329" t="s">
        <v>365</v>
      </c>
      <c r="D948" s="329" t="s">
        <v>770</v>
      </c>
      <c r="E948" s="329" t="s">
        <v>1330</v>
      </c>
      <c r="F948" s="324">
        <v>93000</v>
      </c>
      <c r="G948" s="324">
        <v>93000</v>
      </c>
      <c r="H948" s="124" t="str">
        <f t="shared" si="15"/>
        <v>07070110047040600</v>
      </c>
    </row>
    <row r="949" spans="1:8">
      <c r="A949" s="328" t="s">
        <v>1200</v>
      </c>
      <c r="B949" s="329" t="s">
        <v>207</v>
      </c>
      <c r="C949" s="329" t="s">
        <v>365</v>
      </c>
      <c r="D949" s="329" t="s">
        <v>770</v>
      </c>
      <c r="E949" s="329" t="s">
        <v>1201</v>
      </c>
      <c r="F949" s="324">
        <v>93000</v>
      </c>
      <c r="G949" s="324">
        <v>93000</v>
      </c>
      <c r="H949" s="124" t="str">
        <f t="shared" si="15"/>
        <v>07070110047040610</v>
      </c>
    </row>
    <row r="950" spans="1:8" ht="25.5">
      <c r="A950" s="328" t="s">
        <v>366</v>
      </c>
      <c r="B950" s="329" t="s">
        <v>207</v>
      </c>
      <c r="C950" s="329" t="s">
        <v>365</v>
      </c>
      <c r="D950" s="329" t="s">
        <v>770</v>
      </c>
      <c r="E950" s="329" t="s">
        <v>367</v>
      </c>
      <c r="F950" s="324">
        <v>93000</v>
      </c>
      <c r="G950" s="324">
        <v>93000</v>
      </c>
      <c r="H950" s="124" t="str">
        <f t="shared" si="15"/>
        <v>07070110047040612</v>
      </c>
    </row>
    <row r="951" spans="1:8" ht="153">
      <c r="A951" s="328" t="s">
        <v>1149</v>
      </c>
      <c r="B951" s="329" t="s">
        <v>207</v>
      </c>
      <c r="C951" s="329" t="s">
        <v>365</v>
      </c>
      <c r="D951" s="329" t="s">
        <v>1150</v>
      </c>
      <c r="E951" s="329" t="s">
        <v>1175</v>
      </c>
      <c r="F951" s="324">
        <v>59000</v>
      </c>
      <c r="G951" s="324">
        <v>59000</v>
      </c>
      <c r="H951" s="124" t="str">
        <f t="shared" si="15"/>
        <v>0707011004Г040</v>
      </c>
    </row>
    <row r="952" spans="1:8" ht="38.25">
      <c r="A952" s="328" t="s">
        <v>1329</v>
      </c>
      <c r="B952" s="329" t="s">
        <v>207</v>
      </c>
      <c r="C952" s="329" t="s">
        <v>365</v>
      </c>
      <c r="D952" s="329" t="s">
        <v>1150</v>
      </c>
      <c r="E952" s="329" t="s">
        <v>1330</v>
      </c>
      <c r="F952" s="324">
        <v>59000</v>
      </c>
      <c r="G952" s="324">
        <v>59000</v>
      </c>
      <c r="H952" s="124" t="str">
        <f t="shared" si="15"/>
        <v>0707011004Г040600</v>
      </c>
    </row>
    <row r="953" spans="1:8">
      <c r="A953" s="328" t="s">
        <v>1200</v>
      </c>
      <c r="B953" s="329" t="s">
        <v>207</v>
      </c>
      <c r="C953" s="329" t="s">
        <v>365</v>
      </c>
      <c r="D953" s="329" t="s">
        <v>1150</v>
      </c>
      <c r="E953" s="329" t="s">
        <v>1201</v>
      </c>
      <c r="F953" s="324">
        <v>59000</v>
      </c>
      <c r="G953" s="324">
        <v>59000</v>
      </c>
      <c r="H953" s="124" t="str">
        <f t="shared" si="15"/>
        <v>0707011004Г040610</v>
      </c>
    </row>
    <row r="954" spans="1:8" ht="76.5">
      <c r="A954" s="328" t="s">
        <v>347</v>
      </c>
      <c r="B954" s="329" t="s">
        <v>207</v>
      </c>
      <c r="C954" s="329" t="s">
        <v>365</v>
      </c>
      <c r="D954" s="329" t="s">
        <v>1150</v>
      </c>
      <c r="E954" s="329" t="s">
        <v>348</v>
      </c>
      <c r="F954" s="324">
        <v>59000</v>
      </c>
      <c r="G954" s="324">
        <v>59000</v>
      </c>
      <c r="H954" s="124" t="str">
        <f t="shared" si="15"/>
        <v>0707011004Г040611</v>
      </c>
    </row>
    <row r="955" spans="1:8" ht="165.75">
      <c r="A955" s="328" t="s">
        <v>1881</v>
      </c>
      <c r="B955" s="329" t="s">
        <v>207</v>
      </c>
      <c r="C955" s="329" t="s">
        <v>365</v>
      </c>
      <c r="D955" s="329" t="s">
        <v>1882</v>
      </c>
      <c r="E955" s="329" t="s">
        <v>1175</v>
      </c>
      <c r="F955" s="324">
        <v>47750</v>
      </c>
      <c r="G955" s="324">
        <v>47750</v>
      </c>
      <c r="H955" s="124" t="str">
        <f t="shared" si="15"/>
        <v>0707011004М040</v>
      </c>
    </row>
    <row r="956" spans="1:8" ht="38.25">
      <c r="A956" s="328" t="s">
        <v>1329</v>
      </c>
      <c r="B956" s="329" t="s">
        <v>207</v>
      </c>
      <c r="C956" s="329" t="s">
        <v>365</v>
      </c>
      <c r="D956" s="329" t="s">
        <v>1882</v>
      </c>
      <c r="E956" s="329" t="s">
        <v>1330</v>
      </c>
      <c r="F956" s="324">
        <v>47750</v>
      </c>
      <c r="G956" s="324">
        <v>47750</v>
      </c>
      <c r="H956" s="124" t="str">
        <f t="shared" si="15"/>
        <v>0707011004М040600</v>
      </c>
    </row>
    <row r="957" spans="1:8">
      <c r="A957" s="328" t="s">
        <v>1200</v>
      </c>
      <c r="B957" s="329" t="s">
        <v>207</v>
      </c>
      <c r="C957" s="329" t="s">
        <v>365</v>
      </c>
      <c r="D957" s="329" t="s">
        <v>1882</v>
      </c>
      <c r="E957" s="329" t="s">
        <v>1201</v>
      </c>
      <c r="F957" s="324">
        <v>47750</v>
      </c>
      <c r="G957" s="324">
        <v>47750</v>
      </c>
      <c r="H957" s="124" t="str">
        <f t="shared" si="15"/>
        <v>0707011004М040610</v>
      </c>
    </row>
    <row r="958" spans="1:8" ht="76.5">
      <c r="A958" s="328" t="s">
        <v>347</v>
      </c>
      <c r="B958" s="329" t="s">
        <v>207</v>
      </c>
      <c r="C958" s="329" t="s">
        <v>365</v>
      </c>
      <c r="D958" s="329" t="s">
        <v>1882</v>
      </c>
      <c r="E958" s="329" t="s">
        <v>348</v>
      </c>
      <c r="F958" s="324">
        <v>47750</v>
      </c>
      <c r="G958" s="324">
        <v>47750</v>
      </c>
      <c r="H958" s="124" t="str">
        <f t="shared" si="15"/>
        <v>0707011004М040611</v>
      </c>
    </row>
    <row r="959" spans="1:8" ht="140.25">
      <c r="A959" s="328" t="s">
        <v>1151</v>
      </c>
      <c r="B959" s="329" t="s">
        <v>207</v>
      </c>
      <c r="C959" s="329" t="s">
        <v>365</v>
      </c>
      <c r="D959" s="329" t="s">
        <v>1152</v>
      </c>
      <c r="E959" s="329" t="s">
        <v>1175</v>
      </c>
      <c r="F959" s="324">
        <v>153000</v>
      </c>
      <c r="G959" s="324">
        <v>153000</v>
      </c>
      <c r="H959" s="124" t="str">
        <f t="shared" si="15"/>
        <v>0707011004Э040</v>
      </c>
    </row>
    <row r="960" spans="1:8" ht="38.25">
      <c r="A960" s="328" t="s">
        <v>1329</v>
      </c>
      <c r="B960" s="329" t="s">
        <v>207</v>
      </c>
      <c r="C960" s="329" t="s">
        <v>365</v>
      </c>
      <c r="D960" s="329" t="s">
        <v>1152</v>
      </c>
      <c r="E960" s="329" t="s">
        <v>1330</v>
      </c>
      <c r="F960" s="324">
        <v>153000</v>
      </c>
      <c r="G960" s="324">
        <v>153000</v>
      </c>
      <c r="H960" s="124" t="str">
        <f t="shared" si="15"/>
        <v>0707011004Э040600</v>
      </c>
    </row>
    <row r="961" spans="1:8">
      <c r="A961" s="328" t="s">
        <v>1200</v>
      </c>
      <c r="B961" s="329" t="s">
        <v>207</v>
      </c>
      <c r="C961" s="329" t="s">
        <v>365</v>
      </c>
      <c r="D961" s="329" t="s">
        <v>1152</v>
      </c>
      <c r="E961" s="329" t="s">
        <v>1201</v>
      </c>
      <c r="F961" s="324">
        <v>153000</v>
      </c>
      <c r="G961" s="324">
        <v>153000</v>
      </c>
      <c r="H961" s="124" t="str">
        <f t="shared" si="15"/>
        <v>0707011004Э040610</v>
      </c>
    </row>
    <row r="962" spans="1:8" ht="76.5">
      <c r="A962" s="328" t="s">
        <v>347</v>
      </c>
      <c r="B962" s="329" t="s">
        <v>207</v>
      </c>
      <c r="C962" s="329" t="s">
        <v>365</v>
      </c>
      <c r="D962" s="329" t="s">
        <v>1152</v>
      </c>
      <c r="E962" s="329" t="s">
        <v>348</v>
      </c>
      <c r="F962" s="324">
        <v>153000</v>
      </c>
      <c r="G962" s="324">
        <v>153000</v>
      </c>
      <c r="H962" s="124" t="str">
        <f t="shared" si="15"/>
        <v>0707011004Э040611</v>
      </c>
    </row>
    <row r="963" spans="1:8" ht="89.25">
      <c r="A963" s="328" t="s">
        <v>1190</v>
      </c>
      <c r="B963" s="329" t="s">
        <v>207</v>
      </c>
      <c r="C963" s="329" t="s">
        <v>365</v>
      </c>
      <c r="D963" s="329" t="s">
        <v>1191</v>
      </c>
      <c r="E963" s="329" t="s">
        <v>1175</v>
      </c>
      <c r="F963" s="324">
        <v>11850300</v>
      </c>
      <c r="G963" s="324">
        <v>11850300</v>
      </c>
      <c r="H963" s="124" t="str">
        <f t="shared" si="15"/>
        <v>07070110076490</v>
      </c>
    </row>
    <row r="964" spans="1:8" ht="38.25">
      <c r="A964" s="328" t="s">
        <v>1321</v>
      </c>
      <c r="B964" s="329" t="s">
        <v>207</v>
      </c>
      <c r="C964" s="329" t="s">
        <v>365</v>
      </c>
      <c r="D964" s="329" t="s">
        <v>1191</v>
      </c>
      <c r="E964" s="329" t="s">
        <v>1322</v>
      </c>
      <c r="F964" s="324">
        <v>7633100</v>
      </c>
      <c r="G964" s="324">
        <v>7633100</v>
      </c>
      <c r="H964" s="124" t="str">
        <f t="shared" si="15"/>
        <v>07070110076490200</v>
      </c>
    </row>
    <row r="965" spans="1:8" ht="38.25">
      <c r="A965" s="328" t="s">
        <v>1198</v>
      </c>
      <c r="B965" s="329" t="s">
        <v>207</v>
      </c>
      <c r="C965" s="329" t="s">
        <v>365</v>
      </c>
      <c r="D965" s="329" t="s">
        <v>1191</v>
      </c>
      <c r="E965" s="329" t="s">
        <v>1199</v>
      </c>
      <c r="F965" s="324">
        <v>7633100</v>
      </c>
      <c r="G965" s="324">
        <v>7633100</v>
      </c>
      <c r="H965" s="124" t="str">
        <f t="shared" si="15"/>
        <v>07070110076490240</v>
      </c>
    </row>
    <row r="966" spans="1:8">
      <c r="A966" s="328" t="s">
        <v>1225</v>
      </c>
      <c r="B966" s="329" t="s">
        <v>207</v>
      </c>
      <c r="C966" s="329" t="s">
        <v>365</v>
      </c>
      <c r="D966" s="329" t="s">
        <v>1191</v>
      </c>
      <c r="E966" s="329" t="s">
        <v>329</v>
      </c>
      <c r="F966" s="324">
        <v>7633100</v>
      </c>
      <c r="G966" s="324">
        <v>7633100</v>
      </c>
      <c r="H966" s="124" t="str">
        <f t="shared" si="15"/>
        <v>07070110076490244</v>
      </c>
    </row>
    <row r="967" spans="1:8" ht="38.25">
      <c r="A967" s="328" t="s">
        <v>1329</v>
      </c>
      <c r="B967" s="329" t="s">
        <v>207</v>
      </c>
      <c r="C967" s="329" t="s">
        <v>365</v>
      </c>
      <c r="D967" s="329" t="s">
        <v>1191</v>
      </c>
      <c r="E967" s="329" t="s">
        <v>1330</v>
      </c>
      <c r="F967" s="324">
        <v>4217200</v>
      </c>
      <c r="G967" s="324">
        <v>4217200</v>
      </c>
      <c r="H967" s="124" t="str">
        <f t="shared" si="15"/>
        <v>07070110076490600</v>
      </c>
    </row>
    <row r="968" spans="1:8">
      <c r="A968" s="328" t="s">
        <v>1200</v>
      </c>
      <c r="B968" s="329" t="s">
        <v>207</v>
      </c>
      <c r="C968" s="329" t="s">
        <v>365</v>
      </c>
      <c r="D968" s="329" t="s">
        <v>1191</v>
      </c>
      <c r="E968" s="329" t="s">
        <v>1201</v>
      </c>
      <c r="F968" s="324">
        <v>4217200</v>
      </c>
      <c r="G968" s="324">
        <v>4217200</v>
      </c>
      <c r="H968" s="124" t="str">
        <f t="shared" si="15"/>
        <v>07070110076490610</v>
      </c>
    </row>
    <row r="969" spans="1:8" ht="76.5">
      <c r="A969" s="328" t="s">
        <v>347</v>
      </c>
      <c r="B969" s="329" t="s">
        <v>207</v>
      </c>
      <c r="C969" s="329" t="s">
        <v>365</v>
      </c>
      <c r="D969" s="329" t="s">
        <v>1191</v>
      </c>
      <c r="E969" s="329" t="s">
        <v>348</v>
      </c>
      <c r="F969" s="324">
        <v>4217200</v>
      </c>
      <c r="G969" s="324">
        <v>4217200</v>
      </c>
      <c r="H969" s="124" t="str">
        <f t="shared" si="15"/>
        <v>07070110076490611</v>
      </c>
    </row>
    <row r="970" spans="1:8" ht="89.25">
      <c r="A970" s="328" t="s">
        <v>393</v>
      </c>
      <c r="B970" s="329" t="s">
        <v>207</v>
      </c>
      <c r="C970" s="329" t="s">
        <v>365</v>
      </c>
      <c r="D970" s="329" t="s">
        <v>776</v>
      </c>
      <c r="E970" s="329" t="s">
        <v>1175</v>
      </c>
      <c r="F970" s="324">
        <v>2511500</v>
      </c>
      <c r="G970" s="324">
        <v>2511500</v>
      </c>
      <c r="H970" s="124" t="str">
        <f t="shared" si="15"/>
        <v>07070110080030</v>
      </c>
    </row>
    <row r="971" spans="1:8" ht="38.25">
      <c r="A971" s="328" t="s">
        <v>1321</v>
      </c>
      <c r="B971" s="329" t="s">
        <v>207</v>
      </c>
      <c r="C971" s="329" t="s">
        <v>365</v>
      </c>
      <c r="D971" s="329" t="s">
        <v>776</v>
      </c>
      <c r="E971" s="329" t="s">
        <v>1322</v>
      </c>
      <c r="F971" s="324">
        <v>1246500</v>
      </c>
      <c r="G971" s="324">
        <v>1246500</v>
      </c>
      <c r="H971" s="124" t="str">
        <f t="shared" si="15"/>
        <v>07070110080030200</v>
      </c>
    </row>
    <row r="972" spans="1:8" ht="38.25">
      <c r="A972" s="328" t="s">
        <v>1198</v>
      </c>
      <c r="B972" s="329" t="s">
        <v>207</v>
      </c>
      <c r="C972" s="329" t="s">
        <v>365</v>
      </c>
      <c r="D972" s="329" t="s">
        <v>776</v>
      </c>
      <c r="E972" s="329" t="s">
        <v>1199</v>
      </c>
      <c r="F972" s="324">
        <v>1246500</v>
      </c>
      <c r="G972" s="324">
        <v>1246500</v>
      </c>
      <c r="H972" s="124" t="str">
        <f t="shared" si="15"/>
        <v>07070110080030240</v>
      </c>
    </row>
    <row r="973" spans="1:8">
      <c r="A973" s="328" t="s">
        <v>1225</v>
      </c>
      <c r="B973" s="329" t="s">
        <v>207</v>
      </c>
      <c r="C973" s="329" t="s">
        <v>365</v>
      </c>
      <c r="D973" s="329" t="s">
        <v>776</v>
      </c>
      <c r="E973" s="329" t="s">
        <v>329</v>
      </c>
      <c r="F973" s="324">
        <v>1246500</v>
      </c>
      <c r="G973" s="324">
        <v>1246500</v>
      </c>
      <c r="H973" s="124" t="str">
        <f t="shared" si="15"/>
        <v>07070110080030244</v>
      </c>
    </row>
    <row r="974" spans="1:8" ht="38.25">
      <c r="A974" s="328" t="s">
        <v>1329</v>
      </c>
      <c r="B974" s="329" t="s">
        <v>207</v>
      </c>
      <c r="C974" s="329" t="s">
        <v>365</v>
      </c>
      <c r="D974" s="329" t="s">
        <v>776</v>
      </c>
      <c r="E974" s="329" t="s">
        <v>1330</v>
      </c>
      <c r="F974" s="324">
        <v>1265000</v>
      </c>
      <c r="G974" s="324">
        <v>1265000</v>
      </c>
      <c r="H974" s="124" t="str">
        <f t="shared" si="15"/>
        <v>07070110080030600</v>
      </c>
    </row>
    <row r="975" spans="1:8">
      <c r="A975" s="328" t="s">
        <v>1200</v>
      </c>
      <c r="B975" s="329" t="s">
        <v>207</v>
      </c>
      <c r="C975" s="329" t="s">
        <v>365</v>
      </c>
      <c r="D975" s="329" t="s">
        <v>776</v>
      </c>
      <c r="E975" s="329" t="s">
        <v>1201</v>
      </c>
      <c r="F975" s="324">
        <v>1265000</v>
      </c>
      <c r="G975" s="324">
        <v>1265000</v>
      </c>
      <c r="H975" s="124" t="str">
        <f t="shared" si="15"/>
        <v>07070110080030610</v>
      </c>
    </row>
    <row r="976" spans="1:8" ht="76.5">
      <c r="A976" s="328" t="s">
        <v>347</v>
      </c>
      <c r="B976" s="329" t="s">
        <v>207</v>
      </c>
      <c r="C976" s="329" t="s">
        <v>365</v>
      </c>
      <c r="D976" s="329" t="s">
        <v>776</v>
      </c>
      <c r="E976" s="329" t="s">
        <v>348</v>
      </c>
      <c r="F976" s="324">
        <v>1265000</v>
      </c>
      <c r="G976" s="324">
        <v>1265000</v>
      </c>
      <c r="H976" s="124" t="str">
        <f t="shared" si="15"/>
        <v>07070110080030611</v>
      </c>
    </row>
    <row r="977" spans="1:8" ht="229.5">
      <c r="A977" s="328" t="s">
        <v>1485</v>
      </c>
      <c r="B977" s="329" t="s">
        <v>207</v>
      </c>
      <c r="C977" s="329" t="s">
        <v>365</v>
      </c>
      <c r="D977" s="329" t="s">
        <v>774</v>
      </c>
      <c r="E977" s="329" t="s">
        <v>1175</v>
      </c>
      <c r="F977" s="324">
        <v>358360</v>
      </c>
      <c r="G977" s="324">
        <v>358360</v>
      </c>
      <c r="H977" s="124" t="str">
        <f t="shared" si="15"/>
        <v>070701100S3970</v>
      </c>
    </row>
    <row r="978" spans="1:8" ht="38.25">
      <c r="A978" s="328" t="s">
        <v>1329</v>
      </c>
      <c r="B978" s="329" t="s">
        <v>207</v>
      </c>
      <c r="C978" s="329" t="s">
        <v>365</v>
      </c>
      <c r="D978" s="329" t="s">
        <v>774</v>
      </c>
      <c r="E978" s="329" t="s">
        <v>1330</v>
      </c>
      <c r="F978" s="324">
        <v>358360</v>
      </c>
      <c r="G978" s="324">
        <v>358360</v>
      </c>
      <c r="H978" s="124" t="str">
        <f t="shared" si="15"/>
        <v>070701100S3970600</v>
      </c>
    </row>
    <row r="979" spans="1:8">
      <c r="A979" s="328" t="s">
        <v>1200</v>
      </c>
      <c r="B979" s="329" t="s">
        <v>207</v>
      </c>
      <c r="C979" s="329" t="s">
        <v>365</v>
      </c>
      <c r="D979" s="329" t="s">
        <v>774</v>
      </c>
      <c r="E979" s="329" t="s">
        <v>1201</v>
      </c>
      <c r="F979" s="324">
        <v>358360</v>
      </c>
      <c r="G979" s="324">
        <v>358360</v>
      </c>
      <c r="H979" s="124" t="str">
        <f t="shared" si="15"/>
        <v>070701100S3970610</v>
      </c>
    </row>
    <row r="980" spans="1:8" ht="76.5">
      <c r="A980" s="328" t="s">
        <v>347</v>
      </c>
      <c r="B980" s="329" t="s">
        <v>207</v>
      </c>
      <c r="C980" s="329" t="s">
        <v>365</v>
      </c>
      <c r="D980" s="329" t="s">
        <v>774</v>
      </c>
      <c r="E980" s="329" t="s">
        <v>348</v>
      </c>
      <c r="F980" s="324">
        <v>358360</v>
      </c>
      <c r="G980" s="324">
        <v>358360</v>
      </c>
      <c r="H980" s="124" t="str">
        <f t="shared" si="15"/>
        <v>070701100S3970611</v>
      </c>
    </row>
    <row r="981" spans="1:8" ht="38.25">
      <c r="A981" s="328" t="s">
        <v>615</v>
      </c>
      <c r="B981" s="329" t="s">
        <v>207</v>
      </c>
      <c r="C981" s="329" t="s">
        <v>365</v>
      </c>
      <c r="D981" s="329" t="s">
        <v>973</v>
      </c>
      <c r="E981" s="329" t="s">
        <v>1175</v>
      </c>
      <c r="F981" s="324">
        <v>273090</v>
      </c>
      <c r="G981" s="324">
        <v>273090</v>
      </c>
      <c r="H981" s="124" t="str">
        <f t="shared" si="15"/>
        <v>07070130000000</v>
      </c>
    </row>
    <row r="982" spans="1:8" ht="89.25">
      <c r="A982" s="328" t="s">
        <v>607</v>
      </c>
      <c r="B982" s="329" t="s">
        <v>207</v>
      </c>
      <c r="C982" s="329" t="s">
        <v>365</v>
      </c>
      <c r="D982" s="329" t="s">
        <v>1745</v>
      </c>
      <c r="E982" s="329" t="s">
        <v>1175</v>
      </c>
      <c r="F982" s="324">
        <v>73090</v>
      </c>
      <c r="G982" s="324">
        <v>73090</v>
      </c>
      <c r="H982" s="124" t="str">
        <f t="shared" si="15"/>
        <v>07070130080030</v>
      </c>
    </row>
    <row r="983" spans="1:8" ht="76.5">
      <c r="A983" s="328" t="s">
        <v>1320</v>
      </c>
      <c r="B983" s="329" t="s">
        <v>207</v>
      </c>
      <c r="C983" s="329" t="s">
        <v>365</v>
      </c>
      <c r="D983" s="329" t="s">
        <v>1745</v>
      </c>
      <c r="E983" s="329" t="s">
        <v>273</v>
      </c>
      <c r="F983" s="324">
        <v>69590</v>
      </c>
      <c r="G983" s="324">
        <v>69590</v>
      </c>
      <c r="H983" s="124" t="str">
        <f t="shared" si="15"/>
        <v>07070130080030100</v>
      </c>
    </row>
    <row r="984" spans="1:8" ht="25.5">
      <c r="A984" s="328" t="s">
        <v>1192</v>
      </c>
      <c r="B984" s="329" t="s">
        <v>207</v>
      </c>
      <c r="C984" s="329" t="s">
        <v>365</v>
      </c>
      <c r="D984" s="329" t="s">
        <v>1745</v>
      </c>
      <c r="E984" s="329" t="s">
        <v>133</v>
      </c>
      <c r="F984" s="324">
        <v>69590</v>
      </c>
      <c r="G984" s="324">
        <v>69590</v>
      </c>
      <c r="H984" s="124" t="str">
        <f t="shared" si="15"/>
        <v>07070130080030110</v>
      </c>
    </row>
    <row r="985" spans="1:8">
      <c r="A985" s="328" t="s">
        <v>1138</v>
      </c>
      <c r="B985" s="329" t="s">
        <v>207</v>
      </c>
      <c r="C985" s="329" t="s">
        <v>365</v>
      </c>
      <c r="D985" s="329" t="s">
        <v>1745</v>
      </c>
      <c r="E985" s="329" t="s">
        <v>342</v>
      </c>
      <c r="F985" s="324">
        <v>53449</v>
      </c>
      <c r="G985" s="324">
        <v>53449</v>
      </c>
      <c r="H985" s="124" t="str">
        <f t="shared" si="15"/>
        <v>07070130080030111</v>
      </c>
    </row>
    <row r="986" spans="1:8" ht="51">
      <c r="A986" s="328" t="s">
        <v>1139</v>
      </c>
      <c r="B986" s="329" t="s">
        <v>207</v>
      </c>
      <c r="C986" s="329" t="s">
        <v>365</v>
      </c>
      <c r="D986" s="329" t="s">
        <v>1745</v>
      </c>
      <c r="E986" s="329" t="s">
        <v>1056</v>
      </c>
      <c r="F986" s="324">
        <v>16141</v>
      </c>
      <c r="G986" s="324">
        <v>16141</v>
      </c>
      <c r="H986" s="124" t="str">
        <f t="shared" si="15"/>
        <v>07070130080030119</v>
      </c>
    </row>
    <row r="987" spans="1:8" ht="38.25">
      <c r="A987" s="328" t="s">
        <v>1321</v>
      </c>
      <c r="B987" s="329" t="s">
        <v>207</v>
      </c>
      <c r="C987" s="329" t="s">
        <v>365</v>
      </c>
      <c r="D987" s="329" t="s">
        <v>1745</v>
      </c>
      <c r="E987" s="329" t="s">
        <v>1322</v>
      </c>
      <c r="F987" s="324">
        <v>3500</v>
      </c>
      <c r="G987" s="324">
        <v>3500</v>
      </c>
      <c r="H987" s="124" t="str">
        <f t="shared" si="15"/>
        <v>07070130080030200</v>
      </c>
    </row>
    <row r="988" spans="1:8" ht="38.25">
      <c r="A988" s="328" t="s">
        <v>1198</v>
      </c>
      <c r="B988" s="329" t="s">
        <v>207</v>
      </c>
      <c r="C988" s="329" t="s">
        <v>365</v>
      </c>
      <c r="D988" s="329" t="s">
        <v>1745</v>
      </c>
      <c r="E988" s="329" t="s">
        <v>1199</v>
      </c>
      <c r="F988" s="324">
        <v>3500</v>
      </c>
      <c r="G988" s="324">
        <v>3500</v>
      </c>
      <c r="H988" s="124" t="str">
        <f t="shared" si="15"/>
        <v>07070130080030240</v>
      </c>
    </row>
    <row r="989" spans="1:8">
      <c r="A989" s="328" t="s">
        <v>1225</v>
      </c>
      <c r="B989" s="329" t="s">
        <v>207</v>
      </c>
      <c r="C989" s="329" t="s">
        <v>365</v>
      </c>
      <c r="D989" s="329" t="s">
        <v>1745</v>
      </c>
      <c r="E989" s="329" t="s">
        <v>329</v>
      </c>
      <c r="F989" s="324">
        <v>3500</v>
      </c>
      <c r="G989" s="324">
        <v>3500</v>
      </c>
      <c r="H989" s="124" t="str">
        <f t="shared" si="15"/>
        <v>07070130080030244</v>
      </c>
    </row>
    <row r="990" spans="1:8" ht="114.75">
      <c r="A990" s="328" t="s">
        <v>608</v>
      </c>
      <c r="B990" s="329" t="s">
        <v>207</v>
      </c>
      <c r="C990" s="329" t="s">
        <v>365</v>
      </c>
      <c r="D990" s="329" t="s">
        <v>1746</v>
      </c>
      <c r="E990" s="329" t="s">
        <v>1175</v>
      </c>
      <c r="F990" s="324">
        <v>200000</v>
      </c>
      <c r="G990" s="324">
        <v>200000</v>
      </c>
      <c r="H990" s="124" t="str">
        <f t="shared" si="15"/>
        <v>0707013008П030</v>
      </c>
    </row>
    <row r="991" spans="1:8" ht="38.25">
      <c r="A991" s="328" t="s">
        <v>1321</v>
      </c>
      <c r="B991" s="329" t="s">
        <v>207</v>
      </c>
      <c r="C991" s="329" t="s">
        <v>365</v>
      </c>
      <c r="D991" s="329" t="s">
        <v>1746</v>
      </c>
      <c r="E991" s="329" t="s">
        <v>1322</v>
      </c>
      <c r="F991" s="324">
        <v>200000</v>
      </c>
      <c r="G991" s="324">
        <v>200000</v>
      </c>
      <c r="H991" s="124" t="str">
        <f t="shared" si="15"/>
        <v>0707013008П030200</v>
      </c>
    </row>
    <row r="992" spans="1:8" ht="38.25">
      <c r="A992" s="328" t="s">
        <v>1198</v>
      </c>
      <c r="B992" s="329" t="s">
        <v>207</v>
      </c>
      <c r="C992" s="329" t="s">
        <v>365</v>
      </c>
      <c r="D992" s="329" t="s">
        <v>1746</v>
      </c>
      <c r="E992" s="329" t="s">
        <v>1199</v>
      </c>
      <c r="F992" s="324">
        <v>200000</v>
      </c>
      <c r="G992" s="324">
        <v>200000</v>
      </c>
      <c r="H992" s="124" t="str">
        <f t="shared" si="15"/>
        <v>0707013008П030240</v>
      </c>
    </row>
    <row r="993" spans="1:8">
      <c r="A993" s="328" t="s">
        <v>1225</v>
      </c>
      <c r="B993" s="329" t="s">
        <v>207</v>
      </c>
      <c r="C993" s="329" t="s">
        <v>365</v>
      </c>
      <c r="D993" s="329" t="s">
        <v>1746</v>
      </c>
      <c r="E993" s="329" t="s">
        <v>329</v>
      </c>
      <c r="F993" s="324">
        <v>200000</v>
      </c>
      <c r="G993" s="324">
        <v>200000</v>
      </c>
      <c r="H993" s="124" t="str">
        <f t="shared" si="15"/>
        <v>0707013008П030244</v>
      </c>
    </row>
    <row r="994" spans="1:8">
      <c r="A994" s="328" t="s">
        <v>4</v>
      </c>
      <c r="B994" s="329" t="s">
        <v>207</v>
      </c>
      <c r="C994" s="329" t="s">
        <v>420</v>
      </c>
      <c r="D994" s="329" t="s">
        <v>1175</v>
      </c>
      <c r="E994" s="329" t="s">
        <v>1175</v>
      </c>
      <c r="F994" s="324">
        <v>84027190</v>
      </c>
      <c r="G994" s="324">
        <v>84027190</v>
      </c>
      <c r="H994" s="124" t="str">
        <f t="shared" si="15"/>
        <v>0709</v>
      </c>
    </row>
    <row r="995" spans="1:8" ht="25.5">
      <c r="A995" s="328" t="s">
        <v>442</v>
      </c>
      <c r="B995" s="329" t="s">
        <v>207</v>
      </c>
      <c r="C995" s="329" t="s">
        <v>420</v>
      </c>
      <c r="D995" s="329" t="s">
        <v>971</v>
      </c>
      <c r="E995" s="329" t="s">
        <v>1175</v>
      </c>
      <c r="F995" s="324">
        <v>84027190</v>
      </c>
      <c r="G995" s="324">
        <v>84027190</v>
      </c>
      <c r="H995" s="124" t="str">
        <f t="shared" si="15"/>
        <v>07090100000000</v>
      </c>
    </row>
    <row r="996" spans="1:8" ht="38.25">
      <c r="A996" s="328" t="s">
        <v>443</v>
      </c>
      <c r="B996" s="329" t="s">
        <v>207</v>
      </c>
      <c r="C996" s="329" t="s">
        <v>420</v>
      </c>
      <c r="D996" s="329" t="s">
        <v>972</v>
      </c>
      <c r="E996" s="329" t="s">
        <v>1175</v>
      </c>
      <c r="F996" s="324">
        <v>220000</v>
      </c>
      <c r="G996" s="324">
        <v>220000</v>
      </c>
      <c r="H996" s="124" t="str">
        <f t="shared" si="15"/>
        <v>07090110000000</v>
      </c>
    </row>
    <row r="997" spans="1:8" ht="89.25">
      <c r="A997" s="328" t="s">
        <v>411</v>
      </c>
      <c r="B997" s="329" t="s">
        <v>207</v>
      </c>
      <c r="C997" s="329" t="s">
        <v>420</v>
      </c>
      <c r="D997" s="329" t="s">
        <v>761</v>
      </c>
      <c r="E997" s="329" t="s">
        <v>1175</v>
      </c>
      <c r="F997" s="324">
        <v>220000</v>
      </c>
      <c r="G997" s="324">
        <v>220000</v>
      </c>
      <c r="H997" s="124" t="str">
        <f t="shared" si="15"/>
        <v>07090110080020</v>
      </c>
    </row>
    <row r="998" spans="1:8" ht="38.25">
      <c r="A998" s="328" t="s">
        <v>1321</v>
      </c>
      <c r="B998" s="329" t="s">
        <v>207</v>
      </c>
      <c r="C998" s="329" t="s">
        <v>420</v>
      </c>
      <c r="D998" s="329" t="s">
        <v>761</v>
      </c>
      <c r="E998" s="329" t="s">
        <v>1322</v>
      </c>
      <c r="F998" s="324">
        <v>220000</v>
      </c>
      <c r="G998" s="324">
        <v>220000</v>
      </c>
      <c r="H998" s="124" t="str">
        <f t="shared" ref="H998:H1061" si="16">CONCATENATE(C998,,D998,E998)</f>
        <v>07090110080020200</v>
      </c>
    </row>
    <row r="999" spans="1:8" ht="38.25">
      <c r="A999" s="328" t="s">
        <v>1198</v>
      </c>
      <c r="B999" s="329" t="s">
        <v>207</v>
      </c>
      <c r="C999" s="329" t="s">
        <v>420</v>
      </c>
      <c r="D999" s="329" t="s">
        <v>761</v>
      </c>
      <c r="E999" s="329" t="s">
        <v>1199</v>
      </c>
      <c r="F999" s="324">
        <v>220000</v>
      </c>
      <c r="G999" s="324">
        <v>220000</v>
      </c>
      <c r="H999" s="124" t="str">
        <f t="shared" si="16"/>
        <v>07090110080020240</v>
      </c>
    </row>
    <row r="1000" spans="1:8">
      <c r="A1000" s="328" t="s">
        <v>1225</v>
      </c>
      <c r="B1000" s="329" t="s">
        <v>207</v>
      </c>
      <c r="C1000" s="329" t="s">
        <v>420</v>
      </c>
      <c r="D1000" s="329" t="s">
        <v>761</v>
      </c>
      <c r="E1000" s="329" t="s">
        <v>329</v>
      </c>
      <c r="F1000" s="324">
        <v>220000</v>
      </c>
      <c r="G1000" s="324">
        <v>220000</v>
      </c>
      <c r="H1000" s="124" t="str">
        <f t="shared" si="16"/>
        <v>07090110080020244</v>
      </c>
    </row>
    <row r="1001" spans="1:8" ht="51">
      <c r="A1001" s="328" t="s">
        <v>445</v>
      </c>
      <c r="B1001" s="329" t="s">
        <v>207</v>
      </c>
      <c r="C1001" s="329" t="s">
        <v>420</v>
      </c>
      <c r="D1001" s="329" t="s">
        <v>1134</v>
      </c>
      <c r="E1001" s="329" t="s">
        <v>1175</v>
      </c>
      <c r="F1001" s="324">
        <v>6099700</v>
      </c>
      <c r="G1001" s="324">
        <v>6099700</v>
      </c>
      <c r="H1001" s="124" t="str">
        <f t="shared" si="16"/>
        <v>07090120000000</v>
      </c>
    </row>
    <row r="1002" spans="1:8" ht="127.5">
      <c r="A1002" s="328" t="s">
        <v>421</v>
      </c>
      <c r="B1002" s="329" t="s">
        <v>207</v>
      </c>
      <c r="C1002" s="329" t="s">
        <v>420</v>
      </c>
      <c r="D1002" s="329" t="s">
        <v>1126</v>
      </c>
      <c r="E1002" s="329" t="s">
        <v>1175</v>
      </c>
      <c r="F1002" s="324">
        <v>6099700</v>
      </c>
      <c r="G1002" s="324">
        <v>6099700</v>
      </c>
      <c r="H1002" s="124" t="str">
        <f t="shared" si="16"/>
        <v>07090120075520</v>
      </c>
    </row>
    <row r="1003" spans="1:8" ht="76.5">
      <c r="A1003" s="328" t="s">
        <v>1320</v>
      </c>
      <c r="B1003" s="329" t="s">
        <v>207</v>
      </c>
      <c r="C1003" s="329" t="s">
        <v>420</v>
      </c>
      <c r="D1003" s="329" t="s">
        <v>1126</v>
      </c>
      <c r="E1003" s="329" t="s">
        <v>273</v>
      </c>
      <c r="F1003" s="324">
        <v>4992580</v>
      </c>
      <c r="G1003" s="324">
        <v>4992580</v>
      </c>
      <c r="H1003" s="124" t="str">
        <f t="shared" si="16"/>
        <v>07090120075520100</v>
      </c>
    </row>
    <row r="1004" spans="1:8" ht="38.25">
      <c r="A1004" s="328" t="s">
        <v>1205</v>
      </c>
      <c r="B1004" s="329" t="s">
        <v>207</v>
      </c>
      <c r="C1004" s="329" t="s">
        <v>420</v>
      </c>
      <c r="D1004" s="329" t="s">
        <v>1126</v>
      </c>
      <c r="E1004" s="329" t="s">
        <v>28</v>
      </c>
      <c r="F1004" s="324">
        <v>4992580</v>
      </c>
      <c r="G1004" s="324">
        <v>4992580</v>
      </c>
      <c r="H1004" s="124" t="str">
        <f t="shared" si="16"/>
        <v>07090120075520120</v>
      </c>
    </row>
    <row r="1005" spans="1:8" ht="25.5">
      <c r="A1005" s="328" t="s">
        <v>953</v>
      </c>
      <c r="B1005" s="329" t="s">
        <v>207</v>
      </c>
      <c r="C1005" s="329" t="s">
        <v>420</v>
      </c>
      <c r="D1005" s="329" t="s">
        <v>1126</v>
      </c>
      <c r="E1005" s="329" t="s">
        <v>324</v>
      </c>
      <c r="F1005" s="324">
        <v>3609480</v>
      </c>
      <c r="G1005" s="324">
        <v>3609480</v>
      </c>
      <c r="H1005" s="124" t="str">
        <f t="shared" si="16"/>
        <v>07090120075520121</v>
      </c>
    </row>
    <row r="1006" spans="1:8" ht="51">
      <c r="A1006" s="328" t="s">
        <v>325</v>
      </c>
      <c r="B1006" s="329" t="s">
        <v>207</v>
      </c>
      <c r="C1006" s="329" t="s">
        <v>420</v>
      </c>
      <c r="D1006" s="329" t="s">
        <v>1126</v>
      </c>
      <c r="E1006" s="329" t="s">
        <v>326</v>
      </c>
      <c r="F1006" s="324">
        <v>305520</v>
      </c>
      <c r="G1006" s="324">
        <v>305520</v>
      </c>
      <c r="H1006" s="124" t="str">
        <f t="shared" si="16"/>
        <v>07090120075520122</v>
      </c>
    </row>
    <row r="1007" spans="1:8" ht="63.75">
      <c r="A1007" s="328" t="s">
        <v>1054</v>
      </c>
      <c r="B1007" s="329" t="s">
        <v>207</v>
      </c>
      <c r="C1007" s="329" t="s">
        <v>420</v>
      </c>
      <c r="D1007" s="329" t="s">
        <v>1126</v>
      </c>
      <c r="E1007" s="329" t="s">
        <v>1055</v>
      </c>
      <c r="F1007" s="324">
        <v>1077580</v>
      </c>
      <c r="G1007" s="324">
        <v>1077580</v>
      </c>
      <c r="H1007" s="124" t="str">
        <f t="shared" si="16"/>
        <v>07090120075520129</v>
      </c>
    </row>
    <row r="1008" spans="1:8" ht="38.25">
      <c r="A1008" s="328" t="s">
        <v>1321</v>
      </c>
      <c r="B1008" s="329" t="s">
        <v>207</v>
      </c>
      <c r="C1008" s="329" t="s">
        <v>420</v>
      </c>
      <c r="D1008" s="329" t="s">
        <v>1126</v>
      </c>
      <c r="E1008" s="329" t="s">
        <v>1322</v>
      </c>
      <c r="F1008" s="324">
        <v>1107120</v>
      </c>
      <c r="G1008" s="324">
        <v>1107120</v>
      </c>
      <c r="H1008" s="124" t="str">
        <f t="shared" si="16"/>
        <v>07090120075520200</v>
      </c>
    </row>
    <row r="1009" spans="1:8" ht="38.25">
      <c r="A1009" s="328" t="s">
        <v>1198</v>
      </c>
      <c r="B1009" s="329" t="s">
        <v>207</v>
      </c>
      <c r="C1009" s="329" t="s">
        <v>420</v>
      </c>
      <c r="D1009" s="329" t="s">
        <v>1126</v>
      </c>
      <c r="E1009" s="329" t="s">
        <v>1199</v>
      </c>
      <c r="F1009" s="324">
        <v>1107120</v>
      </c>
      <c r="G1009" s="324">
        <v>1107120</v>
      </c>
      <c r="H1009" s="124" t="str">
        <f t="shared" si="16"/>
        <v>07090120075520240</v>
      </c>
    </row>
    <row r="1010" spans="1:8">
      <c r="A1010" s="328" t="s">
        <v>1225</v>
      </c>
      <c r="B1010" s="329" t="s">
        <v>207</v>
      </c>
      <c r="C1010" s="329" t="s">
        <v>420</v>
      </c>
      <c r="D1010" s="329" t="s">
        <v>1126</v>
      </c>
      <c r="E1010" s="329" t="s">
        <v>329</v>
      </c>
      <c r="F1010" s="324">
        <v>1107120</v>
      </c>
      <c r="G1010" s="324">
        <v>1107120</v>
      </c>
      <c r="H1010" s="124" t="str">
        <f t="shared" si="16"/>
        <v>07090120075520244</v>
      </c>
    </row>
    <row r="1011" spans="1:8" ht="38.25">
      <c r="A1011" s="328" t="s">
        <v>615</v>
      </c>
      <c r="B1011" s="329" t="s">
        <v>207</v>
      </c>
      <c r="C1011" s="329" t="s">
        <v>420</v>
      </c>
      <c r="D1011" s="329" t="s">
        <v>973</v>
      </c>
      <c r="E1011" s="329" t="s">
        <v>1175</v>
      </c>
      <c r="F1011" s="324">
        <v>77707490</v>
      </c>
      <c r="G1011" s="324">
        <v>77707490</v>
      </c>
      <c r="H1011" s="124" t="str">
        <f t="shared" si="16"/>
        <v>07090130000000</v>
      </c>
    </row>
    <row r="1012" spans="1:8" ht="102">
      <c r="A1012" s="328" t="s">
        <v>609</v>
      </c>
      <c r="B1012" s="329" t="s">
        <v>207</v>
      </c>
      <c r="C1012" s="329" t="s">
        <v>420</v>
      </c>
      <c r="D1012" s="329" t="s">
        <v>1127</v>
      </c>
      <c r="E1012" s="329" t="s">
        <v>1175</v>
      </c>
      <c r="F1012" s="324">
        <v>49733700</v>
      </c>
      <c r="G1012" s="324">
        <v>49733700</v>
      </c>
      <c r="H1012" s="124" t="str">
        <f t="shared" si="16"/>
        <v>07090130040000</v>
      </c>
    </row>
    <row r="1013" spans="1:8" ht="76.5">
      <c r="A1013" s="328" t="s">
        <v>1320</v>
      </c>
      <c r="B1013" s="329" t="s">
        <v>207</v>
      </c>
      <c r="C1013" s="329" t="s">
        <v>420</v>
      </c>
      <c r="D1013" s="329" t="s">
        <v>1127</v>
      </c>
      <c r="E1013" s="329" t="s">
        <v>273</v>
      </c>
      <c r="F1013" s="324">
        <v>46966700</v>
      </c>
      <c r="G1013" s="324">
        <v>46966700</v>
      </c>
      <c r="H1013" s="124" t="str">
        <f t="shared" si="16"/>
        <v>07090130040000100</v>
      </c>
    </row>
    <row r="1014" spans="1:8" ht="25.5">
      <c r="A1014" s="328" t="s">
        <v>1192</v>
      </c>
      <c r="B1014" s="329" t="s">
        <v>207</v>
      </c>
      <c r="C1014" s="329" t="s">
        <v>420</v>
      </c>
      <c r="D1014" s="329" t="s">
        <v>1127</v>
      </c>
      <c r="E1014" s="329" t="s">
        <v>133</v>
      </c>
      <c r="F1014" s="324">
        <v>46966700</v>
      </c>
      <c r="G1014" s="324">
        <v>46966700</v>
      </c>
      <c r="H1014" s="124" t="str">
        <f t="shared" si="16"/>
        <v>07090130040000110</v>
      </c>
    </row>
    <row r="1015" spans="1:8">
      <c r="A1015" s="328" t="s">
        <v>1138</v>
      </c>
      <c r="B1015" s="329" t="s">
        <v>207</v>
      </c>
      <c r="C1015" s="329" t="s">
        <v>420</v>
      </c>
      <c r="D1015" s="329" t="s">
        <v>1127</v>
      </c>
      <c r="E1015" s="329" t="s">
        <v>342</v>
      </c>
      <c r="F1015" s="324">
        <v>36000000</v>
      </c>
      <c r="G1015" s="324">
        <v>36000000</v>
      </c>
      <c r="H1015" s="124" t="str">
        <f t="shared" si="16"/>
        <v>07090130040000111</v>
      </c>
    </row>
    <row r="1016" spans="1:8" ht="25.5">
      <c r="A1016" s="328" t="s">
        <v>1147</v>
      </c>
      <c r="B1016" s="329" t="s">
        <v>207</v>
      </c>
      <c r="C1016" s="329" t="s">
        <v>420</v>
      </c>
      <c r="D1016" s="329" t="s">
        <v>1127</v>
      </c>
      <c r="E1016" s="329" t="s">
        <v>391</v>
      </c>
      <c r="F1016" s="324">
        <v>140000</v>
      </c>
      <c r="G1016" s="324">
        <v>140000</v>
      </c>
      <c r="H1016" s="124" t="str">
        <f t="shared" si="16"/>
        <v>07090130040000112</v>
      </c>
    </row>
    <row r="1017" spans="1:8" ht="51">
      <c r="A1017" s="328" t="s">
        <v>1139</v>
      </c>
      <c r="B1017" s="329" t="s">
        <v>207</v>
      </c>
      <c r="C1017" s="329" t="s">
        <v>420</v>
      </c>
      <c r="D1017" s="329" t="s">
        <v>1127</v>
      </c>
      <c r="E1017" s="329" t="s">
        <v>1056</v>
      </c>
      <c r="F1017" s="324">
        <v>10826700</v>
      </c>
      <c r="G1017" s="324">
        <v>10826700</v>
      </c>
      <c r="H1017" s="124" t="str">
        <f t="shared" si="16"/>
        <v>07090130040000119</v>
      </c>
    </row>
    <row r="1018" spans="1:8" ht="38.25">
      <c r="A1018" s="328" t="s">
        <v>1321</v>
      </c>
      <c r="B1018" s="329" t="s">
        <v>207</v>
      </c>
      <c r="C1018" s="329" t="s">
        <v>420</v>
      </c>
      <c r="D1018" s="329" t="s">
        <v>1127</v>
      </c>
      <c r="E1018" s="329" t="s">
        <v>1322</v>
      </c>
      <c r="F1018" s="324">
        <v>2767000</v>
      </c>
      <c r="G1018" s="324">
        <v>2767000</v>
      </c>
      <c r="H1018" s="124" t="str">
        <f t="shared" si="16"/>
        <v>07090130040000200</v>
      </c>
    </row>
    <row r="1019" spans="1:8" ht="38.25">
      <c r="A1019" s="328" t="s">
        <v>1198</v>
      </c>
      <c r="B1019" s="329" t="s">
        <v>207</v>
      </c>
      <c r="C1019" s="329" t="s">
        <v>420</v>
      </c>
      <c r="D1019" s="329" t="s">
        <v>1127</v>
      </c>
      <c r="E1019" s="329" t="s">
        <v>1199</v>
      </c>
      <c r="F1019" s="324">
        <v>2767000</v>
      </c>
      <c r="G1019" s="324">
        <v>2767000</v>
      </c>
      <c r="H1019" s="124" t="str">
        <f t="shared" si="16"/>
        <v>07090130040000240</v>
      </c>
    </row>
    <row r="1020" spans="1:8">
      <c r="A1020" s="328" t="s">
        <v>1225</v>
      </c>
      <c r="B1020" s="329" t="s">
        <v>207</v>
      </c>
      <c r="C1020" s="329" t="s">
        <v>420</v>
      </c>
      <c r="D1020" s="329" t="s">
        <v>1127</v>
      </c>
      <c r="E1020" s="329" t="s">
        <v>329</v>
      </c>
      <c r="F1020" s="324">
        <v>2767000</v>
      </c>
      <c r="G1020" s="324">
        <v>2767000</v>
      </c>
      <c r="H1020" s="124" t="str">
        <f t="shared" si="16"/>
        <v>07090130040000244</v>
      </c>
    </row>
    <row r="1021" spans="1:8" ht="102">
      <c r="A1021" s="328" t="s">
        <v>610</v>
      </c>
      <c r="B1021" s="329" t="s">
        <v>207</v>
      </c>
      <c r="C1021" s="329" t="s">
        <v>420</v>
      </c>
      <c r="D1021" s="329" t="s">
        <v>1133</v>
      </c>
      <c r="E1021" s="329" t="s">
        <v>1175</v>
      </c>
      <c r="F1021" s="324">
        <v>1148640</v>
      </c>
      <c r="G1021" s="324">
        <v>1148640</v>
      </c>
      <c r="H1021" s="124" t="str">
        <f t="shared" si="16"/>
        <v>07090130040050</v>
      </c>
    </row>
    <row r="1022" spans="1:8" ht="76.5">
      <c r="A1022" s="328" t="s">
        <v>1320</v>
      </c>
      <c r="B1022" s="329" t="s">
        <v>207</v>
      </c>
      <c r="C1022" s="329" t="s">
        <v>420</v>
      </c>
      <c r="D1022" s="329" t="s">
        <v>1133</v>
      </c>
      <c r="E1022" s="329" t="s">
        <v>273</v>
      </c>
      <c r="F1022" s="324">
        <v>1148640</v>
      </c>
      <c r="G1022" s="324">
        <v>1148640</v>
      </c>
      <c r="H1022" s="124" t="str">
        <f t="shared" si="16"/>
        <v>07090130040050100</v>
      </c>
    </row>
    <row r="1023" spans="1:8" ht="25.5">
      <c r="A1023" s="328" t="s">
        <v>1192</v>
      </c>
      <c r="B1023" s="329" t="s">
        <v>207</v>
      </c>
      <c r="C1023" s="329" t="s">
        <v>420</v>
      </c>
      <c r="D1023" s="329" t="s">
        <v>1133</v>
      </c>
      <c r="E1023" s="329" t="s">
        <v>133</v>
      </c>
      <c r="F1023" s="324">
        <v>1148640</v>
      </c>
      <c r="G1023" s="324">
        <v>1148640</v>
      </c>
      <c r="H1023" s="124" t="str">
        <f t="shared" si="16"/>
        <v>07090130040050110</v>
      </c>
    </row>
    <row r="1024" spans="1:8">
      <c r="A1024" s="328" t="s">
        <v>1138</v>
      </c>
      <c r="B1024" s="329" t="s">
        <v>207</v>
      </c>
      <c r="C1024" s="329" t="s">
        <v>420</v>
      </c>
      <c r="D1024" s="329" t="s">
        <v>1133</v>
      </c>
      <c r="E1024" s="329" t="s">
        <v>342</v>
      </c>
      <c r="F1024" s="324">
        <v>882000</v>
      </c>
      <c r="G1024" s="324">
        <v>882000</v>
      </c>
      <c r="H1024" s="124" t="str">
        <f t="shared" si="16"/>
        <v>07090130040050111</v>
      </c>
    </row>
    <row r="1025" spans="1:8" ht="51">
      <c r="A1025" s="328" t="s">
        <v>1139</v>
      </c>
      <c r="B1025" s="329" t="s">
        <v>207</v>
      </c>
      <c r="C1025" s="329" t="s">
        <v>420</v>
      </c>
      <c r="D1025" s="329" t="s">
        <v>1133</v>
      </c>
      <c r="E1025" s="329" t="s">
        <v>1056</v>
      </c>
      <c r="F1025" s="324">
        <v>266640</v>
      </c>
      <c r="G1025" s="324">
        <v>266640</v>
      </c>
      <c r="H1025" s="124" t="str">
        <f t="shared" si="16"/>
        <v>07090130040050119</v>
      </c>
    </row>
    <row r="1026" spans="1:8" ht="140.25">
      <c r="A1026" s="328" t="s">
        <v>622</v>
      </c>
      <c r="B1026" s="329" t="s">
        <v>207</v>
      </c>
      <c r="C1026" s="329" t="s">
        <v>420</v>
      </c>
      <c r="D1026" s="329" t="s">
        <v>1128</v>
      </c>
      <c r="E1026" s="329" t="s">
        <v>1175</v>
      </c>
      <c r="F1026" s="324">
        <v>15754200</v>
      </c>
      <c r="G1026" s="324">
        <v>15754200</v>
      </c>
      <c r="H1026" s="124" t="str">
        <f t="shared" si="16"/>
        <v>07090130041000</v>
      </c>
    </row>
    <row r="1027" spans="1:8" ht="76.5">
      <c r="A1027" s="328" t="s">
        <v>1320</v>
      </c>
      <c r="B1027" s="329" t="s">
        <v>207</v>
      </c>
      <c r="C1027" s="329" t="s">
        <v>420</v>
      </c>
      <c r="D1027" s="329" t="s">
        <v>1128</v>
      </c>
      <c r="E1027" s="329" t="s">
        <v>273</v>
      </c>
      <c r="F1027" s="324">
        <v>15754200</v>
      </c>
      <c r="G1027" s="324">
        <v>15754200</v>
      </c>
      <c r="H1027" s="124" t="str">
        <f t="shared" si="16"/>
        <v>07090130041000100</v>
      </c>
    </row>
    <row r="1028" spans="1:8" ht="25.5">
      <c r="A1028" s="328" t="s">
        <v>1192</v>
      </c>
      <c r="B1028" s="329" t="s">
        <v>207</v>
      </c>
      <c r="C1028" s="329" t="s">
        <v>420</v>
      </c>
      <c r="D1028" s="329" t="s">
        <v>1128</v>
      </c>
      <c r="E1028" s="329" t="s">
        <v>133</v>
      </c>
      <c r="F1028" s="324">
        <v>15754200</v>
      </c>
      <c r="G1028" s="324">
        <v>15754200</v>
      </c>
      <c r="H1028" s="124" t="str">
        <f t="shared" si="16"/>
        <v>07090130041000110</v>
      </c>
    </row>
    <row r="1029" spans="1:8">
      <c r="A1029" s="328" t="s">
        <v>1138</v>
      </c>
      <c r="B1029" s="329" t="s">
        <v>207</v>
      </c>
      <c r="C1029" s="329" t="s">
        <v>420</v>
      </c>
      <c r="D1029" s="329" t="s">
        <v>1128</v>
      </c>
      <c r="E1029" s="329" t="s">
        <v>342</v>
      </c>
      <c r="F1029" s="324">
        <v>12100000</v>
      </c>
      <c r="G1029" s="324">
        <v>12100000</v>
      </c>
      <c r="H1029" s="124" t="str">
        <f t="shared" si="16"/>
        <v>07090130041000111</v>
      </c>
    </row>
    <row r="1030" spans="1:8" ht="51">
      <c r="A1030" s="328" t="s">
        <v>1139</v>
      </c>
      <c r="B1030" s="329" t="s">
        <v>207</v>
      </c>
      <c r="C1030" s="329" t="s">
        <v>420</v>
      </c>
      <c r="D1030" s="329" t="s">
        <v>1128</v>
      </c>
      <c r="E1030" s="329" t="s">
        <v>1056</v>
      </c>
      <c r="F1030" s="324">
        <v>3654200</v>
      </c>
      <c r="G1030" s="324">
        <v>3654200</v>
      </c>
      <c r="H1030" s="124" t="str">
        <f t="shared" si="16"/>
        <v>07090130041000119</v>
      </c>
    </row>
    <row r="1031" spans="1:8" ht="114.75">
      <c r="A1031" s="328" t="s">
        <v>611</v>
      </c>
      <c r="B1031" s="329" t="s">
        <v>207</v>
      </c>
      <c r="C1031" s="329" t="s">
        <v>420</v>
      </c>
      <c r="D1031" s="329" t="s">
        <v>1129</v>
      </c>
      <c r="E1031" s="329" t="s">
        <v>1175</v>
      </c>
      <c r="F1031" s="324">
        <v>450000</v>
      </c>
      <c r="G1031" s="324">
        <v>450000</v>
      </c>
      <c r="H1031" s="124" t="str">
        <f t="shared" si="16"/>
        <v>07090130047000</v>
      </c>
    </row>
    <row r="1032" spans="1:8" ht="76.5">
      <c r="A1032" s="328" t="s">
        <v>1320</v>
      </c>
      <c r="B1032" s="329" t="s">
        <v>207</v>
      </c>
      <c r="C1032" s="329" t="s">
        <v>420</v>
      </c>
      <c r="D1032" s="329" t="s">
        <v>1129</v>
      </c>
      <c r="E1032" s="329" t="s">
        <v>273</v>
      </c>
      <c r="F1032" s="324">
        <v>450000</v>
      </c>
      <c r="G1032" s="324">
        <v>450000</v>
      </c>
      <c r="H1032" s="124" t="str">
        <f t="shared" si="16"/>
        <v>07090130047000100</v>
      </c>
    </row>
    <row r="1033" spans="1:8" ht="25.5">
      <c r="A1033" s="328" t="s">
        <v>1192</v>
      </c>
      <c r="B1033" s="329" t="s">
        <v>207</v>
      </c>
      <c r="C1033" s="329" t="s">
        <v>420</v>
      </c>
      <c r="D1033" s="329" t="s">
        <v>1129</v>
      </c>
      <c r="E1033" s="329" t="s">
        <v>133</v>
      </c>
      <c r="F1033" s="324">
        <v>450000</v>
      </c>
      <c r="G1033" s="324">
        <v>450000</v>
      </c>
      <c r="H1033" s="124" t="str">
        <f t="shared" si="16"/>
        <v>07090130047000110</v>
      </c>
    </row>
    <row r="1034" spans="1:8" ht="25.5">
      <c r="A1034" s="328" t="s">
        <v>1147</v>
      </c>
      <c r="B1034" s="329" t="s">
        <v>207</v>
      </c>
      <c r="C1034" s="329" t="s">
        <v>420</v>
      </c>
      <c r="D1034" s="329" t="s">
        <v>1129</v>
      </c>
      <c r="E1034" s="329" t="s">
        <v>391</v>
      </c>
      <c r="F1034" s="324">
        <v>450000</v>
      </c>
      <c r="G1034" s="324">
        <v>450000</v>
      </c>
      <c r="H1034" s="124" t="str">
        <f t="shared" si="16"/>
        <v>07090130047000112</v>
      </c>
    </row>
    <row r="1035" spans="1:8" ht="89.25">
      <c r="A1035" s="328" t="s">
        <v>612</v>
      </c>
      <c r="B1035" s="329" t="s">
        <v>207</v>
      </c>
      <c r="C1035" s="329" t="s">
        <v>420</v>
      </c>
      <c r="D1035" s="329" t="s">
        <v>1130</v>
      </c>
      <c r="E1035" s="329" t="s">
        <v>1175</v>
      </c>
      <c r="F1035" s="324">
        <v>47400</v>
      </c>
      <c r="G1035" s="324">
        <v>47400</v>
      </c>
      <c r="H1035" s="124" t="str">
        <f t="shared" si="16"/>
        <v>0709013004Г000</v>
      </c>
    </row>
    <row r="1036" spans="1:8" ht="38.25">
      <c r="A1036" s="328" t="s">
        <v>1321</v>
      </c>
      <c r="B1036" s="329" t="s">
        <v>207</v>
      </c>
      <c r="C1036" s="329" t="s">
        <v>420</v>
      </c>
      <c r="D1036" s="329" t="s">
        <v>1130</v>
      </c>
      <c r="E1036" s="329" t="s">
        <v>1322</v>
      </c>
      <c r="F1036" s="324">
        <v>47400</v>
      </c>
      <c r="G1036" s="324">
        <v>47400</v>
      </c>
      <c r="H1036" s="124" t="str">
        <f t="shared" si="16"/>
        <v>0709013004Г000200</v>
      </c>
    </row>
    <row r="1037" spans="1:8" ht="38.25">
      <c r="A1037" s="328" t="s">
        <v>1198</v>
      </c>
      <c r="B1037" s="329" t="s">
        <v>207</v>
      </c>
      <c r="C1037" s="329" t="s">
        <v>420</v>
      </c>
      <c r="D1037" s="329" t="s">
        <v>1130</v>
      </c>
      <c r="E1037" s="329" t="s">
        <v>1199</v>
      </c>
      <c r="F1037" s="324">
        <v>47400</v>
      </c>
      <c r="G1037" s="324">
        <v>47400</v>
      </c>
      <c r="H1037" s="124" t="str">
        <f t="shared" si="16"/>
        <v>0709013004Г000240</v>
      </c>
    </row>
    <row r="1038" spans="1:8">
      <c r="A1038" s="328" t="s">
        <v>1225</v>
      </c>
      <c r="B1038" s="329" t="s">
        <v>207</v>
      </c>
      <c r="C1038" s="329" t="s">
        <v>420</v>
      </c>
      <c r="D1038" s="329" t="s">
        <v>1130</v>
      </c>
      <c r="E1038" s="329" t="s">
        <v>329</v>
      </c>
      <c r="F1038" s="324">
        <v>47400</v>
      </c>
      <c r="G1038" s="324">
        <v>47400</v>
      </c>
      <c r="H1038" s="124" t="str">
        <f t="shared" si="16"/>
        <v>0709013004Г000244</v>
      </c>
    </row>
    <row r="1039" spans="1:8" ht="102">
      <c r="A1039" s="328" t="s">
        <v>1883</v>
      </c>
      <c r="B1039" s="329" t="s">
        <v>207</v>
      </c>
      <c r="C1039" s="329" t="s">
        <v>420</v>
      </c>
      <c r="D1039" s="329" t="s">
        <v>1884</v>
      </c>
      <c r="E1039" s="329" t="s">
        <v>1175</v>
      </c>
      <c r="F1039" s="324">
        <v>20000</v>
      </c>
      <c r="G1039" s="324">
        <v>20000</v>
      </c>
      <c r="H1039" s="124" t="str">
        <f t="shared" si="16"/>
        <v>0709013004М000</v>
      </c>
    </row>
    <row r="1040" spans="1:8" ht="38.25">
      <c r="A1040" s="328" t="s">
        <v>1321</v>
      </c>
      <c r="B1040" s="329" t="s">
        <v>207</v>
      </c>
      <c r="C1040" s="329" t="s">
        <v>420</v>
      </c>
      <c r="D1040" s="329" t="s">
        <v>1884</v>
      </c>
      <c r="E1040" s="329" t="s">
        <v>1322</v>
      </c>
      <c r="F1040" s="324">
        <v>20000</v>
      </c>
      <c r="G1040" s="324">
        <v>20000</v>
      </c>
      <c r="H1040" s="124" t="str">
        <f t="shared" si="16"/>
        <v>0709013004М000200</v>
      </c>
    </row>
    <row r="1041" spans="1:8" ht="38.25">
      <c r="A1041" s="328" t="s">
        <v>1198</v>
      </c>
      <c r="B1041" s="329" t="s">
        <v>207</v>
      </c>
      <c r="C1041" s="329" t="s">
        <v>420</v>
      </c>
      <c r="D1041" s="329" t="s">
        <v>1884</v>
      </c>
      <c r="E1041" s="329" t="s">
        <v>1199</v>
      </c>
      <c r="F1041" s="324">
        <v>20000</v>
      </c>
      <c r="G1041" s="324">
        <v>20000</v>
      </c>
      <c r="H1041" s="124" t="str">
        <f t="shared" si="16"/>
        <v>0709013004М000240</v>
      </c>
    </row>
    <row r="1042" spans="1:8">
      <c r="A1042" s="328" t="s">
        <v>1225</v>
      </c>
      <c r="B1042" s="329" t="s">
        <v>207</v>
      </c>
      <c r="C1042" s="329" t="s">
        <v>420</v>
      </c>
      <c r="D1042" s="329" t="s">
        <v>1884</v>
      </c>
      <c r="E1042" s="329" t="s">
        <v>329</v>
      </c>
      <c r="F1042" s="324">
        <v>20000</v>
      </c>
      <c r="G1042" s="324">
        <v>20000</v>
      </c>
      <c r="H1042" s="124" t="str">
        <f t="shared" si="16"/>
        <v>0709013004М000244</v>
      </c>
    </row>
    <row r="1043" spans="1:8" ht="76.5">
      <c r="A1043" s="328" t="s">
        <v>968</v>
      </c>
      <c r="B1043" s="329" t="s">
        <v>207</v>
      </c>
      <c r="C1043" s="329" t="s">
        <v>420</v>
      </c>
      <c r="D1043" s="329" t="s">
        <v>1153</v>
      </c>
      <c r="E1043" s="329" t="s">
        <v>1175</v>
      </c>
      <c r="F1043" s="324">
        <v>1180000</v>
      </c>
      <c r="G1043" s="324">
        <v>1180000</v>
      </c>
      <c r="H1043" s="124" t="str">
        <f t="shared" si="16"/>
        <v>0709013004Э000</v>
      </c>
    </row>
    <row r="1044" spans="1:8" ht="38.25">
      <c r="A1044" s="328" t="s">
        <v>1321</v>
      </c>
      <c r="B1044" s="329" t="s">
        <v>207</v>
      </c>
      <c r="C1044" s="329" t="s">
        <v>420</v>
      </c>
      <c r="D1044" s="329" t="s">
        <v>1153</v>
      </c>
      <c r="E1044" s="329" t="s">
        <v>1322</v>
      </c>
      <c r="F1044" s="324">
        <v>1180000</v>
      </c>
      <c r="G1044" s="324">
        <v>1180000</v>
      </c>
      <c r="H1044" s="124" t="str">
        <f t="shared" si="16"/>
        <v>0709013004Э000200</v>
      </c>
    </row>
    <row r="1045" spans="1:8" ht="38.25">
      <c r="A1045" s="328" t="s">
        <v>1198</v>
      </c>
      <c r="B1045" s="329" t="s">
        <v>207</v>
      </c>
      <c r="C1045" s="329" t="s">
        <v>420</v>
      </c>
      <c r="D1045" s="329" t="s">
        <v>1153</v>
      </c>
      <c r="E1045" s="329" t="s">
        <v>1199</v>
      </c>
      <c r="F1045" s="324">
        <v>1180000</v>
      </c>
      <c r="G1045" s="324">
        <v>1180000</v>
      </c>
      <c r="H1045" s="124" t="str">
        <f t="shared" si="16"/>
        <v>0709013004Э000240</v>
      </c>
    </row>
    <row r="1046" spans="1:8">
      <c r="A1046" s="328" t="s">
        <v>1709</v>
      </c>
      <c r="B1046" s="329" t="s">
        <v>207</v>
      </c>
      <c r="C1046" s="329" t="s">
        <v>420</v>
      </c>
      <c r="D1046" s="329" t="s">
        <v>1153</v>
      </c>
      <c r="E1046" s="329" t="s">
        <v>1710</v>
      </c>
      <c r="F1046" s="324">
        <v>1180000</v>
      </c>
      <c r="G1046" s="324">
        <v>1180000</v>
      </c>
      <c r="H1046" s="124" t="str">
        <f t="shared" si="16"/>
        <v>0709013004Э000247</v>
      </c>
    </row>
    <row r="1047" spans="1:8" ht="102">
      <c r="A1047" s="328" t="s">
        <v>613</v>
      </c>
      <c r="B1047" s="329" t="s">
        <v>207</v>
      </c>
      <c r="C1047" s="329" t="s">
        <v>420</v>
      </c>
      <c r="D1047" s="329" t="s">
        <v>1131</v>
      </c>
      <c r="E1047" s="329" t="s">
        <v>1175</v>
      </c>
      <c r="F1047" s="324">
        <v>7689550</v>
      </c>
      <c r="G1047" s="324">
        <v>7689550</v>
      </c>
      <c r="H1047" s="124" t="str">
        <f t="shared" si="16"/>
        <v>07090130060000</v>
      </c>
    </row>
    <row r="1048" spans="1:8" ht="76.5">
      <c r="A1048" s="328" t="s">
        <v>1320</v>
      </c>
      <c r="B1048" s="329" t="s">
        <v>207</v>
      </c>
      <c r="C1048" s="329" t="s">
        <v>420</v>
      </c>
      <c r="D1048" s="329" t="s">
        <v>1131</v>
      </c>
      <c r="E1048" s="329" t="s">
        <v>273</v>
      </c>
      <c r="F1048" s="324">
        <v>7452800</v>
      </c>
      <c r="G1048" s="324">
        <v>7452800</v>
      </c>
      <c r="H1048" s="124" t="str">
        <f t="shared" si="16"/>
        <v>07090130060000100</v>
      </c>
    </row>
    <row r="1049" spans="1:8" ht="38.25">
      <c r="A1049" s="328" t="s">
        <v>1205</v>
      </c>
      <c r="B1049" s="329" t="s">
        <v>207</v>
      </c>
      <c r="C1049" s="329" t="s">
        <v>420</v>
      </c>
      <c r="D1049" s="329" t="s">
        <v>1131</v>
      </c>
      <c r="E1049" s="329" t="s">
        <v>28</v>
      </c>
      <c r="F1049" s="324">
        <v>7452800</v>
      </c>
      <c r="G1049" s="324">
        <v>7452800</v>
      </c>
      <c r="H1049" s="124" t="str">
        <f t="shared" si="16"/>
        <v>07090130060000120</v>
      </c>
    </row>
    <row r="1050" spans="1:8" ht="25.5">
      <c r="A1050" s="328" t="s">
        <v>953</v>
      </c>
      <c r="B1050" s="329" t="s">
        <v>207</v>
      </c>
      <c r="C1050" s="329" t="s">
        <v>420</v>
      </c>
      <c r="D1050" s="329" t="s">
        <v>1131</v>
      </c>
      <c r="E1050" s="329" t="s">
        <v>324</v>
      </c>
      <c r="F1050" s="324">
        <v>5675490</v>
      </c>
      <c r="G1050" s="324">
        <v>5675490</v>
      </c>
      <c r="H1050" s="124" t="str">
        <f t="shared" si="16"/>
        <v>07090130060000121</v>
      </c>
    </row>
    <row r="1051" spans="1:8" ht="51">
      <c r="A1051" s="328" t="s">
        <v>325</v>
      </c>
      <c r="B1051" s="329" t="s">
        <v>207</v>
      </c>
      <c r="C1051" s="329" t="s">
        <v>420</v>
      </c>
      <c r="D1051" s="329" t="s">
        <v>1131</v>
      </c>
      <c r="E1051" s="329" t="s">
        <v>326</v>
      </c>
      <c r="F1051" s="324">
        <v>83000</v>
      </c>
      <c r="G1051" s="324">
        <v>83000</v>
      </c>
      <c r="H1051" s="124" t="str">
        <f t="shared" si="16"/>
        <v>07090130060000122</v>
      </c>
    </row>
    <row r="1052" spans="1:8" ht="63.75">
      <c r="A1052" s="328" t="s">
        <v>1054</v>
      </c>
      <c r="B1052" s="329" t="s">
        <v>207</v>
      </c>
      <c r="C1052" s="329" t="s">
        <v>420</v>
      </c>
      <c r="D1052" s="329" t="s">
        <v>1131</v>
      </c>
      <c r="E1052" s="329" t="s">
        <v>1055</v>
      </c>
      <c r="F1052" s="324">
        <v>1694310</v>
      </c>
      <c r="G1052" s="324">
        <v>1694310</v>
      </c>
      <c r="H1052" s="124" t="str">
        <f t="shared" si="16"/>
        <v>07090130060000129</v>
      </c>
    </row>
    <row r="1053" spans="1:8" ht="38.25">
      <c r="A1053" s="328" t="s">
        <v>1321</v>
      </c>
      <c r="B1053" s="329" t="s">
        <v>207</v>
      </c>
      <c r="C1053" s="329" t="s">
        <v>420</v>
      </c>
      <c r="D1053" s="329" t="s">
        <v>1131</v>
      </c>
      <c r="E1053" s="329" t="s">
        <v>1322</v>
      </c>
      <c r="F1053" s="324">
        <v>236750</v>
      </c>
      <c r="G1053" s="324">
        <v>236750</v>
      </c>
      <c r="H1053" s="124" t="str">
        <f t="shared" si="16"/>
        <v>07090130060000200</v>
      </c>
    </row>
    <row r="1054" spans="1:8" ht="38.25">
      <c r="A1054" s="328" t="s">
        <v>1198</v>
      </c>
      <c r="B1054" s="329" t="s">
        <v>207</v>
      </c>
      <c r="C1054" s="329" t="s">
        <v>420</v>
      </c>
      <c r="D1054" s="329" t="s">
        <v>1131</v>
      </c>
      <c r="E1054" s="329" t="s">
        <v>1199</v>
      </c>
      <c r="F1054" s="324">
        <v>236750</v>
      </c>
      <c r="G1054" s="324">
        <v>236750</v>
      </c>
      <c r="H1054" s="124" t="str">
        <f t="shared" si="16"/>
        <v>07090130060000240</v>
      </c>
    </row>
    <row r="1055" spans="1:8">
      <c r="A1055" s="328" t="s">
        <v>1225</v>
      </c>
      <c r="B1055" s="329" t="s">
        <v>207</v>
      </c>
      <c r="C1055" s="329" t="s">
        <v>420</v>
      </c>
      <c r="D1055" s="329" t="s">
        <v>1131</v>
      </c>
      <c r="E1055" s="329" t="s">
        <v>329</v>
      </c>
      <c r="F1055" s="324">
        <v>236750</v>
      </c>
      <c r="G1055" s="324">
        <v>236750</v>
      </c>
      <c r="H1055" s="124" t="str">
        <f t="shared" si="16"/>
        <v>07090130060000244</v>
      </c>
    </row>
    <row r="1056" spans="1:8" ht="127.5">
      <c r="A1056" s="328" t="s">
        <v>614</v>
      </c>
      <c r="B1056" s="329" t="s">
        <v>207</v>
      </c>
      <c r="C1056" s="329" t="s">
        <v>420</v>
      </c>
      <c r="D1056" s="329" t="s">
        <v>1132</v>
      </c>
      <c r="E1056" s="329" t="s">
        <v>1175</v>
      </c>
      <c r="F1056" s="324">
        <v>250000</v>
      </c>
      <c r="G1056" s="324">
        <v>250000</v>
      </c>
      <c r="H1056" s="124" t="str">
        <f t="shared" si="16"/>
        <v>07090130067000</v>
      </c>
    </row>
    <row r="1057" spans="1:8" ht="76.5">
      <c r="A1057" s="328" t="s">
        <v>1320</v>
      </c>
      <c r="B1057" s="329" t="s">
        <v>207</v>
      </c>
      <c r="C1057" s="329" t="s">
        <v>420</v>
      </c>
      <c r="D1057" s="329" t="s">
        <v>1132</v>
      </c>
      <c r="E1057" s="329" t="s">
        <v>273</v>
      </c>
      <c r="F1057" s="324">
        <v>250000</v>
      </c>
      <c r="G1057" s="324">
        <v>250000</v>
      </c>
      <c r="H1057" s="124" t="str">
        <f t="shared" si="16"/>
        <v>07090130067000100</v>
      </c>
    </row>
    <row r="1058" spans="1:8" ht="38.25">
      <c r="A1058" s="328" t="s">
        <v>1205</v>
      </c>
      <c r="B1058" s="329" t="s">
        <v>207</v>
      </c>
      <c r="C1058" s="329" t="s">
        <v>420</v>
      </c>
      <c r="D1058" s="329" t="s">
        <v>1132</v>
      </c>
      <c r="E1058" s="329" t="s">
        <v>28</v>
      </c>
      <c r="F1058" s="324">
        <v>250000</v>
      </c>
      <c r="G1058" s="324">
        <v>250000</v>
      </c>
      <c r="H1058" s="124" t="str">
        <f t="shared" si="16"/>
        <v>07090130067000120</v>
      </c>
    </row>
    <row r="1059" spans="1:8" ht="51">
      <c r="A1059" s="328" t="s">
        <v>325</v>
      </c>
      <c r="B1059" s="329" t="s">
        <v>207</v>
      </c>
      <c r="C1059" s="329" t="s">
        <v>420</v>
      </c>
      <c r="D1059" s="329" t="s">
        <v>1132</v>
      </c>
      <c r="E1059" s="329" t="s">
        <v>326</v>
      </c>
      <c r="F1059" s="324">
        <v>250000</v>
      </c>
      <c r="G1059" s="324">
        <v>250000</v>
      </c>
      <c r="H1059" s="124" t="str">
        <f t="shared" si="16"/>
        <v>07090130067000122</v>
      </c>
    </row>
    <row r="1060" spans="1:8" ht="114.75">
      <c r="A1060" s="328" t="s">
        <v>1885</v>
      </c>
      <c r="B1060" s="329" t="s">
        <v>207</v>
      </c>
      <c r="C1060" s="329" t="s">
        <v>420</v>
      </c>
      <c r="D1060" s="329" t="s">
        <v>1886</v>
      </c>
      <c r="E1060" s="329" t="s">
        <v>1175</v>
      </c>
      <c r="F1060" s="324">
        <v>1434000</v>
      </c>
      <c r="G1060" s="324">
        <v>1434000</v>
      </c>
      <c r="H1060" s="124" t="str">
        <f t="shared" si="16"/>
        <v>0709013006Э000</v>
      </c>
    </row>
    <row r="1061" spans="1:8" ht="38.25">
      <c r="A1061" s="328" t="s">
        <v>1321</v>
      </c>
      <c r="B1061" s="329" t="s">
        <v>207</v>
      </c>
      <c r="C1061" s="329" t="s">
        <v>420</v>
      </c>
      <c r="D1061" s="329" t="s">
        <v>1886</v>
      </c>
      <c r="E1061" s="329" t="s">
        <v>1322</v>
      </c>
      <c r="F1061" s="324">
        <v>1434000</v>
      </c>
      <c r="G1061" s="324">
        <v>1434000</v>
      </c>
      <c r="H1061" s="124" t="str">
        <f t="shared" si="16"/>
        <v>0709013006Э000200</v>
      </c>
    </row>
    <row r="1062" spans="1:8" ht="38.25">
      <c r="A1062" s="328" t="s">
        <v>1198</v>
      </c>
      <c r="B1062" s="329" t="s">
        <v>207</v>
      </c>
      <c r="C1062" s="329" t="s">
        <v>420</v>
      </c>
      <c r="D1062" s="329" t="s">
        <v>1886</v>
      </c>
      <c r="E1062" s="329" t="s">
        <v>1199</v>
      </c>
      <c r="F1062" s="324">
        <v>1434000</v>
      </c>
      <c r="G1062" s="324">
        <v>1434000</v>
      </c>
      <c r="H1062" s="124" t="str">
        <f t="shared" ref="H1062:H1125" si="17">CONCATENATE(C1062,,D1062,E1062)</f>
        <v>0709013006Э000240</v>
      </c>
    </row>
    <row r="1063" spans="1:8">
      <c r="A1063" s="328" t="s">
        <v>1709</v>
      </c>
      <c r="B1063" s="329" t="s">
        <v>207</v>
      </c>
      <c r="C1063" s="329" t="s">
        <v>420</v>
      </c>
      <c r="D1063" s="329" t="s">
        <v>1886</v>
      </c>
      <c r="E1063" s="329" t="s">
        <v>1710</v>
      </c>
      <c r="F1063" s="324">
        <v>1434000</v>
      </c>
      <c r="G1063" s="324">
        <v>1434000</v>
      </c>
      <c r="H1063" s="124" t="str">
        <f t="shared" si="17"/>
        <v>0709013006Э000247</v>
      </c>
    </row>
    <row r="1064" spans="1:8">
      <c r="A1064" s="328" t="s">
        <v>141</v>
      </c>
      <c r="B1064" s="329" t="s">
        <v>207</v>
      </c>
      <c r="C1064" s="329" t="s">
        <v>1143</v>
      </c>
      <c r="D1064" s="329" t="s">
        <v>1175</v>
      </c>
      <c r="E1064" s="329" t="s">
        <v>1175</v>
      </c>
      <c r="F1064" s="324">
        <v>62482300</v>
      </c>
      <c r="G1064" s="324">
        <v>63216400</v>
      </c>
      <c r="H1064" s="124" t="str">
        <f t="shared" si="17"/>
        <v>1000</v>
      </c>
    </row>
    <row r="1065" spans="1:8">
      <c r="A1065" s="328" t="s">
        <v>98</v>
      </c>
      <c r="B1065" s="329" t="s">
        <v>207</v>
      </c>
      <c r="C1065" s="329" t="s">
        <v>378</v>
      </c>
      <c r="D1065" s="329" t="s">
        <v>1175</v>
      </c>
      <c r="E1065" s="329" t="s">
        <v>1175</v>
      </c>
      <c r="F1065" s="324">
        <v>58577900</v>
      </c>
      <c r="G1065" s="324">
        <v>59312000</v>
      </c>
      <c r="H1065" s="124" t="str">
        <f t="shared" si="17"/>
        <v>1003</v>
      </c>
    </row>
    <row r="1066" spans="1:8" ht="25.5">
      <c r="A1066" s="328" t="s">
        <v>442</v>
      </c>
      <c r="B1066" s="329" t="s">
        <v>207</v>
      </c>
      <c r="C1066" s="329" t="s">
        <v>378</v>
      </c>
      <c r="D1066" s="329" t="s">
        <v>971</v>
      </c>
      <c r="E1066" s="329" t="s">
        <v>1175</v>
      </c>
      <c r="F1066" s="324">
        <v>58577900</v>
      </c>
      <c r="G1066" s="324">
        <v>59312000</v>
      </c>
      <c r="H1066" s="124" t="str">
        <f t="shared" si="17"/>
        <v>10030100000000</v>
      </c>
    </row>
    <row r="1067" spans="1:8" ht="38.25">
      <c r="A1067" s="328" t="s">
        <v>443</v>
      </c>
      <c r="B1067" s="329" t="s">
        <v>207</v>
      </c>
      <c r="C1067" s="329" t="s">
        <v>378</v>
      </c>
      <c r="D1067" s="329" t="s">
        <v>972</v>
      </c>
      <c r="E1067" s="329" t="s">
        <v>1175</v>
      </c>
      <c r="F1067" s="324">
        <v>58577900</v>
      </c>
      <c r="G1067" s="324">
        <v>59312000</v>
      </c>
      <c r="H1067" s="124" t="str">
        <f t="shared" si="17"/>
        <v>10030110000000</v>
      </c>
    </row>
    <row r="1068" spans="1:8" ht="204">
      <c r="A1068" s="328" t="s">
        <v>1365</v>
      </c>
      <c r="B1068" s="329" t="s">
        <v>207</v>
      </c>
      <c r="C1068" s="329" t="s">
        <v>378</v>
      </c>
      <c r="D1068" s="329" t="s">
        <v>785</v>
      </c>
      <c r="E1068" s="329" t="s">
        <v>1175</v>
      </c>
      <c r="F1068" s="324">
        <v>817000</v>
      </c>
      <c r="G1068" s="324">
        <v>817000</v>
      </c>
      <c r="H1068" s="124" t="str">
        <f t="shared" si="17"/>
        <v>10030110075540</v>
      </c>
    </row>
    <row r="1069" spans="1:8" ht="38.25">
      <c r="A1069" s="328" t="s">
        <v>1321</v>
      </c>
      <c r="B1069" s="329" t="s">
        <v>207</v>
      </c>
      <c r="C1069" s="329" t="s">
        <v>378</v>
      </c>
      <c r="D1069" s="329" t="s">
        <v>785</v>
      </c>
      <c r="E1069" s="329" t="s">
        <v>1322</v>
      </c>
      <c r="F1069" s="324">
        <v>817000</v>
      </c>
      <c r="G1069" s="324">
        <v>817000</v>
      </c>
      <c r="H1069" s="124" t="str">
        <f t="shared" si="17"/>
        <v>10030110075540200</v>
      </c>
    </row>
    <row r="1070" spans="1:8" ht="38.25">
      <c r="A1070" s="328" t="s">
        <v>1198</v>
      </c>
      <c r="B1070" s="329" t="s">
        <v>207</v>
      </c>
      <c r="C1070" s="329" t="s">
        <v>378</v>
      </c>
      <c r="D1070" s="329" t="s">
        <v>785</v>
      </c>
      <c r="E1070" s="329" t="s">
        <v>1199</v>
      </c>
      <c r="F1070" s="324">
        <v>817000</v>
      </c>
      <c r="G1070" s="324">
        <v>817000</v>
      </c>
      <c r="H1070" s="124" t="str">
        <f t="shared" si="17"/>
        <v>10030110075540240</v>
      </c>
    </row>
    <row r="1071" spans="1:8">
      <c r="A1071" s="328" t="s">
        <v>1225</v>
      </c>
      <c r="B1071" s="329" t="s">
        <v>207</v>
      </c>
      <c r="C1071" s="329" t="s">
        <v>378</v>
      </c>
      <c r="D1071" s="329" t="s">
        <v>785</v>
      </c>
      <c r="E1071" s="329" t="s">
        <v>329</v>
      </c>
      <c r="F1071" s="324">
        <v>817000</v>
      </c>
      <c r="G1071" s="324">
        <v>817000</v>
      </c>
      <c r="H1071" s="124" t="str">
        <f t="shared" si="17"/>
        <v>10030110075540244</v>
      </c>
    </row>
    <row r="1072" spans="1:8" ht="153">
      <c r="A1072" s="328" t="s">
        <v>1366</v>
      </c>
      <c r="B1072" s="329" t="s">
        <v>207</v>
      </c>
      <c r="C1072" s="329" t="s">
        <v>378</v>
      </c>
      <c r="D1072" s="329" t="s">
        <v>786</v>
      </c>
      <c r="E1072" s="329" t="s">
        <v>1175</v>
      </c>
      <c r="F1072" s="324">
        <v>25151300</v>
      </c>
      <c r="G1072" s="324">
        <v>25151300</v>
      </c>
      <c r="H1072" s="124" t="str">
        <f t="shared" si="17"/>
        <v>10030110075660</v>
      </c>
    </row>
    <row r="1073" spans="1:8" ht="38.25">
      <c r="A1073" s="328" t="s">
        <v>1321</v>
      </c>
      <c r="B1073" s="329" t="s">
        <v>207</v>
      </c>
      <c r="C1073" s="329" t="s">
        <v>378</v>
      </c>
      <c r="D1073" s="329" t="s">
        <v>786</v>
      </c>
      <c r="E1073" s="329" t="s">
        <v>1322</v>
      </c>
      <c r="F1073" s="324">
        <v>24006300</v>
      </c>
      <c r="G1073" s="324">
        <v>24006300</v>
      </c>
      <c r="H1073" s="124" t="str">
        <f t="shared" si="17"/>
        <v>10030110075660200</v>
      </c>
    </row>
    <row r="1074" spans="1:8" ht="38.25">
      <c r="A1074" s="328" t="s">
        <v>1198</v>
      </c>
      <c r="B1074" s="329" t="s">
        <v>207</v>
      </c>
      <c r="C1074" s="329" t="s">
        <v>378</v>
      </c>
      <c r="D1074" s="329" t="s">
        <v>786</v>
      </c>
      <c r="E1074" s="329" t="s">
        <v>1199</v>
      </c>
      <c r="F1074" s="324">
        <v>24006300</v>
      </c>
      <c r="G1074" s="324">
        <v>24006300</v>
      </c>
      <c r="H1074" s="124" t="str">
        <f t="shared" si="17"/>
        <v>10030110075660240</v>
      </c>
    </row>
    <row r="1075" spans="1:8">
      <c r="A1075" s="328" t="s">
        <v>1225</v>
      </c>
      <c r="B1075" s="329" t="s">
        <v>207</v>
      </c>
      <c r="C1075" s="329" t="s">
        <v>378</v>
      </c>
      <c r="D1075" s="329" t="s">
        <v>786</v>
      </c>
      <c r="E1075" s="329" t="s">
        <v>329</v>
      </c>
      <c r="F1075" s="324">
        <v>24006300</v>
      </c>
      <c r="G1075" s="324">
        <v>24006300</v>
      </c>
      <c r="H1075" s="124" t="str">
        <f t="shared" si="17"/>
        <v>10030110075660244</v>
      </c>
    </row>
    <row r="1076" spans="1:8" ht="25.5">
      <c r="A1076" s="328" t="s">
        <v>1325</v>
      </c>
      <c r="B1076" s="329" t="s">
        <v>207</v>
      </c>
      <c r="C1076" s="329" t="s">
        <v>378</v>
      </c>
      <c r="D1076" s="329" t="s">
        <v>786</v>
      </c>
      <c r="E1076" s="329" t="s">
        <v>1326</v>
      </c>
      <c r="F1076" s="324">
        <v>1145000</v>
      </c>
      <c r="G1076" s="324">
        <v>1145000</v>
      </c>
      <c r="H1076" s="124" t="str">
        <f t="shared" si="17"/>
        <v>10030110075660300</v>
      </c>
    </row>
    <row r="1077" spans="1:8" ht="38.25">
      <c r="A1077" s="328" t="s">
        <v>1202</v>
      </c>
      <c r="B1077" s="329" t="s">
        <v>207</v>
      </c>
      <c r="C1077" s="329" t="s">
        <v>378</v>
      </c>
      <c r="D1077" s="329" t="s">
        <v>786</v>
      </c>
      <c r="E1077" s="329" t="s">
        <v>557</v>
      </c>
      <c r="F1077" s="324">
        <v>1145000</v>
      </c>
      <c r="G1077" s="324">
        <v>1145000</v>
      </c>
      <c r="H1077" s="124" t="str">
        <f t="shared" si="17"/>
        <v>10030110075660320</v>
      </c>
    </row>
    <row r="1078" spans="1:8" ht="38.25">
      <c r="A1078" s="328" t="s">
        <v>379</v>
      </c>
      <c r="B1078" s="329" t="s">
        <v>207</v>
      </c>
      <c r="C1078" s="329" t="s">
        <v>378</v>
      </c>
      <c r="D1078" s="329" t="s">
        <v>786</v>
      </c>
      <c r="E1078" s="329" t="s">
        <v>380</v>
      </c>
      <c r="F1078" s="324">
        <v>1145000</v>
      </c>
      <c r="G1078" s="324">
        <v>1145000</v>
      </c>
      <c r="H1078" s="124" t="str">
        <f t="shared" si="17"/>
        <v>10030110075660321</v>
      </c>
    </row>
    <row r="1079" spans="1:8" ht="191.25">
      <c r="A1079" s="328" t="s">
        <v>1676</v>
      </c>
      <c r="B1079" s="329" t="s">
        <v>207</v>
      </c>
      <c r="C1079" s="329" t="s">
        <v>378</v>
      </c>
      <c r="D1079" s="329" t="s">
        <v>1677</v>
      </c>
      <c r="E1079" s="329" t="s">
        <v>1175</v>
      </c>
      <c r="F1079" s="324">
        <v>32609600</v>
      </c>
      <c r="G1079" s="324">
        <v>33343700</v>
      </c>
      <c r="H1079" s="124" t="str">
        <f t="shared" si="17"/>
        <v>100301100L3040</v>
      </c>
    </row>
    <row r="1080" spans="1:8" ht="38.25">
      <c r="A1080" s="328" t="s">
        <v>1321</v>
      </c>
      <c r="B1080" s="329" t="s">
        <v>207</v>
      </c>
      <c r="C1080" s="329" t="s">
        <v>378</v>
      </c>
      <c r="D1080" s="329" t="s">
        <v>1677</v>
      </c>
      <c r="E1080" s="329" t="s">
        <v>1322</v>
      </c>
      <c r="F1080" s="324">
        <v>32609600</v>
      </c>
      <c r="G1080" s="324">
        <v>33343700</v>
      </c>
      <c r="H1080" s="124" t="str">
        <f t="shared" si="17"/>
        <v>100301100L3040200</v>
      </c>
    </row>
    <row r="1081" spans="1:8" ht="38.25">
      <c r="A1081" s="328" t="s">
        <v>1198</v>
      </c>
      <c r="B1081" s="329" t="s">
        <v>207</v>
      </c>
      <c r="C1081" s="329" t="s">
        <v>378</v>
      </c>
      <c r="D1081" s="329" t="s">
        <v>1677</v>
      </c>
      <c r="E1081" s="329" t="s">
        <v>1199</v>
      </c>
      <c r="F1081" s="324">
        <v>32609600</v>
      </c>
      <c r="G1081" s="324">
        <v>33343700</v>
      </c>
      <c r="H1081" s="124" t="str">
        <f t="shared" si="17"/>
        <v>100301100L3040240</v>
      </c>
    </row>
    <row r="1082" spans="1:8">
      <c r="A1082" s="328" t="s">
        <v>1225</v>
      </c>
      <c r="B1082" s="329" t="s">
        <v>207</v>
      </c>
      <c r="C1082" s="329" t="s">
        <v>378</v>
      </c>
      <c r="D1082" s="329" t="s">
        <v>1677</v>
      </c>
      <c r="E1082" s="329" t="s">
        <v>329</v>
      </c>
      <c r="F1082" s="324">
        <v>32609600</v>
      </c>
      <c r="G1082" s="324">
        <v>33343700</v>
      </c>
      <c r="H1082" s="124" t="str">
        <f t="shared" si="17"/>
        <v>100301100L3040244</v>
      </c>
    </row>
    <row r="1083" spans="1:8">
      <c r="A1083" s="328" t="s">
        <v>18</v>
      </c>
      <c r="B1083" s="329" t="s">
        <v>207</v>
      </c>
      <c r="C1083" s="329" t="s">
        <v>423</v>
      </c>
      <c r="D1083" s="329" t="s">
        <v>1175</v>
      </c>
      <c r="E1083" s="329" t="s">
        <v>1175</v>
      </c>
      <c r="F1083" s="324">
        <v>3904400</v>
      </c>
      <c r="G1083" s="324">
        <v>3904400</v>
      </c>
      <c r="H1083" s="124" t="str">
        <f t="shared" si="17"/>
        <v>1004</v>
      </c>
    </row>
    <row r="1084" spans="1:8" ht="25.5">
      <c r="A1084" s="328" t="s">
        <v>442</v>
      </c>
      <c r="B1084" s="329" t="s">
        <v>207</v>
      </c>
      <c r="C1084" s="329" t="s">
        <v>423</v>
      </c>
      <c r="D1084" s="329" t="s">
        <v>971</v>
      </c>
      <c r="E1084" s="329" t="s">
        <v>1175</v>
      </c>
      <c r="F1084" s="324">
        <v>3904400</v>
      </c>
      <c r="G1084" s="324">
        <v>3904400</v>
      </c>
      <c r="H1084" s="124" t="str">
        <f t="shared" si="17"/>
        <v>10040100000000</v>
      </c>
    </row>
    <row r="1085" spans="1:8" ht="38.25">
      <c r="A1085" s="328" t="s">
        <v>443</v>
      </c>
      <c r="B1085" s="329" t="s">
        <v>207</v>
      </c>
      <c r="C1085" s="329" t="s">
        <v>423</v>
      </c>
      <c r="D1085" s="329" t="s">
        <v>972</v>
      </c>
      <c r="E1085" s="329" t="s">
        <v>1175</v>
      </c>
      <c r="F1085" s="324">
        <v>3904400</v>
      </c>
      <c r="G1085" s="324">
        <v>3904400</v>
      </c>
      <c r="H1085" s="124" t="str">
        <f t="shared" si="17"/>
        <v>10040110000000</v>
      </c>
    </row>
    <row r="1086" spans="1:8" ht="140.25">
      <c r="A1086" s="328" t="s">
        <v>1367</v>
      </c>
      <c r="B1086" s="329" t="s">
        <v>207</v>
      </c>
      <c r="C1086" s="329" t="s">
        <v>423</v>
      </c>
      <c r="D1086" s="329" t="s">
        <v>787</v>
      </c>
      <c r="E1086" s="329" t="s">
        <v>1175</v>
      </c>
      <c r="F1086" s="324">
        <v>3904400</v>
      </c>
      <c r="G1086" s="324">
        <v>3904400</v>
      </c>
      <c r="H1086" s="124" t="str">
        <f t="shared" si="17"/>
        <v>10040110075560</v>
      </c>
    </row>
    <row r="1087" spans="1:8" ht="38.25">
      <c r="A1087" s="328" t="s">
        <v>1321</v>
      </c>
      <c r="B1087" s="329" t="s">
        <v>207</v>
      </c>
      <c r="C1087" s="329" t="s">
        <v>423</v>
      </c>
      <c r="D1087" s="329" t="s">
        <v>787</v>
      </c>
      <c r="E1087" s="329" t="s">
        <v>1322</v>
      </c>
      <c r="F1087" s="324">
        <v>10000</v>
      </c>
      <c r="G1087" s="324">
        <v>10000</v>
      </c>
      <c r="H1087" s="124" t="str">
        <f t="shared" si="17"/>
        <v>10040110075560200</v>
      </c>
    </row>
    <row r="1088" spans="1:8" ht="38.25">
      <c r="A1088" s="328" t="s">
        <v>1198</v>
      </c>
      <c r="B1088" s="329" t="s">
        <v>207</v>
      </c>
      <c r="C1088" s="329" t="s">
        <v>423</v>
      </c>
      <c r="D1088" s="329" t="s">
        <v>787</v>
      </c>
      <c r="E1088" s="329" t="s">
        <v>1199</v>
      </c>
      <c r="F1088" s="324">
        <v>10000</v>
      </c>
      <c r="G1088" s="324">
        <v>10000</v>
      </c>
      <c r="H1088" s="124" t="str">
        <f t="shared" si="17"/>
        <v>10040110075560240</v>
      </c>
    </row>
    <row r="1089" spans="1:8">
      <c r="A1089" s="328" t="s">
        <v>1225</v>
      </c>
      <c r="B1089" s="329" t="s">
        <v>207</v>
      </c>
      <c r="C1089" s="329" t="s">
        <v>423</v>
      </c>
      <c r="D1089" s="329" t="s">
        <v>787</v>
      </c>
      <c r="E1089" s="329" t="s">
        <v>329</v>
      </c>
      <c r="F1089" s="324">
        <v>10000</v>
      </c>
      <c r="G1089" s="324">
        <v>10000</v>
      </c>
      <c r="H1089" s="124" t="str">
        <f t="shared" si="17"/>
        <v>10040110075560244</v>
      </c>
    </row>
    <row r="1090" spans="1:8" ht="25.5">
      <c r="A1090" s="328" t="s">
        <v>1325</v>
      </c>
      <c r="B1090" s="329" t="s">
        <v>207</v>
      </c>
      <c r="C1090" s="329" t="s">
        <v>423</v>
      </c>
      <c r="D1090" s="329" t="s">
        <v>787</v>
      </c>
      <c r="E1090" s="329" t="s">
        <v>1326</v>
      </c>
      <c r="F1090" s="324">
        <v>3894400</v>
      </c>
      <c r="G1090" s="324">
        <v>3894400</v>
      </c>
      <c r="H1090" s="124" t="str">
        <f t="shared" si="17"/>
        <v>10040110075560300</v>
      </c>
    </row>
    <row r="1091" spans="1:8" ht="38.25">
      <c r="A1091" s="328" t="s">
        <v>1202</v>
      </c>
      <c r="B1091" s="329" t="s">
        <v>207</v>
      </c>
      <c r="C1091" s="329" t="s">
        <v>423</v>
      </c>
      <c r="D1091" s="329" t="s">
        <v>787</v>
      </c>
      <c r="E1091" s="329" t="s">
        <v>557</v>
      </c>
      <c r="F1091" s="324">
        <v>3894400</v>
      </c>
      <c r="G1091" s="324">
        <v>3894400</v>
      </c>
      <c r="H1091" s="124" t="str">
        <f t="shared" si="17"/>
        <v>10040110075560320</v>
      </c>
    </row>
    <row r="1092" spans="1:8" ht="38.25">
      <c r="A1092" s="328" t="s">
        <v>379</v>
      </c>
      <c r="B1092" s="329" t="s">
        <v>207</v>
      </c>
      <c r="C1092" s="329" t="s">
        <v>423</v>
      </c>
      <c r="D1092" s="329" t="s">
        <v>787</v>
      </c>
      <c r="E1092" s="329" t="s">
        <v>380</v>
      </c>
      <c r="F1092" s="324">
        <v>3894400</v>
      </c>
      <c r="G1092" s="324">
        <v>3894400</v>
      </c>
      <c r="H1092" s="124" t="str">
        <f t="shared" si="17"/>
        <v>10040110075560321</v>
      </c>
    </row>
    <row r="1093" spans="1:8">
      <c r="A1093" s="328" t="s">
        <v>248</v>
      </c>
      <c r="B1093" s="329" t="s">
        <v>207</v>
      </c>
      <c r="C1093" s="329" t="s">
        <v>1144</v>
      </c>
      <c r="D1093" s="329" t="s">
        <v>1175</v>
      </c>
      <c r="E1093" s="329" t="s">
        <v>1175</v>
      </c>
      <c r="F1093" s="324">
        <v>1938956</v>
      </c>
      <c r="G1093" s="324">
        <v>1938956</v>
      </c>
      <c r="H1093" s="124" t="str">
        <f t="shared" si="17"/>
        <v>1100</v>
      </c>
    </row>
    <row r="1094" spans="1:8">
      <c r="A1094" s="328" t="s">
        <v>1230</v>
      </c>
      <c r="B1094" s="329" t="s">
        <v>207</v>
      </c>
      <c r="C1094" s="329" t="s">
        <v>1231</v>
      </c>
      <c r="D1094" s="329" t="s">
        <v>1175</v>
      </c>
      <c r="E1094" s="329" t="s">
        <v>1175</v>
      </c>
      <c r="F1094" s="324">
        <v>1938956</v>
      </c>
      <c r="G1094" s="324">
        <v>1938956</v>
      </c>
      <c r="H1094" s="124" t="str">
        <f t="shared" si="17"/>
        <v>1101</v>
      </c>
    </row>
    <row r="1095" spans="1:8" ht="25.5">
      <c r="A1095" s="328" t="s">
        <v>442</v>
      </c>
      <c r="B1095" s="329" t="s">
        <v>207</v>
      </c>
      <c r="C1095" s="329" t="s">
        <v>1231</v>
      </c>
      <c r="D1095" s="329" t="s">
        <v>971</v>
      </c>
      <c r="E1095" s="329" t="s">
        <v>1175</v>
      </c>
      <c r="F1095" s="324">
        <v>1938956</v>
      </c>
      <c r="G1095" s="324">
        <v>1938956</v>
      </c>
      <c r="H1095" s="124" t="str">
        <f t="shared" si="17"/>
        <v>11010100000000</v>
      </c>
    </row>
    <row r="1096" spans="1:8" ht="38.25">
      <c r="A1096" s="328" t="s">
        <v>443</v>
      </c>
      <c r="B1096" s="329" t="s">
        <v>207</v>
      </c>
      <c r="C1096" s="329" t="s">
        <v>1231</v>
      </c>
      <c r="D1096" s="329" t="s">
        <v>972</v>
      </c>
      <c r="E1096" s="329" t="s">
        <v>1175</v>
      </c>
      <c r="F1096" s="324">
        <v>1938956</v>
      </c>
      <c r="G1096" s="324">
        <v>1938956</v>
      </c>
      <c r="H1096" s="124" t="str">
        <f t="shared" si="17"/>
        <v>11010110000000</v>
      </c>
    </row>
    <row r="1097" spans="1:8" ht="140.25">
      <c r="A1097" s="328" t="s">
        <v>1807</v>
      </c>
      <c r="B1097" s="329" t="s">
        <v>207</v>
      </c>
      <c r="C1097" s="329" t="s">
        <v>1231</v>
      </c>
      <c r="D1097" s="329" t="s">
        <v>1808</v>
      </c>
      <c r="E1097" s="329" t="s">
        <v>1175</v>
      </c>
      <c r="F1097" s="324">
        <v>1368100</v>
      </c>
      <c r="G1097" s="324">
        <v>1368100</v>
      </c>
      <c r="H1097" s="124" t="str">
        <f t="shared" si="17"/>
        <v>11010110040031</v>
      </c>
    </row>
    <row r="1098" spans="1:8" ht="38.25">
      <c r="A1098" s="328" t="s">
        <v>1329</v>
      </c>
      <c r="B1098" s="329" t="s">
        <v>207</v>
      </c>
      <c r="C1098" s="329" t="s">
        <v>1231</v>
      </c>
      <c r="D1098" s="329" t="s">
        <v>1808</v>
      </c>
      <c r="E1098" s="329" t="s">
        <v>1330</v>
      </c>
      <c r="F1098" s="324">
        <v>1368100</v>
      </c>
      <c r="G1098" s="324">
        <v>1368100</v>
      </c>
      <c r="H1098" s="124" t="str">
        <f t="shared" si="17"/>
        <v>11010110040031600</v>
      </c>
    </row>
    <row r="1099" spans="1:8">
      <c r="A1099" s="328" t="s">
        <v>1200</v>
      </c>
      <c r="B1099" s="329" t="s">
        <v>207</v>
      </c>
      <c r="C1099" s="329" t="s">
        <v>1231</v>
      </c>
      <c r="D1099" s="329" t="s">
        <v>1808</v>
      </c>
      <c r="E1099" s="329" t="s">
        <v>1201</v>
      </c>
      <c r="F1099" s="324">
        <v>1368100</v>
      </c>
      <c r="G1099" s="324">
        <v>1368100</v>
      </c>
      <c r="H1099" s="124" t="str">
        <f t="shared" si="17"/>
        <v>11010110040031610</v>
      </c>
    </row>
    <row r="1100" spans="1:8" ht="76.5">
      <c r="A1100" s="328" t="s">
        <v>347</v>
      </c>
      <c r="B1100" s="329" t="s">
        <v>207</v>
      </c>
      <c r="C1100" s="329" t="s">
        <v>1231</v>
      </c>
      <c r="D1100" s="329" t="s">
        <v>1808</v>
      </c>
      <c r="E1100" s="329" t="s">
        <v>348</v>
      </c>
      <c r="F1100" s="324">
        <v>1368100</v>
      </c>
      <c r="G1100" s="324">
        <v>1368100</v>
      </c>
      <c r="H1100" s="124" t="str">
        <f t="shared" si="17"/>
        <v>11010110040031611</v>
      </c>
    </row>
    <row r="1101" spans="1:8" ht="153">
      <c r="A1101" s="328" t="s">
        <v>581</v>
      </c>
      <c r="B1101" s="329" t="s">
        <v>207</v>
      </c>
      <c r="C1101" s="329" t="s">
        <v>1231</v>
      </c>
      <c r="D1101" s="329" t="s">
        <v>760</v>
      </c>
      <c r="E1101" s="329" t="s">
        <v>1175</v>
      </c>
      <c r="F1101" s="324">
        <v>525096</v>
      </c>
      <c r="G1101" s="324">
        <v>525096</v>
      </c>
      <c r="H1101" s="124" t="str">
        <f t="shared" si="17"/>
        <v>1101011004Г030</v>
      </c>
    </row>
    <row r="1102" spans="1:8" ht="38.25">
      <c r="A1102" s="328" t="s">
        <v>1329</v>
      </c>
      <c r="B1102" s="329" t="s">
        <v>207</v>
      </c>
      <c r="C1102" s="329" t="s">
        <v>1231</v>
      </c>
      <c r="D1102" s="329" t="s">
        <v>760</v>
      </c>
      <c r="E1102" s="329" t="s">
        <v>1330</v>
      </c>
      <c r="F1102" s="324">
        <v>525096</v>
      </c>
      <c r="G1102" s="324">
        <v>525096</v>
      </c>
      <c r="H1102" s="124" t="str">
        <f t="shared" si="17"/>
        <v>1101011004Г030600</v>
      </c>
    </row>
    <row r="1103" spans="1:8">
      <c r="A1103" s="328" t="s">
        <v>1200</v>
      </c>
      <c r="B1103" s="329" t="s">
        <v>207</v>
      </c>
      <c r="C1103" s="329" t="s">
        <v>1231</v>
      </c>
      <c r="D1103" s="329" t="s">
        <v>760</v>
      </c>
      <c r="E1103" s="329" t="s">
        <v>1201</v>
      </c>
      <c r="F1103" s="324">
        <v>525096</v>
      </c>
      <c r="G1103" s="324">
        <v>525096</v>
      </c>
      <c r="H1103" s="124" t="str">
        <f t="shared" si="17"/>
        <v>1101011004Г030610</v>
      </c>
    </row>
    <row r="1104" spans="1:8" ht="76.5">
      <c r="A1104" s="328" t="s">
        <v>347</v>
      </c>
      <c r="B1104" s="329" t="s">
        <v>207</v>
      </c>
      <c r="C1104" s="329" t="s">
        <v>1231</v>
      </c>
      <c r="D1104" s="329" t="s">
        <v>760</v>
      </c>
      <c r="E1104" s="329" t="s">
        <v>348</v>
      </c>
      <c r="F1104" s="324">
        <v>525096</v>
      </c>
      <c r="G1104" s="324">
        <v>525096</v>
      </c>
      <c r="H1104" s="124" t="str">
        <f t="shared" si="17"/>
        <v>1101011004Г030611</v>
      </c>
    </row>
    <row r="1105" spans="1:8" ht="127.5">
      <c r="A1105" s="328" t="s">
        <v>966</v>
      </c>
      <c r="B1105" s="329" t="s">
        <v>207</v>
      </c>
      <c r="C1105" s="329" t="s">
        <v>1231</v>
      </c>
      <c r="D1105" s="329" t="s">
        <v>967</v>
      </c>
      <c r="E1105" s="329" t="s">
        <v>1175</v>
      </c>
      <c r="F1105" s="324">
        <v>45760</v>
      </c>
      <c r="G1105" s="324">
        <v>45760</v>
      </c>
      <c r="H1105" s="124" t="str">
        <f t="shared" si="17"/>
        <v>1101011004Э030</v>
      </c>
    </row>
    <row r="1106" spans="1:8" ht="38.25">
      <c r="A1106" s="328" t="s">
        <v>1329</v>
      </c>
      <c r="B1106" s="329" t="s">
        <v>207</v>
      </c>
      <c r="C1106" s="329" t="s">
        <v>1231</v>
      </c>
      <c r="D1106" s="329" t="s">
        <v>967</v>
      </c>
      <c r="E1106" s="329" t="s">
        <v>1330</v>
      </c>
      <c r="F1106" s="324">
        <v>45760</v>
      </c>
      <c r="G1106" s="324">
        <v>45760</v>
      </c>
      <c r="H1106" s="124" t="str">
        <f t="shared" si="17"/>
        <v>1101011004Э030600</v>
      </c>
    </row>
    <row r="1107" spans="1:8">
      <c r="A1107" s="328" t="s">
        <v>1200</v>
      </c>
      <c r="B1107" s="329" t="s">
        <v>207</v>
      </c>
      <c r="C1107" s="329" t="s">
        <v>1231</v>
      </c>
      <c r="D1107" s="329" t="s">
        <v>967</v>
      </c>
      <c r="E1107" s="329" t="s">
        <v>1201</v>
      </c>
      <c r="F1107" s="324">
        <v>45760</v>
      </c>
      <c r="G1107" s="324">
        <v>45760</v>
      </c>
      <c r="H1107" s="124" t="str">
        <f t="shared" si="17"/>
        <v>1101011004Э030610</v>
      </c>
    </row>
    <row r="1108" spans="1:8" ht="76.5">
      <c r="A1108" s="328" t="s">
        <v>347</v>
      </c>
      <c r="B1108" s="329" t="s">
        <v>207</v>
      </c>
      <c r="C1108" s="329" t="s">
        <v>1231</v>
      </c>
      <c r="D1108" s="329" t="s">
        <v>967</v>
      </c>
      <c r="E1108" s="329" t="s">
        <v>348</v>
      </c>
      <c r="F1108" s="324">
        <v>45760</v>
      </c>
      <c r="G1108" s="324">
        <v>45760</v>
      </c>
      <c r="H1108" s="124" t="str">
        <f t="shared" si="17"/>
        <v>1101011004Э030611</v>
      </c>
    </row>
    <row r="1109" spans="1:8" ht="25.5">
      <c r="A1109" s="328" t="s">
        <v>1171</v>
      </c>
      <c r="B1109" s="329" t="s">
        <v>952</v>
      </c>
      <c r="C1109" s="329" t="s">
        <v>1175</v>
      </c>
      <c r="D1109" s="329" t="s">
        <v>1175</v>
      </c>
      <c r="E1109" s="329" t="s">
        <v>1175</v>
      </c>
      <c r="F1109" s="324">
        <v>31928800</v>
      </c>
      <c r="G1109" s="324">
        <v>31928800</v>
      </c>
      <c r="H1109" s="124" t="str">
        <f t="shared" si="17"/>
        <v/>
      </c>
    </row>
    <row r="1110" spans="1:8" ht="38.25">
      <c r="A1110" s="328" t="s">
        <v>238</v>
      </c>
      <c r="B1110" s="329" t="s">
        <v>952</v>
      </c>
      <c r="C1110" s="329" t="s">
        <v>1137</v>
      </c>
      <c r="D1110" s="329" t="s">
        <v>1175</v>
      </c>
      <c r="E1110" s="329" t="s">
        <v>1175</v>
      </c>
      <c r="F1110" s="324">
        <v>25777760</v>
      </c>
      <c r="G1110" s="324">
        <v>25777760</v>
      </c>
      <c r="H1110" s="124" t="str">
        <f t="shared" si="17"/>
        <v>0300</v>
      </c>
    </row>
    <row r="1111" spans="1:8" ht="51">
      <c r="A1111" s="328" t="s">
        <v>1715</v>
      </c>
      <c r="B1111" s="329" t="s">
        <v>952</v>
      </c>
      <c r="C1111" s="329" t="s">
        <v>345</v>
      </c>
      <c r="D1111" s="329" t="s">
        <v>1175</v>
      </c>
      <c r="E1111" s="329" t="s">
        <v>1175</v>
      </c>
      <c r="F1111" s="324">
        <v>25777760</v>
      </c>
      <c r="G1111" s="324">
        <v>25777760</v>
      </c>
      <c r="H1111" s="124" t="str">
        <f t="shared" si="17"/>
        <v>0310</v>
      </c>
    </row>
    <row r="1112" spans="1:8" ht="63.75">
      <c r="A1112" s="328" t="s">
        <v>1769</v>
      </c>
      <c r="B1112" s="329" t="s">
        <v>952</v>
      </c>
      <c r="C1112" s="329" t="s">
        <v>345</v>
      </c>
      <c r="D1112" s="329" t="s">
        <v>978</v>
      </c>
      <c r="E1112" s="329" t="s">
        <v>1175</v>
      </c>
      <c r="F1112" s="324">
        <v>25777760</v>
      </c>
      <c r="G1112" s="324">
        <v>25777760</v>
      </c>
      <c r="H1112" s="124" t="str">
        <f t="shared" si="17"/>
        <v>03100400000000</v>
      </c>
    </row>
    <row r="1113" spans="1:8" ht="25.5">
      <c r="A1113" s="328" t="s">
        <v>459</v>
      </c>
      <c r="B1113" s="329" t="s">
        <v>952</v>
      </c>
      <c r="C1113" s="329" t="s">
        <v>345</v>
      </c>
      <c r="D1113" s="329" t="s">
        <v>980</v>
      </c>
      <c r="E1113" s="329" t="s">
        <v>1175</v>
      </c>
      <c r="F1113" s="324">
        <v>25777760</v>
      </c>
      <c r="G1113" s="324">
        <v>25777760</v>
      </c>
      <c r="H1113" s="124" t="str">
        <f t="shared" si="17"/>
        <v>03100420000000</v>
      </c>
    </row>
    <row r="1114" spans="1:8" ht="153">
      <c r="A1114" s="328" t="s">
        <v>346</v>
      </c>
      <c r="B1114" s="329" t="s">
        <v>952</v>
      </c>
      <c r="C1114" s="329" t="s">
        <v>345</v>
      </c>
      <c r="D1114" s="329" t="s">
        <v>658</v>
      </c>
      <c r="E1114" s="329" t="s">
        <v>1175</v>
      </c>
      <c r="F1114" s="324">
        <v>21102512</v>
      </c>
      <c r="G1114" s="324">
        <v>21102512</v>
      </c>
      <c r="H1114" s="124" t="str">
        <f t="shared" si="17"/>
        <v>03100420040010</v>
      </c>
    </row>
    <row r="1115" spans="1:8" ht="76.5">
      <c r="A1115" s="328" t="s">
        <v>1320</v>
      </c>
      <c r="B1115" s="329" t="s">
        <v>952</v>
      </c>
      <c r="C1115" s="329" t="s">
        <v>345</v>
      </c>
      <c r="D1115" s="329" t="s">
        <v>658</v>
      </c>
      <c r="E1115" s="329" t="s">
        <v>273</v>
      </c>
      <c r="F1115" s="324">
        <v>19164242</v>
      </c>
      <c r="G1115" s="324">
        <v>19164242</v>
      </c>
      <c r="H1115" s="124" t="str">
        <f t="shared" si="17"/>
        <v>03100420040010100</v>
      </c>
    </row>
    <row r="1116" spans="1:8" ht="25.5">
      <c r="A1116" s="328" t="s">
        <v>1192</v>
      </c>
      <c r="B1116" s="329" t="s">
        <v>952</v>
      </c>
      <c r="C1116" s="329" t="s">
        <v>345</v>
      </c>
      <c r="D1116" s="329" t="s">
        <v>658</v>
      </c>
      <c r="E1116" s="329" t="s">
        <v>133</v>
      </c>
      <c r="F1116" s="324">
        <v>19164242</v>
      </c>
      <c r="G1116" s="324">
        <v>19164242</v>
      </c>
      <c r="H1116" s="124" t="str">
        <f t="shared" si="17"/>
        <v>03100420040010110</v>
      </c>
    </row>
    <row r="1117" spans="1:8">
      <c r="A1117" s="328" t="s">
        <v>1138</v>
      </c>
      <c r="B1117" s="329" t="s">
        <v>952</v>
      </c>
      <c r="C1117" s="329" t="s">
        <v>345</v>
      </c>
      <c r="D1117" s="329" t="s">
        <v>658</v>
      </c>
      <c r="E1117" s="329" t="s">
        <v>342</v>
      </c>
      <c r="F1117" s="324">
        <v>14701000</v>
      </c>
      <c r="G1117" s="324">
        <v>14701000</v>
      </c>
      <c r="H1117" s="124" t="str">
        <f t="shared" si="17"/>
        <v>03100420040010111</v>
      </c>
    </row>
    <row r="1118" spans="1:8" ht="25.5">
      <c r="A1118" s="328" t="s">
        <v>1147</v>
      </c>
      <c r="B1118" s="329" t="s">
        <v>952</v>
      </c>
      <c r="C1118" s="329" t="s">
        <v>345</v>
      </c>
      <c r="D1118" s="329" t="s">
        <v>658</v>
      </c>
      <c r="E1118" s="329" t="s">
        <v>391</v>
      </c>
      <c r="F1118" s="324">
        <v>32600</v>
      </c>
      <c r="G1118" s="324">
        <v>32600</v>
      </c>
      <c r="H1118" s="124" t="str">
        <f t="shared" si="17"/>
        <v>03100420040010112</v>
      </c>
    </row>
    <row r="1119" spans="1:8" ht="51">
      <c r="A1119" s="328" t="s">
        <v>1139</v>
      </c>
      <c r="B1119" s="329" t="s">
        <v>952</v>
      </c>
      <c r="C1119" s="329" t="s">
        <v>345</v>
      </c>
      <c r="D1119" s="329" t="s">
        <v>658</v>
      </c>
      <c r="E1119" s="329" t="s">
        <v>1056</v>
      </c>
      <c r="F1119" s="324">
        <v>4430642</v>
      </c>
      <c r="G1119" s="324">
        <v>4430642</v>
      </c>
      <c r="H1119" s="124" t="str">
        <f t="shared" si="17"/>
        <v>03100420040010119</v>
      </c>
    </row>
    <row r="1120" spans="1:8" ht="38.25">
      <c r="A1120" s="328" t="s">
        <v>1321</v>
      </c>
      <c r="B1120" s="329" t="s">
        <v>952</v>
      </c>
      <c r="C1120" s="329" t="s">
        <v>345</v>
      </c>
      <c r="D1120" s="329" t="s">
        <v>658</v>
      </c>
      <c r="E1120" s="329" t="s">
        <v>1322</v>
      </c>
      <c r="F1120" s="324">
        <v>1938270</v>
      </c>
      <c r="G1120" s="324">
        <v>1938270</v>
      </c>
      <c r="H1120" s="124" t="str">
        <f t="shared" si="17"/>
        <v>03100420040010200</v>
      </c>
    </row>
    <row r="1121" spans="1:8" ht="38.25">
      <c r="A1121" s="328" t="s">
        <v>1198</v>
      </c>
      <c r="B1121" s="329" t="s">
        <v>952</v>
      </c>
      <c r="C1121" s="329" t="s">
        <v>345</v>
      </c>
      <c r="D1121" s="329" t="s">
        <v>658</v>
      </c>
      <c r="E1121" s="329" t="s">
        <v>1199</v>
      </c>
      <c r="F1121" s="324">
        <v>1938270</v>
      </c>
      <c r="G1121" s="324">
        <v>1938270</v>
      </c>
      <c r="H1121" s="124" t="str">
        <f t="shared" si="17"/>
        <v>03100420040010240</v>
      </c>
    </row>
    <row r="1122" spans="1:8">
      <c r="A1122" s="328" t="s">
        <v>1225</v>
      </c>
      <c r="B1122" s="329" t="s">
        <v>952</v>
      </c>
      <c r="C1122" s="329" t="s">
        <v>345</v>
      </c>
      <c r="D1122" s="329" t="s">
        <v>658</v>
      </c>
      <c r="E1122" s="329" t="s">
        <v>329</v>
      </c>
      <c r="F1122" s="324">
        <v>1938270</v>
      </c>
      <c r="G1122" s="324">
        <v>1938270</v>
      </c>
      <c r="H1122" s="124" t="str">
        <f t="shared" si="17"/>
        <v>03100420040010244</v>
      </c>
    </row>
    <row r="1123" spans="1:8" ht="165.75">
      <c r="A1123" s="328" t="s">
        <v>1368</v>
      </c>
      <c r="B1123" s="329" t="s">
        <v>952</v>
      </c>
      <c r="C1123" s="329" t="s">
        <v>345</v>
      </c>
      <c r="D1123" s="329" t="s">
        <v>1369</v>
      </c>
      <c r="E1123" s="329" t="s">
        <v>1175</v>
      </c>
      <c r="F1123" s="324">
        <v>1413106</v>
      </c>
      <c r="G1123" s="324">
        <v>1413106</v>
      </c>
      <c r="H1123" s="124" t="str">
        <f t="shared" si="17"/>
        <v>03100420041010</v>
      </c>
    </row>
    <row r="1124" spans="1:8" ht="76.5">
      <c r="A1124" s="328" t="s">
        <v>1320</v>
      </c>
      <c r="B1124" s="329" t="s">
        <v>952</v>
      </c>
      <c r="C1124" s="329" t="s">
        <v>345</v>
      </c>
      <c r="D1124" s="329" t="s">
        <v>1369</v>
      </c>
      <c r="E1124" s="329" t="s">
        <v>273</v>
      </c>
      <c r="F1124" s="324">
        <v>1413106</v>
      </c>
      <c r="G1124" s="324">
        <v>1413106</v>
      </c>
      <c r="H1124" s="124" t="str">
        <f t="shared" si="17"/>
        <v>03100420041010100</v>
      </c>
    </row>
    <row r="1125" spans="1:8" ht="25.5">
      <c r="A1125" s="328" t="s">
        <v>1192</v>
      </c>
      <c r="B1125" s="329" t="s">
        <v>952</v>
      </c>
      <c r="C1125" s="329" t="s">
        <v>345</v>
      </c>
      <c r="D1125" s="329" t="s">
        <v>1369</v>
      </c>
      <c r="E1125" s="329" t="s">
        <v>133</v>
      </c>
      <c r="F1125" s="324">
        <v>1413106</v>
      </c>
      <c r="G1125" s="324">
        <v>1413106</v>
      </c>
      <c r="H1125" s="124" t="str">
        <f t="shared" si="17"/>
        <v>03100420041010110</v>
      </c>
    </row>
    <row r="1126" spans="1:8">
      <c r="A1126" s="328" t="s">
        <v>1138</v>
      </c>
      <c r="B1126" s="329" t="s">
        <v>952</v>
      </c>
      <c r="C1126" s="329" t="s">
        <v>345</v>
      </c>
      <c r="D1126" s="329" t="s">
        <v>1369</v>
      </c>
      <c r="E1126" s="329" t="s">
        <v>342</v>
      </c>
      <c r="F1126" s="324">
        <v>1085335</v>
      </c>
      <c r="G1126" s="324">
        <v>1085335</v>
      </c>
      <c r="H1126" s="124" t="str">
        <f t="shared" ref="H1126:H1189" si="18">CONCATENATE(C1126,,D1126,E1126)</f>
        <v>03100420041010111</v>
      </c>
    </row>
    <row r="1127" spans="1:8" ht="51">
      <c r="A1127" s="328" t="s">
        <v>1139</v>
      </c>
      <c r="B1127" s="329" t="s">
        <v>952</v>
      </c>
      <c r="C1127" s="329" t="s">
        <v>345</v>
      </c>
      <c r="D1127" s="329" t="s">
        <v>1369</v>
      </c>
      <c r="E1127" s="329" t="s">
        <v>1056</v>
      </c>
      <c r="F1127" s="324">
        <v>327771</v>
      </c>
      <c r="G1127" s="324">
        <v>327771</v>
      </c>
      <c r="H1127" s="124" t="str">
        <f t="shared" si="18"/>
        <v>03100420041010119</v>
      </c>
    </row>
    <row r="1128" spans="1:8" ht="153">
      <c r="A1128" s="328" t="s">
        <v>1370</v>
      </c>
      <c r="B1128" s="329" t="s">
        <v>952</v>
      </c>
      <c r="C1128" s="329" t="s">
        <v>345</v>
      </c>
      <c r="D1128" s="329" t="s">
        <v>1371</v>
      </c>
      <c r="E1128" s="329" t="s">
        <v>1175</v>
      </c>
      <c r="F1128" s="324">
        <v>163657</v>
      </c>
      <c r="G1128" s="324">
        <v>163657</v>
      </c>
      <c r="H1128" s="124" t="str">
        <f t="shared" si="18"/>
        <v>03100420047010</v>
      </c>
    </row>
    <row r="1129" spans="1:8" ht="76.5">
      <c r="A1129" s="328" t="s">
        <v>1320</v>
      </c>
      <c r="B1129" s="329" t="s">
        <v>952</v>
      </c>
      <c r="C1129" s="329" t="s">
        <v>345</v>
      </c>
      <c r="D1129" s="329" t="s">
        <v>1371</v>
      </c>
      <c r="E1129" s="329" t="s">
        <v>273</v>
      </c>
      <c r="F1129" s="324">
        <v>163657</v>
      </c>
      <c r="G1129" s="324">
        <v>163657</v>
      </c>
      <c r="H1129" s="124" t="str">
        <f t="shared" si="18"/>
        <v>03100420047010100</v>
      </c>
    </row>
    <row r="1130" spans="1:8" ht="25.5">
      <c r="A1130" s="328" t="s">
        <v>1192</v>
      </c>
      <c r="B1130" s="329" t="s">
        <v>952</v>
      </c>
      <c r="C1130" s="329" t="s">
        <v>345</v>
      </c>
      <c r="D1130" s="329" t="s">
        <v>1371</v>
      </c>
      <c r="E1130" s="329" t="s">
        <v>133</v>
      </c>
      <c r="F1130" s="324">
        <v>163657</v>
      </c>
      <c r="G1130" s="324">
        <v>163657</v>
      </c>
      <c r="H1130" s="124" t="str">
        <f t="shared" si="18"/>
        <v>03100420047010110</v>
      </c>
    </row>
    <row r="1131" spans="1:8" ht="25.5">
      <c r="A1131" s="328" t="s">
        <v>1147</v>
      </c>
      <c r="B1131" s="329" t="s">
        <v>952</v>
      </c>
      <c r="C1131" s="329" t="s">
        <v>345</v>
      </c>
      <c r="D1131" s="329" t="s">
        <v>1371</v>
      </c>
      <c r="E1131" s="329" t="s">
        <v>391</v>
      </c>
      <c r="F1131" s="324">
        <v>163657</v>
      </c>
      <c r="G1131" s="324">
        <v>163657</v>
      </c>
      <c r="H1131" s="124" t="str">
        <f t="shared" si="18"/>
        <v>03100420047010112</v>
      </c>
    </row>
    <row r="1132" spans="1:8" ht="165.75">
      <c r="A1132" s="328" t="s">
        <v>1765</v>
      </c>
      <c r="B1132" s="329" t="s">
        <v>952</v>
      </c>
      <c r="C1132" s="329" t="s">
        <v>345</v>
      </c>
      <c r="D1132" s="329" t="s">
        <v>660</v>
      </c>
      <c r="E1132" s="329" t="s">
        <v>1175</v>
      </c>
      <c r="F1132" s="324">
        <v>2136650</v>
      </c>
      <c r="G1132" s="324">
        <v>2136650</v>
      </c>
      <c r="H1132" s="124" t="str">
        <f t="shared" si="18"/>
        <v>0310042004Г010</v>
      </c>
    </row>
    <row r="1133" spans="1:8" ht="38.25">
      <c r="A1133" s="328" t="s">
        <v>1321</v>
      </c>
      <c r="B1133" s="329" t="s">
        <v>952</v>
      </c>
      <c r="C1133" s="329" t="s">
        <v>345</v>
      </c>
      <c r="D1133" s="329" t="s">
        <v>660</v>
      </c>
      <c r="E1133" s="329" t="s">
        <v>1322</v>
      </c>
      <c r="F1133" s="324">
        <v>2136650</v>
      </c>
      <c r="G1133" s="324">
        <v>2136650</v>
      </c>
      <c r="H1133" s="124" t="str">
        <f t="shared" si="18"/>
        <v>0310042004Г010200</v>
      </c>
    </row>
    <row r="1134" spans="1:8" ht="38.25">
      <c r="A1134" s="328" t="s">
        <v>1198</v>
      </c>
      <c r="B1134" s="329" t="s">
        <v>952</v>
      </c>
      <c r="C1134" s="329" t="s">
        <v>345</v>
      </c>
      <c r="D1134" s="329" t="s">
        <v>660</v>
      </c>
      <c r="E1134" s="329" t="s">
        <v>1199</v>
      </c>
      <c r="F1134" s="324">
        <v>2136650</v>
      </c>
      <c r="G1134" s="324">
        <v>2136650</v>
      </c>
      <c r="H1134" s="124" t="str">
        <f t="shared" si="18"/>
        <v>0310042004Г010240</v>
      </c>
    </row>
    <row r="1135" spans="1:8">
      <c r="A1135" s="328" t="s">
        <v>1225</v>
      </c>
      <c r="B1135" s="329" t="s">
        <v>952</v>
      </c>
      <c r="C1135" s="329" t="s">
        <v>345</v>
      </c>
      <c r="D1135" s="329" t="s">
        <v>660</v>
      </c>
      <c r="E1135" s="329" t="s">
        <v>329</v>
      </c>
      <c r="F1135" s="324">
        <v>7650</v>
      </c>
      <c r="G1135" s="324">
        <v>7650</v>
      </c>
      <c r="H1135" s="124" t="str">
        <f t="shared" si="18"/>
        <v>0310042004Г010244</v>
      </c>
    </row>
    <row r="1136" spans="1:8">
      <c r="A1136" s="328" t="s">
        <v>1709</v>
      </c>
      <c r="B1136" s="329" t="s">
        <v>952</v>
      </c>
      <c r="C1136" s="329" t="s">
        <v>345</v>
      </c>
      <c r="D1136" s="329" t="s">
        <v>660</v>
      </c>
      <c r="E1136" s="329" t="s">
        <v>1710</v>
      </c>
      <c r="F1136" s="324">
        <v>2129000</v>
      </c>
      <c r="G1136" s="324">
        <v>2129000</v>
      </c>
      <c r="H1136" s="124" t="str">
        <f t="shared" si="18"/>
        <v>0310042004Г010247</v>
      </c>
    </row>
    <row r="1137" spans="1:8" ht="178.5">
      <c r="A1137" s="328" t="s">
        <v>1856</v>
      </c>
      <c r="B1137" s="329" t="s">
        <v>952</v>
      </c>
      <c r="C1137" s="329" t="s">
        <v>345</v>
      </c>
      <c r="D1137" s="329" t="s">
        <v>1857</v>
      </c>
      <c r="E1137" s="329" t="s">
        <v>1175</v>
      </c>
      <c r="F1137" s="324">
        <v>40000</v>
      </c>
      <c r="G1137" s="324">
        <v>40000</v>
      </c>
      <c r="H1137" s="124" t="str">
        <f t="shared" si="18"/>
        <v>0310042004М010</v>
      </c>
    </row>
    <row r="1138" spans="1:8" ht="38.25">
      <c r="A1138" s="328" t="s">
        <v>1321</v>
      </c>
      <c r="B1138" s="329" t="s">
        <v>952</v>
      </c>
      <c r="C1138" s="329" t="s">
        <v>345</v>
      </c>
      <c r="D1138" s="329" t="s">
        <v>1857</v>
      </c>
      <c r="E1138" s="329" t="s">
        <v>1322</v>
      </c>
      <c r="F1138" s="324">
        <v>40000</v>
      </c>
      <c r="G1138" s="324">
        <v>40000</v>
      </c>
      <c r="H1138" s="124" t="str">
        <f t="shared" si="18"/>
        <v>0310042004М010200</v>
      </c>
    </row>
    <row r="1139" spans="1:8" ht="38.25">
      <c r="A1139" s="328" t="s">
        <v>1198</v>
      </c>
      <c r="B1139" s="329" t="s">
        <v>952</v>
      </c>
      <c r="C1139" s="329" t="s">
        <v>345</v>
      </c>
      <c r="D1139" s="329" t="s">
        <v>1857</v>
      </c>
      <c r="E1139" s="329" t="s">
        <v>1199</v>
      </c>
      <c r="F1139" s="324">
        <v>40000</v>
      </c>
      <c r="G1139" s="324">
        <v>40000</v>
      </c>
      <c r="H1139" s="124" t="str">
        <f t="shared" si="18"/>
        <v>0310042004М010240</v>
      </c>
    </row>
    <row r="1140" spans="1:8">
      <c r="A1140" s="328" t="s">
        <v>1225</v>
      </c>
      <c r="B1140" s="329" t="s">
        <v>952</v>
      </c>
      <c r="C1140" s="329" t="s">
        <v>345</v>
      </c>
      <c r="D1140" s="329" t="s">
        <v>1857</v>
      </c>
      <c r="E1140" s="329" t="s">
        <v>329</v>
      </c>
      <c r="F1140" s="324">
        <v>40000</v>
      </c>
      <c r="G1140" s="324">
        <v>40000</v>
      </c>
      <c r="H1140" s="124" t="str">
        <f t="shared" si="18"/>
        <v>0310042004М010244</v>
      </c>
    </row>
    <row r="1141" spans="1:8" ht="114.75">
      <c r="A1141" s="328" t="s">
        <v>1858</v>
      </c>
      <c r="B1141" s="329" t="s">
        <v>952</v>
      </c>
      <c r="C1141" s="329" t="s">
        <v>345</v>
      </c>
      <c r="D1141" s="329" t="s">
        <v>1859</v>
      </c>
      <c r="E1141" s="329" t="s">
        <v>1175</v>
      </c>
      <c r="F1141" s="324">
        <v>42000</v>
      </c>
      <c r="G1141" s="324">
        <v>42000</v>
      </c>
      <c r="H1141" s="124" t="str">
        <f t="shared" si="18"/>
        <v>0310042004Ф010</v>
      </c>
    </row>
    <row r="1142" spans="1:8" ht="38.25">
      <c r="A1142" s="328" t="s">
        <v>1321</v>
      </c>
      <c r="B1142" s="329" t="s">
        <v>952</v>
      </c>
      <c r="C1142" s="329" t="s">
        <v>345</v>
      </c>
      <c r="D1142" s="329" t="s">
        <v>1859</v>
      </c>
      <c r="E1142" s="329" t="s">
        <v>1322</v>
      </c>
      <c r="F1142" s="324">
        <v>42000</v>
      </c>
      <c r="G1142" s="324">
        <v>42000</v>
      </c>
      <c r="H1142" s="124" t="str">
        <f t="shared" si="18"/>
        <v>0310042004Ф010200</v>
      </c>
    </row>
    <row r="1143" spans="1:8" ht="38.25">
      <c r="A1143" s="328" t="s">
        <v>1198</v>
      </c>
      <c r="B1143" s="329" t="s">
        <v>952</v>
      </c>
      <c r="C1143" s="329" t="s">
        <v>345</v>
      </c>
      <c r="D1143" s="329" t="s">
        <v>1859</v>
      </c>
      <c r="E1143" s="329" t="s">
        <v>1199</v>
      </c>
      <c r="F1143" s="324">
        <v>42000</v>
      </c>
      <c r="G1143" s="324">
        <v>42000</v>
      </c>
      <c r="H1143" s="124" t="str">
        <f t="shared" si="18"/>
        <v>0310042004Ф010240</v>
      </c>
    </row>
    <row r="1144" spans="1:8">
      <c r="A1144" s="328" t="s">
        <v>1225</v>
      </c>
      <c r="B1144" s="329" t="s">
        <v>952</v>
      </c>
      <c r="C1144" s="329" t="s">
        <v>345</v>
      </c>
      <c r="D1144" s="329" t="s">
        <v>1859</v>
      </c>
      <c r="E1144" s="329" t="s">
        <v>329</v>
      </c>
      <c r="F1144" s="324">
        <v>42000</v>
      </c>
      <c r="G1144" s="324">
        <v>42000</v>
      </c>
      <c r="H1144" s="124" t="str">
        <f t="shared" si="18"/>
        <v>0310042004Ф010244</v>
      </c>
    </row>
    <row r="1145" spans="1:8" ht="153">
      <c r="A1145" s="328" t="s">
        <v>1372</v>
      </c>
      <c r="B1145" s="329" t="s">
        <v>952</v>
      </c>
      <c r="C1145" s="329" t="s">
        <v>345</v>
      </c>
      <c r="D1145" s="329" t="s">
        <v>1373</v>
      </c>
      <c r="E1145" s="329" t="s">
        <v>1175</v>
      </c>
      <c r="F1145" s="324">
        <v>879835</v>
      </c>
      <c r="G1145" s="324">
        <v>879835</v>
      </c>
      <c r="H1145" s="124" t="str">
        <f t="shared" si="18"/>
        <v>0310042004Э010</v>
      </c>
    </row>
    <row r="1146" spans="1:8" ht="38.25">
      <c r="A1146" s="328" t="s">
        <v>1321</v>
      </c>
      <c r="B1146" s="329" t="s">
        <v>952</v>
      </c>
      <c r="C1146" s="329" t="s">
        <v>345</v>
      </c>
      <c r="D1146" s="329" t="s">
        <v>1373</v>
      </c>
      <c r="E1146" s="329" t="s">
        <v>1322</v>
      </c>
      <c r="F1146" s="324">
        <v>879835</v>
      </c>
      <c r="G1146" s="324">
        <v>879835</v>
      </c>
      <c r="H1146" s="124" t="str">
        <f t="shared" si="18"/>
        <v>0310042004Э010200</v>
      </c>
    </row>
    <row r="1147" spans="1:8" ht="38.25">
      <c r="A1147" s="328" t="s">
        <v>1198</v>
      </c>
      <c r="B1147" s="329" t="s">
        <v>952</v>
      </c>
      <c r="C1147" s="329" t="s">
        <v>345</v>
      </c>
      <c r="D1147" s="329" t="s">
        <v>1373</v>
      </c>
      <c r="E1147" s="329" t="s">
        <v>1199</v>
      </c>
      <c r="F1147" s="324">
        <v>879835</v>
      </c>
      <c r="G1147" s="324">
        <v>879835</v>
      </c>
      <c r="H1147" s="124" t="str">
        <f t="shared" si="18"/>
        <v>0310042004Э010240</v>
      </c>
    </row>
    <row r="1148" spans="1:8">
      <c r="A1148" s="328" t="s">
        <v>1709</v>
      </c>
      <c r="B1148" s="329" t="s">
        <v>952</v>
      </c>
      <c r="C1148" s="329" t="s">
        <v>345</v>
      </c>
      <c r="D1148" s="329" t="s">
        <v>1373</v>
      </c>
      <c r="E1148" s="329" t="s">
        <v>1710</v>
      </c>
      <c r="F1148" s="324">
        <v>879835</v>
      </c>
      <c r="G1148" s="324">
        <v>879835</v>
      </c>
      <c r="H1148" s="124" t="str">
        <f t="shared" si="18"/>
        <v>0310042004Э010247</v>
      </c>
    </row>
    <row r="1149" spans="1:8" ht="25.5">
      <c r="A1149" s="328" t="s">
        <v>239</v>
      </c>
      <c r="B1149" s="329" t="s">
        <v>952</v>
      </c>
      <c r="C1149" s="329" t="s">
        <v>1141</v>
      </c>
      <c r="D1149" s="329" t="s">
        <v>1175</v>
      </c>
      <c r="E1149" s="329" t="s">
        <v>1175</v>
      </c>
      <c r="F1149" s="324">
        <v>6151040</v>
      </c>
      <c r="G1149" s="324">
        <v>6151040</v>
      </c>
      <c r="H1149" s="124" t="str">
        <f t="shared" si="18"/>
        <v>0500</v>
      </c>
    </row>
    <row r="1150" spans="1:8">
      <c r="A1150" s="328" t="s">
        <v>146</v>
      </c>
      <c r="B1150" s="329" t="s">
        <v>952</v>
      </c>
      <c r="C1150" s="329" t="s">
        <v>364</v>
      </c>
      <c r="D1150" s="329" t="s">
        <v>1175</v>
      </c>
      <c r="E1150" s="329" t="s">
        <v>1175</v>
      </c>
      <c r="F1150" s="324">
        <v>6151040</v>
      </c>
      <c r="G1150" s="324">
        <v>6151040</v>
      </c>
      <c r="H1150" s="124" t="str">
        <f t="shared" si="18"/>
        <v>0502</v>
      </c>
    </row>
    <row r="1151" spans="1:8" ht="63.75">
      <c r="A1151" s="328" t="s">
        <v>452</v>
      </c>
      <c r="B1151" s="329" t="s">
        <v>952</v>
      </c>
      <c r="C1151" s="329" t="s">
        <v>364</v>
      </c>
      <c r="D1151" s="329" t="s">
        <v>974</v>
      </c>
      <c r="E1151" s="329" t="s">
        <v>1175</v>
      </c>
      <c r="F1151" s="324">
        <v>6151040</v>
      </c>
      <c r="G1151" s="324">
        <v>6151040</v>
      </c>
      <c r="H1151" s="124" t="str">
        <f t="shared" si="18"/>
        <v>05020300000000</v>
      </c>
    </row>
    <row r="1152" spans="1:8" ht="51">
      <c r="A1152" s="328" t="s">
        <v>591</v>
      </c>
      <c r="B1152" s="329" t="s">
        <v>952</v>
      </c>
      <c r="C1152" s="329" t="s">
        <v>364</v>
      </c>
      <c r="D1152" s="329" t="s">
        <v>975</v>
      </c>
      <c r="E1152" s="329" t="s">
        <v>1175</v>
      </c>
      <c r="F1152" s="324">
        <v>6151040</v>
      </c>
      <c r="G1152" s="324">
        <v>6151040</v>
      </c>
      <c r="H1152" s="124" t="str">
        <f t="shared" si="18"/>
        <v>05020320000000</v>
      </c>
    </row>
    <row r="1153" spans="1:8" ht="140.25">
      <c r="A1153" s="328" t="s">
        <v>1163</v>
      </c>
      <c r="B1153" s="329" t="s">
        <v>952</v>
      </c>
      <c r="C1153" s="329" t="s">
        <v>364</v>
      </c>
      <c r="D1153" s="329" t="s">
        <v>679</v>
      </c>
      <c r="E1153" s="329" t="s">
        <v>1175</v>
      </c>
      <c r="F1153" s="324">
        <v>1429800</v>
      </c>
      <c r="G1153" s="324">
        <v>1429800</v>
      </c>
      <c r="H1153" s="124" t="str">
        <f t="shared" si="18"/>
        <v>05020320075700</v>
      </c>
    </row>
    <row r="1154" spans="1:8" ht="76.5">
      <c r="A1154" s="328" t="s">
        <v>1320</v>
      </c>
      <c r="B1154" s="329" t="s">
        <v>952</v>
      </c>
      <c r="C1154" s="329" t="s">
        <v>364</v>
      </c>
      <c r="D1154" s="329" t="s">
        <v>679</v>
      </c>
      <c r="E1154" s="329" t="s">
        <v>273</v>
      </c>
      <c r="F1154" s="324">
        <v>881193</v>
      </c>
      <c r="G1154" s="324">
        <v>881193</v>
      </c>
      <c r="H1154" s="124" t="str">
        <f t="shared" si="18"/>
        <v>05020320075700100</v>
      </c>
    </row>
    <row r="1155" spans="1:8" ht="25.5">
      <c r="A1155" s="328" t="s">
        <v>1192</v>
      </c>
      <c r="B1155" s="329" t="s">
        <v>952</v>
      </c>
      <c r="C1155" s="329" t="s">
        <v>364</v>
      </c>
      <c r="D1155" s="329" t="s">
        <v>679</v>
      </c>
      <c r="E1155" s="329" t="s">
        <v>133</v>
      </c>
      <c r="F1155" s="324">
        <v>881193</v>
      </c>
      <c r="G1155" s="324">
        <v>881193</v>
      </c>
      <c r="H1155" s="124" t="str">
        <f t="shared" si="18"/>
        <v>05020320075700110</v>
      </c>
    </row>
    <row r="1156" spans="1:8">
      <c r="A1156" s="328" t="s">
        <v>1138</v>
      </c>
      <c r="B1156" s="329" t="s">
        <v>952</v>
      </c>
      <c r="C1156" s="329" t="s">
        <v>364</v>
      </c>
      <c r="D1156" s="329" t="s">
        <v>679</v>
      </c>
      <c r="E1156" s="329" t="s">
        <v>342</v>
      </c>
      <c r="F1156" s="324">
        <v>676800</v>
      </c>
      <c r="G1156" s="324">
        <v>676800</v>
      </c>
      <c r="H1156" s="124" t="str">
        <f t="shared" si="18"/>
        <v>05020320075700111</v>
      </c>
    </row>
    <row r="1157" spans="1:8" ht="51">
      <c r="A1157" s="328" t="s">
        <v>1139</v>
      </c>
      <c r="B1157" s="329" t="s">
        <v>952</v>
      </c>
      <c r="C1157" s="329" t="s">
        <v>364</v>
      </c>
      <c r="D1157" s="329" t="s">
        <v>679</v>
      </c>
      <c r="E1157" s="329" t="s">
        <v>1056</v>
      </c>
      <c r="F1157" s="324">
        <v>204393</v>
      </c>
      <c r="G1157" s="324">
        <v>204393</v>
      </c>
      <c r="H1157" s="124" t="str">
        <f t="shared" si="18"/>
        <v>05020320075700119</v>
      </c>
    </row>
    <row r="1158" spans="1:8" ht="38.25">
      <c r="A1158" s="328" t="s">
        <v>1321</v>
      </c>
      <c r="B1158" s="329" t="s">
        <v>952</v>
      </c>
      <c r="C1158" s="329" t="s">
        <v>364</v>
      </c>
      <c r="D1158" s="329" t="s">
        <v>679</v>
      </c>
      <c r="E1158" s="329" t="s">
        <v>1322</v>
      </c>
      <c r="F1158" s="324">
        <v>548607</v>
      </c>
      <c r="G1158" s="324">
        <v>548607</v>
      </c>
      <c r="H1158" s="124" t="str">
        <f t="shared" si="18"/>
        <v>05020320075700200</v>
      </c>
    </row>
    <row r="1159" spans="1:8" ht="38.25">
      <c r="A1159" s="328" t="s">
        <v>1198</v>
      </c>
      <c r="B1159" s="329" t="s">
        <v>952</v>
      </c>
      <c r="C1159" s="329" t="s">
        <v>364</v>
      </c>
      <c r="D1159" s="329" t="s">
        <v>679</v>
      </c>
      <c r="E1159" s="329" t="s">
        <v>1199</v>
      </c>
      <c r="F1159" s="324">
        <v>548607</v>
      </c>
      <c r="G1159" s="324">
        <v>548607</v>
      </c>
      <c r="H1159" s="124" t="str">
        <f t="shared" si="18"/>
        <v>05020320075700240</v>
      </c>
    </row>
    <row r="1160" spans="1:8">
      <c r="A1160" s="328" t="s">
        <v>1225</v>
      </c>
      <c r="B1160" s="329" t="s">
        <v>952</v>
      </c>
      <c r="C1160" s="329" t="s">
        <v>364</v>
      </c>
      <c r="D1160" s="329" t="s">
        <v>679</v>
      </c>
      <c r="E1160" s="329" t="s">
        <v>329</v>
      </c>
      <c r="F1160" s="324">
        <v>548607</v>
      </c>
      <c r="G1160" s="324">
        <v>548607</v>
      </c>
      <c r="H1160" s="124" t="str">
        <f t="shared" si="18"/>
        <v>05020320075700244</v>
      </c>
    </row>
    <row r="1161" spans="1:8" ht="153">
      <c r="A1161" s="328" t="s">
        <v>1316</v>
      </c>
      <c r="B1161" s="329" t="s">
        <v>952</v>
      </c>
      <c r="C1161" s="329" t="s">
        <v>364</v>
      </c>
      <c r="D1161" s="329" t="s">
        <v>1317</v>
      </c>
      <c r="E1161" s="329" t="s">
        <v>1175</v>
      </c>
      <c r="F1161" s="324">
        <v>3870201</v>
      </c>
      <c r="G1161" s="324">
        <v>3870201</v>
      </c>
      <c r="H1161" s="124" t="str">
        <f t="shared" si="18"/>
        <v>05020320080090</v>
      </c>
    </row>
    <row r="1162" spans="1:8" ht="76.5">
      <c r="A1162" s="328" t="s">
        <v>1320</v>
      </c>
      <c r="B1162" s="329" t="s">
        <v>952</v>
      </c>
      <c r="C1162" s="329" t="s">
        <v>364</v>
      </c>
      <c r="D1162" s="329" t="s">
        <v>1317</v>
      </c>
      <c r="E1162" s="329" t="s">
        <v>273</v>
      </c>
      <c r="F1162" s="324">
        <v>2402551</v>
      </c>
      <c r="G1162" s="324">
        <v>2402551</v>
      </c>
      <c r="H1162" s="124" t="str">
        <f t="shared" si="18"/>
        <v>05020320080090100</v>
      </c>
    </row>
    <row r="1163" spans="1:8" ht="25.5">
      <c r="A1163" s="328" t="s">
        <v>1192</v>
      </c>
      <c r="B1163" s="329" t="s">
        <v>952</v>
      </c>
      <c r="C1163" s="329" t="s">
        <v>364</v>
      </c>
      <c r="D1163" s="329" t="s">
        <v>1317</v>
      </c>
      <c r="E1163" s="329" t="s">
        <v>133</v>
      </c>
      <c r="F1163" s="324">
        <v>2402551</v>
      </c>
      <c r="G1163" s="324">
        <v>2402551</v>
      </c>
      <c r="H1163" s="124" t="str">
        <f t="shared" si="18"/>
        <v>05020320080090110</v>
      </c>
    </row>
    <row r="1164" spans="1:8">
      <c r="A1164" s="328" t="s">
        <v>1138</v>
      </c>
      <c r="B1164" s="329" t="s">
        <v>952</v>
      </c>
      <c r="C1164" s="329" t="s">
        <v>364</v>
      </c>
      <c r="D1164" s="329" t="s">
        <v>1317</v>
      </c>
      <c r="E1164" s="329" t="s">
        <v>342</v>
      </c>
      <c r="F1164" s="324">
        <v>1838380</v>
      </c>
      <c r="G1164" s="324">
        <v>1838380</v>
      </c>
      <c r="H1164" s="124" t="str">
        <f t="shared" si="18"/>
        <v>05020320080090111</v>
      </c>
    </row>
    <row r="1165" spans="1:8" ht="25.5">
      <c r="A1165" s="328" t="s">
        <v>1147</v>
      </c>
      <c r="B1165" s="329" t="s">
        <v>952</v>
      </c>
      <c r="C1165" s="329" t="s">
        <v>364</v>
      </c>
      <c r="D1165" s="329" t="s">
        <v>1317</v>
      </c>
      <c r="E1165" s="329" t="s">
        <v>391</v>
      </c>
      <c r="F1165" s="324">
        <v>12000</v>
      </c>
      <c r="G1165" s="324">
        <v>12000</v>
      </c>
      <c r="H1165" s="124" t="str">
        <f t="shared" si="18"/>
        <v>05020320080090112</v>
      </c>
    </row>
    <row r="1166" spans="1:8" ht="51">
      <c r="A1166" s="328" t="s">
        <v>1139</v>
      </c>
      <c r="B1166" s="329" t="s">
        <v>952</v>
      </c>
      <c r="C1166" s="329" t="s">
        <v>364</v>
      </c>
      <c r="D1166" s="329" t="s">
        <v>1317</v>
      </c>
      <c r="E1166" s="329" t="s">
        <v>1056</v>
      </c>
      <c r="F1166" s="324">
        <v>552171</v>
      </c>
      <c r="G1166" s="324">
        <v>552171</v>
      </c>
      <c r="H1166" s="124" t="str">
        <f t="shared" si="18"/>
        <v>05020320080090119</v>
      </c>
    </row>
    <row r="1167" spans="1:8" ht="38.25">
      <c r="A1167" s="328" t="s">
        <v>1321</v>
      </c>
      <c r="B1167" s="329" t="s">
        <v>952</v>
      </c>
      <c r="C1167" s="329" t="s">
        <v>364</v>
      </c>
      <c r="D1167" s="329" t="s">
        <v>1317</v>
      </c>
      <c r="E1167" s="329" t="s">
        <v>1322</v>
      </c>
      <c r="F1167" s="324">
        <v>1467650</v>
      </c>
      <c r="G1167" s="324">
        <v>1467650</v>
      </c>
      <c r="H1167" s="124" t="str">
        <f t="shared" si="18"/>
        <v>05020320080090200</v>
      </c>
    </row>
    <row r="1168" spans="1:8" ht="38.25">
      <c r="A1168" s="328" t="s">
        <v>1198</v>
      </c>
      <c r="B1168" s="329" t="s">
        <v>952</v>
      </c>
      <c r="C1168" s="329" t="s">
        <v>364</v>
      </c>
      <c r="D1168" s="329" t="s">
        <v>1317</v>
      </c>
      <c r="E1168" s="329" t="s">
        <v>1199</v>
      </c>
      <c r="F1168" s="324">
        <v>1467650</v>
      </c>
      <c r="G1168" s="324">
        <v>1467650</v>
      </c>
      <c r="H1168" s="124" t="str">
        <f t="shared" si="18"/>
        <v>05020320080090240</v>
      </c>
    </row>
    <row r="1169" spans="1:8">
      <c r="A1169" s="328" t="s">
        <v>1225</v>
      </c>
      <c r="B1169" s="329" t="s">
        <v>952</v>
      </c>
      <c r="C1169" s="329" t="s">
        <v>364</v>
      </c>
      <c r="D1169" s="329" t="s">
        <v>1317</v>
      </c>
      <c r="E1169" s="329" t="s">
        <v>329</v>
      </c>
      <c r="F1169" s="324">
        <v>1467650</v>
      </c>
      <c r="G1169" s="324">
        <v>1467650</v>
      </c>
      <c r="H1169" s="124" t="str">
        <f t="shared" si="18"/>
        <v>05020320080090244</v>
      </c>
    </row>
    <row r="1170" spans="1:8" ht="216.75">
      <c r="A1170" s="328" t="s">
        <v>1374</v>
      </c>
      <c r="B1170" s="329" t="s">
        <v>952</v>
      </c>
      <c r="C1170" s="329" t="s">
        <v>364</v>
      </c>
      <c r="D1170" s="329" t="s">
        <v>1375</v>
      </c>
      <c r="E1170" s="329" t="s">
        <v>1175</v>
      </c>
      <c r="F1170" s="324">
        <v>282524</v>
      </c>
      <c r="G1170" s="324">
        <v>282524</v>
      </c>
      <c r="H1170" s="124" t="str">
        <f t="shared" si="18"/>
        <v>05020320081090</v>
      </c>
    </row>
    <row r="1171" spans="1:8" ht="76.5">
      <c r="A1171" s="328" t="s">
        <v>1320</v>
      </c>
      <c r="B1171" s="329" t="s">
        <v>952</v>
      </c>
      <c r="C1171" s="329" t="s">
        <v>364</v>
      </c>
      <c r="D1171" s="329" t="s">
        <v>1375</v>
      </c>
      <c r="E1171" s="329" t="s">
        <v>273</v>
      </c>
      <c r="F1171" s="324">
        <v>282524</v>
      </c>
      <c r="G1171" s="324">
        <v>282524</v>
      </c>
      <c r="H1171" s="124" t="str">
        <f t="shared" si="18"/>
        <v>05020320081090100</v>
      </c>
    </row>
    <row r="1172" spans="1:8" ht="25.5">
      <c r="A1172" s="328" t="s">
        <v>1192</v>
      </c>
      <c r="B1172" s="329" t="s">
        <v>952</v>
      </c>
      <c r="C1172" s="329" t="s">
        <v>364</v>
      </c>
      <c r="D1172" s="329" t="s">
        <v>1375</v>
      </c>
      <c r="E1172" s="329" t="s">
        <v>133</v>
      </c>
      <c r="F1172" s="324">
        <v>282524</v>
      </c>
      <c r="G1172" s="324">
        <v>282524</v>
      </c>
      <c r="H1172" s="124" t="str">
        <f t="shared" si="18"/>
        <v>05020320081090110</v>
      </c>
    </row>
    <row r="1173" spans="1:8">
      <c r="A1173" s="328" t="s">
        <v>1138</v>
      </c>
      <c r="B1173" s="329" t="s">
        <v>952</v>
      </c>
      <c r="C1173" s="329" t="s">
        <v>364</v>
      </c>
      <c r="D1173" s="329" t="s">
        <v>1375</v>
      </c>
      <c r="E1173" s="329" t="s">
        <v>342</v>
      </c>
      <c r="F1173" s="324">
        <v>216993</v>
      </c>
      <c r="G1173" s="324">
        <v>216993</v>
      </c>
      <c r="H1173" s="124" t="str">
        <f t="shared" si="18"/>
        <v>05020320081090111</v>
      </c>
    </row>
    <row r="1174" spans="1:8" ht="51">
      <c r="A1174" s="328" t="s">
        <v>1139</v>
      </c>
      <c r="B1174" s="329" t="s">
        <v>952</v>
      </c>
      <c r="C1174" s="329" t="s">
        <v>364</v>
      </c>
      <c r="D1174" s="329" t="s">
        <v>1375</v>
      </c>
      <c r="E1174" s="329" t="s">
        <v>1056</v>
      </c>
      <c r="F1174" s="324">
        <v>65531</v>
      </c>
      <c r="G1174" s="324">
        <v>65531</v>
      </c>
      <c r="H1174" s="124" t="str">
        <f t="shared" si="18"/>
        <v>05020320081090119</v>
      </c>
    </row>
    <row r="1175" spans="1:8" ht="178.5">
      <c r="A1175" s="328" t="s">
        <v>1747</v>
      </c>
      <c r="B1175" s="329" t="s">
        <v>952</v>
      </c>
      <c r="C1175" s="329" t="s">
        <v>364</v>
      </c>
      <c r="D1175" s="329" t="s">
        <v>1748</v>
      </c>
      <c r="E1175" s="329" t="s">
        <v>1175</v>
      </c>
      <c r="F1175" s="324">
        <v>40000</v>
      </c>
      <c r="G1175" s="324">
        <v>40000</v>
      </c>
      <c r="H1175" s="124" t="str">
        <f t="shared" si="18"/>
        <v>05020320087090</v>
      </c>
    </row>
    <row r="1176" spans="1:8" ht="76.5">
      <c r="A1176" s="328" t="s">
        <v>1320</v>
      </c>
      <c r="B1176" s="329" t="s">
        <v>952</v>
      </c>
      <c r="C1176" s="329" t="s">
        <v>364</v>
      </c>
      <c r="D1176" s="329" t="s">
        <v>1748</v>
      </c>
      <c r="E1176" s="329" t="s">
        <v>273</v>
      </c>
      <c r="F1176" s="324">
        <v>40000</v>
      </c>
      <c r="G1176" s="324">
        <v>40000</v>
      </c>
      <c r="H1176" s="124" t="str">
        <f t="shared" si="18"/>
        <v>05020320087090100</v>
      </c>
    </row>
    <row r="1177" spans="1:8" ht="25.5">
      <c r="A1177" s="328" t="s">
        <v>1192</v>
      </c>
      <c r="B1177" s="329" t="s">
        <v>952</v>
      </c>
      <c r="C1177" s="329" t="s">
        <v>364</v>
      </c>
      <c r="D1177" s="329" t="s">
        <v>1748</v>
      </c>
      <c r="E1177" s="329" t="s">
        <v>133</v>
      </c>
      <c r="F1177" s="324">
        <v>40000</v>
      </c>
      <c r="G1177" s="324">
        <v>40000</v>
      </c>
      <c r="H1177" s="124" t="str">
        <f t="shared" si="18"/>
        <v>05020320087090110</v>
      </c>
    </row>
    <row r="1178" spans="1:8" ht="25.5">
      <c r="A1178" s="328" t="s">
        <v>1147</v>
      </c>
      <c r="B1178" s="329" t="s">
        <v>952</v>
      </c>
      <c r="C1178" s="329" t="s">
        <v>364</v>
      </c>
      <c r="D1178" s="329" t="s">
        <v>1748</v>
      </c>
      <c r="E1178" s="329" t="s">
        <v>391</v>
      </c>
      <c r="F1178" s="324">
        <v>40000</v>
      </c>
      <c r="G1178" s="324">
        <v>40000</v>
      </c>
      <c r="H1178" s="124" t="str">
        <f t="shared" si="18"/>
        <v>05020320087090112</v>
      </c>
    </row>
    <row r="1179" spans="1:8" ht="165.75">
      <c r="A1179" s="328" t="s">
        <v>1318</v>
      </c>
      <c r="B1179" s="329" t="s">
        <v>952</v>
      </c>
      <c r="C1179" s="329" t="s">
        <v>364</v>
      </c>
      <c r="D1179" s="329" t="s">
        <v>1319</v>
      </c>
      <c r="E1179" s="329" t="s">
        <v>1175</v>
      </c>
      <c r="F1179" s="324">
        <v>528515</v>
      </c>
      <c r="G1179" s="324">
        <v>528515</v>
      </c>
      <c r="H1179" s="124" t="str">
        <f t="shared" si="18"/>
        <v>0502032008Г090</v>
      </c>
    </row>
    <row r="1180" spans="1:8" ht="38.25">
      <c r="A1180" s="328" t="s">
        <v>1321</v>
      </c>
      <c r="B1180" s="329" t="s">
        <v>952</v>
      </c>
      <c r="C1180" s="329" t="s">
        <v>364</v>
      </c>
      <c r="D1180" s="329" t="s">
        <v>1319</v>
      </c>
      <c r="E1180" s="329" t="s">
        <v>1322</v>
      </c>
      <c r="F1180" s="324">
        <v>528515</v>
      </c>
      <c r="G1180" s="324">
        <v>528515</v>
      </c>
      <c r="H1180" s="124" t="str">
        <f t="shared" si="18"/>
        <v>0502032008Г090200</v>
      </c>
    </row>
    <row r="1181" spans="1:8" ht="38.25">
      <c r="A1181" s="328" t="s">
        <v>1198</v>
      </c>
      <c r="B1181" s="329" t="s">
        <v>952</v>
      </c>
      <c r="C1181" s="329" t="s">
        <v>364</v>
      </c>
      <c r="D1181" s="329" t="s">
        <v>1319</v>
      </c>
      <c r="E1181" s="329" t="s">
        <v>1199</v>
      </c>
      <c r="F1181" s="324">
        <v>528515</v>
      </c>
      <c r="G1181" s="324">
        <v>528515</v>
      </c>
      <c r="H1181" s="124" t="str">
        <f t="shared" si="18"/>
        <v>0502032008Г090240</v>
      </c>
    </row>
    <row r="1182" spans="1:8">
      <c r="A1182" s="328" t="s">
        <v>1225</v>
      </c>
      <c r="B1182" s="329" t="s">
        <v>952</v>
      </c>
      <c r="C1182" s="329" t="s">
        <v>364</v>
      </c>
      <c r="D1182" s="329" t="s">
        <v>1319</v>
      </c>
      <c r="E1182" s="329" t="s">
        <v>329</v>
      </c>
      <c r="F1182" s="324">
        <v>528515</v>
      </c>
      <c r="G1182" s="324">
        <v>528515</v>
      </c>
      <c r="H1182" s="124" t="str">
        <f t="shared" si="18"/>
        <v>0502032008Г090244</v>
      </c>
    </row>
    <row r="1183" spans="1:8" ht="25.5">
      <c r="A1183" s="328" t="s">
        <v>35</v>
      </c>
      <c r="B1183" s="329" t="s">
        <v>208</v>
      </c>
      <c r="C1183" s="329" t="s">
        <v>1175</v>
      </c>
      <c r="D1183" s="329" t="s">
        <v>1175</v>
      </c>
      <c r="E1183" s="329" t="s">
        <v>1175</v>
      </c>
      <c r="F1183" s="324">
        <v>120687228</v>
      </c>
      <c r="G1183" s="324">
        <v>120883928</v>
      </c>
      <c r="H1183" s="124" t="str">
        <f t="shared" si="18"/>
        <v/>
      </c>
    </row>
    <row r="1184" spans="1:8">
      <c r="A1184" s="328" t="s">
        <v>234</v>
      </c>
      <c r="B1184" s="329" t="s">
        <v>208</v>
      </c>
      <c r="C1184" s="329" t="s">
        <v>1135</v>
      </c>
      <c r="D1184" s="329" t="s">
        <v>1175</v>
      </c>
      <c r="E1184" s="329" t="s">
        <v>1175</v>
      </c>
      <c r="F1184" s="324">
        <v>22599378</v>
      </c>
      <c r="G1184" s="324">
        <v>22599378</v>
      </c>
      <c r="H1184" s="124" t="str">
        <f t="shared" si="18"/>
        <v>0100</v>
      </c>
    </row>
    <row r="1185" spans="1:8" ht="51">
      <c r="A1185" s="328" t="s">
        <v>216</v>
      </c>
      <c r="B1185" s="329" t="s">
        <v>208</v>
      </c>
      <c r="C1185" s="329" t="s">
        <v>331</v>
      </c>
      <c r="D1185" s="329" t="s">
        <v>1175</v>
      </c>
      <c r="E1185" s="329" t="s">
        <v>1175</v>
      </c>
      <c r="F1185" s="324">
        <v>20196878</v>
      </c>
      <c r="G1185" s="324">
        <v>20196878</v>
      </c>
      <c r="H1185" s="124" t="str">
        <f t="shared" si="18"/>
        <v>0106</v>
      </c>
    </row>
    <row r="1186" spans="1:8" ht="38.25">
      <c r="A1186" s="328" t="s">
        <v>1376</v>
      </c>
      <c r="B1186" s="329" t="s">
        <v>208</v>
      </c>
      <c r="C1186" s="329" t="s">
        <v>331</v>
      </c>
      <c r="D1186" s="329" t="s">
        <v>999</v>
      </c>
      <c r="E1186" s="329" t="s">
        <v>1175</v>
      </c>
      <c r="F1186" s="324">
        <v>20196878</v>
      </c>
      <c r="G1186" s="324">
        <v>20196878</v>
      </c>
      <c r="H1186" s="124" t="str">
        <f t="shared" si="18"/>
        <v>01061100000000</v>
      </c>
    </row>
    <row r="1187" spans="1:8" ht="25.5">
      <c r="A1187" s="328" t="s">
        <v>492</v>
      </c>
      <c r="B1187" s="329" t="s">
        <v>208</v>
      </c>
      <c r="C1187" s="329" t="s">
        <v>331</v>
      </c>
      <c r="D1187" s="329" t="s">
        <v>1001</v>
      </c>
      <c r="E1187" s="329" t="s">
        <v>1175</v>
      </c>
      <c r="F1187" s="324">
        <v>20196878</v>
      </c>
      <c r="G1187" s="324">
        <v>20196878</v>
      </c>
      <c r="H1187" s="124" t="str">
        <f t="shared" si="18"/>
        <v>01061120000000</v>
      </c>
    </row>
    <row r="1188" spans="1:8" ht="89.25">
      <c r="A1188" s="328" t="s">
        <v>425</v>
      </c>
      <c r="B1188" s="329" t="s">
        <v>208</v>
      </c>
      <c r="C1188" s="329" t="s">
        <v>331</v>
      </c>
      <c r="D1188" s="329" t="s">
        <v>788</v>
      </c>
      <c r="E1188" s="329" t="s">
        <v>1175</v>
      </c>
      <c r="F1188" s="324">
        <v>15857762</v>
      </c>
      <c r="G1188" s="324">
        <v>15857762</v>
      </c>
      <c r="H1188" s="124" t="str">
        <f t="shared" si="18"/>
        <v>01061120060000</v>
      </c>
    </row>
    <row r="1189" spans="1:8" ht="76.5">
      <c r="A1189" s="328" t="s">
        <v>1320</v>
      </c>
      <c r="B1189" s="329" t="s">
        <v>208</v>
      </c>
      <c r="C1189" s="329" t="s">
        <v>331</v>
      </c>
      <c r="D1189" s="329" t="s">
        <v>788</v>
      </c>
      <c r="E1189" s="329" t="s">
        <v>273</v>
      </c>
      <c r="F1189" s="324">
        <v>14124968</v>
      </c>
      <c r="G1189" s="324">
        <v>14124968</v>
      </c>
      <c r="H1189" s="124" t="str">
        <f t="shared" si="18"/>
        <v>01061120060000100</v>
      </c>
    </row>
    <row r="1190" spans="1:8" ht="38.25">
      <c r="A1190" s="328" t="s">
        <v>1205</v>
      </c>
      <c r="B1190" s="329" t="s">
        <v>208</v>
      </c>
      <c r="C1190" s="329" t="s">
        <v>331</v>
      </c>
      <c r="D1190" s="329" t="s">
        <v>788</v>
      </c>
      <c r="E1190" s="329" t="s">
        <v>28</v>
      </c>
      <c r="F1190" s="324">
        <v>14124968</v>
      </c>
      <c r="G1190" s="324">
        <v>14124968</v>
      </c>
      <c r="H1190" s="124" t="str">
        <f t="shared" ref="H1190:H1253" si="19">CONCATENATE(C1190,,D1190,E1190)</f>
        <v>01061120060000120</v>
      </c>
    </row>
    <row r="1191" spans="1:8" ht="25.5">
      <c r="A1191" s="328" t="s">
        <v>953</v>
      </c>
      <c r="B1191" s="329" t="s">
        <v>208</v>
      </c>
      <c r="C1191" s="329" t="s">
        <v>331</v>
      </c>
      <c r="D1191" s="329" t="s">
        <v>788</v>
      </c>
      <c r="E1191" s="329" t="s">
        <v>324</v>
      </c>
      <c r="F1191" s="324">
        <v>10798209</v>
      </c>
      <c r="G1191" s="324">
        <v>10798209</v>
      </c>
      <c r="H1191" s="124" t="str">
        <f t="shared" si="19"/>
        <v>01061120060000121</v>
      </c>
    </row>
    <row r="1192" spans="1:8" ht="51">
      <c r="A1192" s="328" t="s">
        <v>325</v>
      </c>
      <c r="B1192" s="329" t="s">
        <v>208</v>
      </c>
      <c r="C1192" s="329" t="s">
        <v>331</v>
      </c>
      <c r="D1192" s="329" t="s">
        <v>788</v>
      </c>
      <c r="E1192" s="329" t="s">
        <v>326</v>
      </c>
      <c r="F1192" s="324">
        <v>65700</v>
      </c>
      <c r="G1192" s="324">
        <v>65700</v>
      </c>
      <c r="H1192" s="124" t="str">
        <f t="shared" si="19"/>
        <v>01061120060000122</v>
      </c>
    </row>
    <row r="1193" spans="1:8" ht="63.75">
      <c r="A1193" s="328" t="s">
        <v>1054</v>
      </c>
      <c r="B1193" s="329" t="s">
        <v>208</v>
      </c>
      <c r="C1193" s="329" t="s">
        <v>331</v>
      </c>
      <c r="D1193" s="329" t="s">
        <v>788</v>
      </c>
      <c r="E1193" s="329" t="s">
        <v>1055</v>
      </c>
      <c r="F1193" s="324">
        <v>3261059</v>
      </c>
      <c r="G1193" s="324">
        <v>3261059</v>
      </c>
      <c r="H1193" s="124" t="str">
        <f t="shared" si="19"/>
        <v>01061120060000129</v>
      </c>
    </row>
    <row r="1194" spans="1:8" ht="38.25">
      <c r="A1194" s="328" t="s">
        <v>1321</v>
      </c>
      <c r="B1194" s="329" t="s">
        <v>208</v>
      </c>
      <c r="C1194" s="329" t="s">
        <v>331</v>
      </c>
      <c r="D1194" s="329" t="s">
        <v>788</v>
      </c>
      <c r="E1194" s="329" t="s">
        <v>1322</v>
      </c>
      <c r="F1194" s="324">
        <v>1720294</v>
      </c>
      <c r="G1194" s="324">
        <v>1720294</v>
      </c>
      <c r="H1194" s="124" t="str">
        <f t="shared" si="19"/>
        <v>01061120060000200</v>
      </c>
    </row>
    <row r="1195" spans="1:8" ht="38.25">
      <c r="A1195" s="328" t="s">
        <v>1198</v>
      </c>
      <c r="B1195" s="329" t="s">
        <v>208</v>
      </c>
      <c r="C1195" s="329" t="s">
        <v>331</v>
      </c>
      <c r="D1195" s="329" t="s">
        <v>788</v>
      </c>
      <c r="E1195" s="329" t="s">
        <v>1199</v>
      </c>
      <c r="F1195" s="324">
        <v>1720294</v>
      </c>
      <c r="G1195" s="324">
        <v>1720294</v>
      </c>
      <c r="H1195" s="124" t="str">
        <f t="shared" si="19"/>
        <v>01061120060000240</v>
      </c>
    </row>
    <row r="1196" spans="1:8">
      <c r="A1196" s="328" t="s">
        <v>1225</v>
      </c>
      <c r="B1196" s="329" t="s">
        <v>208</v>
      </c>
      <c r="C1196" s="329" t="s">
        <v>331</v>
      </c>
      <c r="D1196" s="329" t="s">
        <v>788</v>
      </c>
      <c r="E1196" s="329" t="s">
        <v>329</v>
      </c>
      <c r="F1196" s="324">
        <v>1720294</v>
      </c>
      <c r="G1196" s="324">
        <v>1720294</v>
      </c>
      <c r="H1196" s="124" t="str">
        <f t="shared" si="19"/>
        <v>01061120060000244</v>
      </c>
    </row>
    <row r="1197" spans="1:8">
      <c r="A1197" s="328" t="s">
        <v>1323</v>
      </c>
      <c r="B1197" s="329" t="s">
        <v>208</v>
      </c>
      <c r="C1197" s="329" t="s">
        <v>331</v>
      </c>
      <c r="D1197" s="329" t="s">
        <v>788</v>
      </c>
      <c r="E1197" s="329" t="s">
        <v>1324</v>
      </c>
      <c r="F1197" s="324">
        <v>12500</v>
      </c>
      <c r="G1197" s="324">
        <v>12500</v>
      </c>
      <c r="H1197" s="124" t="str">
        <f t="shared" si="19"/>
        <v>01061120060000800</v>
      </c>
    </row>
    <row r="1198" spans="1:8">
      <c r="A1198" s="328" t="s">
        <v>1203</v>
      </c>
      <c r="B1198" s="329" t="s">
        <v>208</v>
      </c>
      <c r="C1198" s="329" t="s">
        <v>331</v>
      </c>
      <c r="D1198" s="329" t="s">
        <v>788</v>
      </c>
      <c r="E1198" s="329" t="s">
        <v>1204</v>
      </c>
      <c r="F1198" s="324">
        <v>12500</v>
      </c>
      <c r="G1198" s="324">
        <v>12500</v>
      </c>
      <c r="H1198" s="124" t="str">
        <f t="shared" si="19"/>
        <v>01061120060000850</v>
      </c>
    </row>
    <row r="1199" spans="1:8">
      <c r="A1199" s="328" t="s">
        <v>1057</v>
      </c>
      <c r="B1199" s="329" t="s">
        <v>208</v>
      </c>
      <c r="C1199" s="329" t="s">
        <v>331</v>
      </c>
      <c r="D1199" s="329" t="s">
        <v>788</v>
      </c>
      <c r="E1199" s="329" t="s">
        <v>1058</v>
      </c>
      <c r="F1199" s="324">
        <v>12500</v>
      </c>
      <c r="G1199" s="324">
        <v>12500</v>
      </c>
      <c r="H1199" s="124" t="str">
        <f t="shared" si="19"/>
        <v>01061120060000853</v>
      </c>
    </row>
    <row r="1200" spans="1:8" ht="127.5">
      <c r="A1200" s="328" t="s">
        <v>535</v>
      </c>
      <c r="B1200" s="329" t="s">
        <v>208</v>
      </c>
      <c r="C1200" s="329" t="s">
        <v>331</v>
      </c>
      <c r="D1200" s="329" t="s">
        <v>789</v>
      </c>
      <c r="E1200" s="329" t="s">
        <v>1175</v>
      </c>
      <c r="F1200" s="324">
        <v>704000</v>
      </c>
      <c r="G1200" s="324">
        <v>704000</v>
      </c>
      <c r="H1200" s="124" t="str">
        <f t="shared" si="19"/>
        <v>01061120061000</v>
      </c>
    </row>
    <row r="1201" spans="1:8" ht="76.5">
      <c r="A1201" s="328" t="s">
        <v>1320</v>
      </c>
      <c r="B1201" s="329" t="s">
        <v>208</v>
      </c>
      <c r="C1201" s="329" t="s">
        <v>331</v>
      </c>
      <c r="D1201" s="329" t="s">
        <v>789</v>
      </c>
      <c r="E1201" s="329" t="s">
        <v>273</v>
      </c>
      <c r="F1201" s="324">
        <v>704000</v>
      </c>
      <c r="G1201" s="324">
        <v>704000</v>
      </c>
      <c r="H1201" s="124" t="str">
        <f t="shared" si="19"/>
        <v>01061120061000100</v>
      </c>
    </row>
    <row r="1202" spans="1:8" ht="38.25">
      <c r="A1202" s="328" t="s">
        <v>1205</v>
      </c>
      <c r="B1202" s="329" t="s">
        <v>208</v>
      </c>
      <c r="C1202" s="329" t="s">
        <v>331</v>
      </c>
      <c r="D1202" s="329" t="s">
        <v>789</v>
      </c>
      <c r="E1202" s="329" t="s">
        <v>28</v>
      </c>
      <c r="F1202" s="324">
        <v>704000</v>
      </c>
      <c r="G1202" s="324">
        <v>704000</v>
      </c>
      <c r="H1202" s="124" t="str">
        <f t="shared" si="19"/>
        <v>01061120061000120</v>
      </c>
    </row>
    <row r="1203" spans="1:8" ht="25.5">
      <c r="A1203" s="328" t="s">
        <v>953</v>
      </c>
      <c r="B1203" s="329" t="s">
        <v>208</v>
      </c>
      <c r="C1203" s="329" t="s">
        <v>331</v>
      </c>
      <c r="D1203" s="329" t="s">
        <v>789</v>
      </c>
      <c r="E1203" s="329" t="s">
        <v>324</v>
      </c>
      <c r="F1203" s="324">
        <v>540707</v>
      </c>
      <c r="G1203" s="324">
        <v>540707</v>
      </c>
      <c r="H1203" s="124" t="str">
        <f t="shared" si="19"/>
        <v>01061120061000121</v>
      </c>
    </row>
    <row r="1204" spans="1:8" ht="63.75">
      <c r="A1204" s="328" t="s">
        <v>1054</v>
      </c>
      <c r="B1204" s="329" t="s">
        <v>208</v>
      </c>
      <c r="C1204" s="329" t="s">
        <v>331</v>
      </c>
      <c r="D1204" s="329" t="s">
        <v>789</v>
      </c>
      <c r="E1204" s="329" t="s">
        <v>1055</v>
      </c>
      <c r="F1204" s="324">
        <v>163293</v>
      </c>
      <c r="G1204" s="324">
        <v>163293</v>
      </c>
      <c r="H1204" s="124" t="str">
        <f t="shared" si="19"/>
        <v>01061120061000129</v>
      </c>
    </row>
    <row r="1205" spans="1:8" ht="114.75">
      <c r="A1205" s="328" t="s">
        <v>585</v>
      </c>
      <c r="B1205" s="329" t="s">
        <v>208</v>
      </c>
      <c r="C1205" s="329" t="s">
        <v>331</v>
      </c>
      <c r="D1205" s="329" t="s">
        <v>790</v>
      </c>
      <c r="E1205" s="329" t="s">
        <v>1175</v>
      </c>
      <c r="F1205" s="324">
        <v>361140</v>
      </c>
      <c r="G1205" s="324">
        <v>361140</v>
      </c>
      <c r="H1205" s="124" t="str">
        <f t="shared" si="19"/>
        <v>01061120067000</v>
      </c>
    </row>
    <row r="1206" spans="1:8" ht="76.5">
      <c r="A1206" s="328" t="s">
        <v>1320</v>
      </c>
      <c r="B1206" s="329" t="s">
        <v>208</v>
      </c>
      <c r="C1206" s="329" t="s">
        <v>331</v>
      </c>
      <c r="D1206" s="329" t="s">
        <v>790</v>
      </c>
      <c r="E1206" s="329" t="s">
        <v>273</v>
      </c>
      <c r="F1206" s="324">
        <v>361140</v>
      </c>
      <c r="G1206" s="324">
        <v>361140</v>
      </c>
      <c r="H1206" s="124" t="str">
        <f t="shared" si="19"/>
        <v>01061120067000100</v>
      </c>
    </row>
    <row r="1207" spans="1:8" ht="38.25">
      <c r="A1207" s="328" t="s">
        <v>1205</v>
      </c>
      <c r="B1207" s="329" t="s">
        <v>208</v>
      </c>
      <c r="C1207" s="329" t="s">
        <v>331</v>
      </c>
      <c r="D1207" s="329" t="s">
        <v>790</v>
      </c>
      <c r="E1207" s="329" t="s">
        <v>28</v>
      </c>
      <c r="F1207" s="324">
        <v>361140</v>
      </c>
      <c r="G1207" s="324">
        <v>361140</v>
      </c>
      <c r="H1207" s="124" t="str">
        <f t="shared" si="19"/>
        <v>01061120067000120</v>
      </c>
    </row>
    <row r="1208" spans="1:8" ht="51">
      <c r="A1208" s="328" t="s">
        <v>325</v>
      </c>
      <c r="B1208" s="329" t="s">
        <v>208</v>
      </c>
      <c r="C1208" s="329" t="s">
        <v>331</v>
      </c>
      <c r="D1208" s="329" t="s">
        <v>790</v>
      </c>
      <c r="E1208" s="329" t="s">
        <v>326</v>
      </c>
      <c r="F1208" s="324">
        <v>361140</v>
      </c>
      <c r="G1208" s="324">
        <v>361140</v>
      </c>
      <c r="H1208" s="124" t="str">
        <f t="shared" si="19"/>
        <v>01061120067000122</v>
      </c>
    </row>
    <row r="1209" spans="1:8" ht="102">
      <c r="A1209" s="328" t="s">
        <v>933</v>
      </c>
      <c r="B1209" s="329" t="s">
        <v>208</v>
      </c>
      <c r="C1209" s="329" t="s">
        <v>331</v>
      </c>
      <c r="D1209" s="329" t="s">
        <v>932</v>
      </c>
      <c r="E1209" s="329" t="s">
        <v>1175</v>
      </c>
      <c r="F1209" s="324">
        <v>1682095</v>
      </c>
      <c r="G1209" s="324">
        <v>1682095</v>
      </c>
      <c r="H1209" s="124" t="str">
        <f t="shared" si="19"/>
        <v>0106112006Б000</v>
      </c>
    </row>
    <row r="1210" spans="1:8" ht="76.5">
      <c r="A1210" s="328" t="s">
        <v>1320</v>
      </c>
      <c r="B1210" s="329" t="s">
        <v>208</v>
      </c>
      <c r="C1210" s="329" t="s">
        <v>331</v>
      </c>
      <c r="D1210" s="329" t="s">
        <v>932</v>
      </c>
      <c r="E1210" s="329" t="s">
        <v>273</v>
      </c>
      <c r="F1210" s="324">
        <v>1682095</v>
      </c>
      <c r="G1210" s="324">
        <v>1682095</v>
      </c>
      <c r="H1210" s="124" t="str">
        <f t="shared" si="19"/>
        <v>0106112006Б000100</v>
      </c>
    </row>
    <row r="1211" spans="1:8" ht="38.25">
      <c r="A1211" s="328" t="s">
        <v>1205</v>
      </c>
      <c r="B1211" s="329" t="s">
        <v>208</v>
      </c>
      <c r="C1211" s="329" t="s">
        <v>331</v>
      </c>
      <c r="D1211" s="329" t="s">
        <v>932</v>
      </c>
      <c r="E1211" s="329" t="s">
        <v>28</v>
      </c>
      <c r="F1211" s="324">
        <v>1682095</v>
      </c>
      <c r="G1211" s="324">
        <v>1682095</v>
      </c>
      <c r="H1211" s="124" t="str">
        <f t="shared" si="19"/>
        <v>0106112006Б000120</v>
      </c>
    </row>
    <row r="1212" spans="1:8" ht="25.5">
      <c r="A1212" s="328" t="s">
        <v>953</v>
      </c>
      <c r="B1212" s="329" t="s">
        <v>208</v>
      </c>
      <c r="C1212" s="329" t="s">
        <v>331</v>
      </c>
      <c r="D1212" s="329" t="s">
        <v>932</v>
      </c>
      <c r="E1212" s="329" t="s">
        <v>324</v>
      </c>
      <c r="F1212" s="324">
        <v>1291932</v>
      </c>
      <c r="G1212" s="324">
        <v>1291932</v>
      </c>
      <c r="H1212" s="124" t="str">
        <f t="shared" si="19"/>
        <v>0106112006Б000121</v>
      </c>
    </row>
    <row r="1213" spans="1:8" ht="63.75">
      <c r="A1213" s="328" t="s">
        <v>1054</v>
      </c>
      <c r="B1213" s="329" t="s">
        <v>208</v>
      </c>
      <c r="C1213" s="329" t="s">
        <v>331</v>
      </c>
      <c r="D1213" s="329" t="s">
        <v>932</v>
      </c>
      <c r="E1213" s="329" t="s">
        <v>1055</v>
      </c>
      <c r="F1213" s="324">
        <v>390163</v>
      </c>
      <c r="G1213" s="324">
        <v>390163</v>
      </c>
      <c r="H1213" s="124" t="str">
        <f t="shared" si="19"/>
        <v>0106112006Б000129</v>
      </c>
    </row>
    <row r="1214" spans="1:8" ht="76.5">
      <c r="A1214" s="328" t="s">
        <v>586</v>
      </c>
      <c r="B1214" s="329" t="s">
        <v>208</v>
      </c>
      <c r="C1214" s="329" t="s">
        <v>331</v>
      </c>
      <c r="D1214" s="329" t="s">
        <v>791</v>
      </c>
      <c r="E1214" s="329" t="s">
        <v>1175</v>
      </c>
      <c r="F1214" s="324">
        <v>657685</v>
      </c>
      <c r="G1214" s="324">
        <v>657685</v>
      </c>
      <c r="H1214" s="124" t="str">
        <f t="shared" si="19"/>
        <v>0106112006Г000</v>
      </c>
    </row>
    <row r="1215" spans="1:8" ht="38.25">
      <c r="A1215" s="328" t="s">
        <v>1321</v>
      </c>
      <c r="B1215" s="329" t="s">
        <v>208</v>
      </c>
      <c r="C1215" s="329" t="s">
        <v>331</v>
      </c>
      <c r="D1215" s="329" t="s">
        <v>791</v>
      </c>
      <c r="E1215" s="329" t="s">
        <v>1322</v>
      </c>
      <c r="F1215" s="324">
        <v>657685</v>
      </c>
      <c r="G1215" s="324">
        <v>657685</v>
      </c>
      <c r="H1215" s="124" t="str">
        <f t="shared" si="19"/>
        <v>0106112006Г000200</v>
      </c>
    </row>
    <row r="1216" spans="1:8" ht="38.25">
      <c r="A1216" s="328" t="s">
        <v>1198</v>
      </c>
      <c r="B1216" s="329" t="s">
        <v>208</v>
      </c>
      <c r="C1216" s="329" t="s">
        <v>331</v>
      </c>
      <c r="D1216" s="329" t="s">
        <v>791</v>
      </c>
      <c r="E1216" s="329" t="s">
        <v>1199</v>
      </c>
      <c r="F1216" s="324">
        <v>657685</v>
      </c>
      <c r="G1216" s="324">
        <v>657685</v>
      </c>
      <c r="H1216" s="124" t="str">
        <f t="shared" si="19"/>
        <v>0106112006Г000240</v>
      </c>
    </row>
    <row r="1217" spans="1:8">
      <c r="A1217" s="328" t="s">
        <v>1225</v>
      </c>
      <c r="B1217" s="329" t="s">
        <v>208</v>
      </c>
      <c r="C1217" s="329" t="s">
        <v>331</v>
      </c>
      <c r="D1217" s="329" t="s">
        <v>791</v>
      </c>
      <c r="E1217" s="329" t="s">
        <v>329</v>
      </c>
      <c r="F1217" s="324">
        <v>13710</v>
      </c>
      <c r="G1217" s="324">
        <v>13710</v>
      </c>
      <c r="H1217" s="124" t="str">
        <f t="shared" si="19"/>
        <v>0106112006Г000244</v>
      </c>
    </row>
    <row r="1218" spans="1:8">
      <c r="A1218" s="328" t="s">
        <v>1709</v>
      </c>
      <c r="B1218" s="329" t="s">
        <v>208</v>
      </c>
      <c r="C1218" s="329" t="s">
        <v>331</v>
      </c>
      <c r="D1218" s="329" t="s">
        <v>791</v>
      </c>
      <c r="E1218" s="329" t="s">
        <v>1710</v>
      </c>
      <c r="F1218" s="324">
        <v>643975</v>
      </c>
      <c r="G1218" s="324">
        <v>643975</v>
      </c>
      <c r="H1218" s="124" t="str">
        <f t="shared" si="19"/>
        <v>0106112006Г000247</v>
      </c>
    </row>
    <row r="1219" spans="1:8" ht="89.25">
      <c r="A1219" s="328" t="s">
        <v>1887</v>
      </c>
      <c r="B1219" s="329" t="s">
        <v>208</v>
      </c>
      <c r="C1219" s="329" t="s">
        <v>331</v>
      </c>
      <c r="D1219" s="329" t="s">
        <v>1888</v>
      </c>
      <c r="E1219" s="329" t="s">
        <v>1175</v>
      </c>
      <c r="F1219" s="324">
        <v>5525</v>
      </c>
      <c r="G1219" s="324">
        <v>5525</v>
      </c>
      <c r="H1219" s="124" t="str">
        <f t="shared" si="19"/>
        <v>0106112006М000</v>
      </c>
    </row>
    <row r="1220" spans="1:8" ht="38.25">
      <c r="A1220" s="328" t="s">
        <v>1321</v>
      </c>
      <c r="B1220" s="329" t="s">
        <v>208</v>
      </c>
      <c r="C1220" s="329" t="s">
        <v>331</v>
      </c>
      <c r="D1220" s="329" t="s">
        <v>1888</v>
      </c>
      <c r="E1220" s="329" t="s">
        <v>1322</v>
      </c>
      <c r="F1220" s="324">
        <v>5525</v>
      </c>
      <c r="G1220" s="324">
        <v>5525</v>
      </c>
      <c r="H1220" s="124" t="str">
        <f t="shared" si="19"/>
        <v>0106112006М000200</v>
      </c>
    </row>
    <row r="1221" spans="1:8" ht="38.25">
      <c r="A1221" s="328" t="s">
        <v>1198</v>
      </c>
      <c r="B1221" s="329" t="s">
        <v>208</v>
      </c>
      <c r="C1221" s="329" t="s">
        <v>331</v>
      </c>
      <c r="D1221" s="329" t="s">
        <v>1888</v>
      </c>
      <c r="E1221" s="329" t="s">
        <v>1199</v>
      </c>
      <c r="F1221" s="324">
        <v>5525</v>
      </c>
      <c r="G1221" s="324">
        <v>5525</v>
      </c>
      <c r="H1221" s="124" t="str">
        <f t="shared" si="19"/>
        <v>0106112006М000240</v>
      </c>
    </row>
    <row r="1222" spans="1:8">
      <c r="A1222" s="328" t="s">
        <v>1225</v>
      </c>
      <c r="B1222" s="329" t="s">
        <v>208</v>
      </c>
      <c r="C1222" s="329" t="s">
        <v>331</v>
      </c>
      <c r="D1222" s="329" t="s">
        <v>1888</v>
      </c>
      <c r="E1222" s="329" t="s">
        <v>329</v>
      </c>
      <c r="F1222" s="324">
        <v>5525</v>
      </c>
      <c r="G1222" s="324">
        <v>5525</v>
      </c>
      <c r="H1222" s="124" t="str">
        <f t="shared" si="19"/>
        <v>0106112006М000244</v>
      </c>
    </row>
    <row r="1223" spans="1:8" ht="63.75">
      <c r="A1223" s="328" t="s">
        <v>969</v>
      </c>
      <c r="B1223" s="329" t="s">
        <v>208</v>
      </c>
      <c r="C1223" s="329" t="s">
        <v>331</v>
      </c>
      <c r="D1223" s="329" t="s">
        <v>970</v>
      </c>
      <c r="E1223" s="329" t="s">
        <v>1175</v>
      </c>
      <c r="F1223" s="324">
        <v>225348</v>
      </c>
      <c r="G1223" s="324">
        <v>225348</v>
      </c>
      <c r="H1223" s="124" t="str">
        <f t="shared" si="19"/>
        <v>0106112006Э000</v>
      </c>
    </row>
    <row r="1224" spans="1:8" ht="38.25">
      <c r="A1224" s="328" t="s">
        <v>1321</v>
      </c>
      <c r="B1224" s="329" t="s">
        <v>208</v>
      </c>
      <c r="C1224" s="329" t="s">
        <v>331</v>
      </c>
      <c r="D1224" s="329" t="s">
        <v>970</v>
      </c>
      <c r="E1224" s="329" t="s">
        <v>1322</v>
      </c>
      <c r="F1224" s="324">
        <v>225348</v>
      </c>
      <c r="G1224" s="324">
        <v>225348</v>
      </c>
      <c r="H1224" s="124" t="str">
        <f t="shared" si="19"/>
        <v>0106112006Э000200</v>
      </c>
    </row>
    <row r="1225" spans="1:8" ht="38.25">
      <c r="A1225" s="328" t="s">
        <v>1198</v>
      </c>
      <c r="B1225" s="329" t="s">
        <v>208</v>
      </c>
      <c r="C1225" s="329" t="s">
        <v>331</v>
      </c>
      <c r="D1225" s="329" t="s">
        <v>970</v>
      </c>
      <c r="E1225" s="329" t="s">
        <v>1199</v>
      </c>
      <c r="F1225" s="324">
        <v>225348</v>
      </c>
      <c r="G1225" s="324">
        <v>225348</v>
      </c>
      <c r="H1225" s="124" t="str">
        <f t="shared" si="19"/>
        <v>0106112006Э000240</v>
      </c>
    </row>
    <row r="1226" spans="1:8">
      <c r="A1226" s="328" t="s">
        <v>1709</v>
      </c>
      <c r="B1226" s="329" t="s">
        <v>208</v>
      </c>
      <c r="C1226" s="329" t="s">
        <v>331</v>
      </c>
      <c r="D1226" s="329" t="s">
        <v>970</v>
      </c>
      <c r="E1226" s="329" t="s">
        <v>1710</v>
      </c>
      <c r="F1226" s="324">
        <v>225348</v>
      </c>
      <c r="G1226" s="324">
        <v>225348</v>
      </c>
      <c r="H1226" s="124" t="str">
        <f t="shared" si="19"/>
        <v>0106112006Э000247</v>
      </c>
    </row>
    <row r="1227" spans="1:8" ht="89.25">
      <c r="A1227" s="328" t="s">
        <v>536</v>
      </c>
      <c r="B1227" s="329" t="s">
        <v>208</v>
      </c>
      <c r="C1227" s="329" t="s">
        <v>331</v>
      </c>
      <c r="D1227" s="329" t="s">
        <v>792</v>
      </c>
      <c r="E1227" s="329" t="s">
        <v>1175</v>
      </c>
      <c r="F1227" s="324">
        <v>680323</v>
      </c>
      <c r="G1227" s="324">
        <v>680323</v>
      </c>
      <c r="H1227" s="124" t="str">
        <f t="shared" si="19"/>
        <v>010611200Ч0060</v>
      </c>
    </row>
    <row r="1228" spans="1:8" ht="76.5">
      <c r="A1228" s="328" t="s">
        <v>1320</v>
      </c>
      <c r="B1228" s="329" t="s">
        <v>208</v>
      </c>
      <c r="C1228" s="329" t="s">
        <v>331</v>
      </c>
      <c r="D1228" s="329" t="s">
        <v>792</v>
      </c>
      <c r="E1228" s="329" t="s">
        <v>273</v>
      </c>
      <c r="F1228" s="324">
        <v>680323</v>
      </c>
      <c r="G1228" s="324">
        <v>680323</v>
      </c>
      <c r="H1228" s="124" t="str">
        <f t="shared" si="19"/>
        <v>010611200Ч0060100</v>
      </c>
    </row>
    <row r="1229" spans="1:8" ht="38.25">
      <c r="A1229" s="328" t="s">
        <v>1205</v>
      </c>
      <c r="B1229" s="329" t="s">
        <v>208</v>
      </c>
      <c r="C1229" s="329" t="s">
        <v>331</v>
      </c>
      <c r="D1229" s="329" t="s">
        <v>792</v>
      </c>
      <c r="E1229" s="329" t="s">
        <v>28</v>
      </c>
      <c r="F1229" s="324">
        <v>680323</v>
      </c>
      <c r="G1229" s="324">
        <v>680323</v>
      </c>
      <c r="H1229" s="124" t="str">
        <f t="shared" si="19"/>
        <v>010611200Ч0060120</v>
      </c>
    </row>
    <row r="1230" spans="1:8" ht="25.5">
      <c r="A1230" s="328" t="s">
        <v>953</v>
      </c>
      <c r="B1230" s="329" t="s">
        <v>208</v>
      </c>
      <c r="C1230" s="329" t="s">
        <v>331</v>
      </c>
      <c r="D1230" s="329" t="s">
        <v>792</v>
      </c>
      <c r="E1230" s="329" t="s">
        <v>324</v>
      </c>
      <c r="F1230" s="324">
        <v>522522</v>
      </c>
      <c r="G1230" s="324">
        <v>522522</v>
      </c>
      <c r="H1230" s="124" t="str">
        <f t="shared" si="19"/>
        <v>010611200Ч0060121</v>
      </c>
    </row>
    <row r="1231" spans="1:8" ht="63.75">
      <c r="A1231" s="328" t="s">
        <v>1054</v>
      </c>
      <c r="B1231" s="329" t="s">
        <v>208</v>
      </c>
      <c r="C1231" s="329" t="s">
        <v>331</v>
      </c>
      <c r="D1231" s="329" t="s">
        <v>792</v>
      </c>
      <c r="E1231" s="329" t="s">
        <v>1055</v>
      </c>
      <c r="F1231" s="324">
        <v>157801</v>
      </c>
      <c r="G1231" s="324">
        <v>157801</v>
      </c>
      <c r="H1231" s="124" t="str">
        <f t="shared" si="19"/>
        <v>010611200Ч0060129</v>
      </c>
    </row>
    <row r="1232" spans="1:8" ht="127.5">
      <c r="A1232" s="328" t="s">
        <v>1377</v>
      </c>
      <c r="B1232" s="329" t="s">
        <v>208</v>
      </c>
      <c r="C1232" s="329" t="s">
        <v>331</v>
      </c>
      <c r="D1232" s="329" t="s">
        <v>1378</v>
      </c>
      <c r="E1232" s="329" t="s">
        <v>1175</v>
      </c>
      <c r="F1232" s="324">
        <v>23000</v>
      </c>
      <c r="G1232" s="324">
        <v>23000</v>
      </c>
      <c r="H1232" s="124" t="str">
        <f t="shared" si="19"/>
        <v>010611200Ч0070</v>
      </c>
    </row>
    <row r="1233" spans="1:8" ht="38.25">
      <c r="A1233" s="328" t="s">
        <v>1321</v>
      </c>
      <c r="B1233" s="329" t="s">
        <v>208</v>
      </c>
      <c r="C1233" s="329" t="s">
        <v>331</v>
      </c>
      <c r="D1233" s="329" t="s">
        <v>1378</v>
      </c>
      <c r="E1233" s="329" t="s">
        <v>1322</v>
      </c>
      <c r="F1233" s="324">
        <v>23000</v>
      </c>
      <c r="G1233" s="324">
        <v>23000</v>
      </c>
      <c r="H1233" s="124" t="str">
        <f t="shared" si="19"/>
        <v>010611200Ч0070200</v>
      </c>
    </row>
    <row r="1234" spans="1:8" ht="38.25">
      <c r="A1234" s="328" t="s">
        <v>1198</v>
      </c>
      <c r="B1234" s="329" t="s">
        <v>208</v>
      </c>
      <c r="C1234" s="329" t="s">
        <v>331</v>
      </c>
      <c r="D1234" s="329" t="s">
        <v>1378</v>
      </c>
      <c r="E1234" s="329" t="s">
        <v>1199</v>
      </c>
      <c r="F1234" s="324">
        <v>23000</v>
      </c>
      <c r="G1234" s="324">
        <v>23000</v>
      </c>
      <c r="H1234" s="124" t="str">
        <f t="shared" si="19"/>
        <v>010611200Ч0070240</v>
      </c>
    </row>
    <row r="1235" spans="1:8">
      <c r="A1235" s="328" t="s">
        <v>1225</v>
      </c>
      <c r="B1235" s="329" t="s">
        <v>208</v>
      </c>
      <c r="C1235" s="329" t="s">
        <v>331</v>
      </c>
      <c r="D1235" s="329" t="s">
        <v>1378</v>
      </c>
      <c r="E1235" s="329" t="s">
        <v>329</v>
      </c>
      <c r="F1235" s="324">
        <v>23000</v>
      </c>
      <c r="G1235" s="324">
        <v>23000</v>
      </c>
      <c r="H1235" s="124" t="str">
        <f t="shared" si="19"/>
        <v>010611200Ч0070244</v>
      </c>
    </row>
    <row r="1236" spans="1:8">
      <c r="A1236" s="328" t="s">
        <v>60</v>
      </c>
      <c r="B1236" s="329" t="s">
        <v>208</v>
      </c>
      <c r="C1236" s="329" t="s">
        <v>426</v>
      </c>
      <c r="D1236" s="329" t="s">
        <v>1175</v>
      </c>
      <c r="E1236" s="329" t="s">
        <v>1175</v>
      </c>
      <c r="F1236" s="324">
        <v>2000000</v>
      </c>
      <c r="G1236" s="324">
        <v>2000000</v>
      </c>
      <c r="H1236" s="124" t="str">
        <f t="shared" si="19"/>
        <v>0111</v>
      </c>
    </row>
    <row r="1237" spans="1:8" ht="25.5">
      <c r="A1237" s="328" t="s">
        <v>601</v>
      </c>
      <c r="B1237" s="329" t="s">
        <v>208</v>
      </c>
      <c r="C1237" s="329" t="s">
        <v>426</v>
      </c>
      <c r="D1237" s="329" t="s">
        <v>1011</v>
      </c>
      <c r="E1237" s="329" t="s">
        <v>1175</v>
      </c>
      <c r="F1237" s="324">
        <v>2000000</v>
      </c>
      <c r="G1237" s="324">
        <v>2000000</v>
      </c>
      <c r="H1237" s="124" t="str">
        <f t="shared" si="19"/>
        <v>01119000000000</v>
      </c>
    </row>
    <row r="1238" spans="1:8" ht="51">
      <c r="A1238" s="328" t="s">
        <v>427</v>
      </c>
      <c r="B1238" s="329" t="s">
        <v>208</v>
      </c>
      <c r="C1238" s="329" t="s">
        <v>426</v>
      </c>
      <c r="D1238" s="329" t="s">
        <v>1012</v>
      </c>
      <c r="E1238" s="329" t="s">
        <v>1175</v>
      </c>
      <c r="F1238" s="324">
        <v>2000000</v>
      </c>
      <c r="G1238" s="324">
        <v>2000000</v>
      </c>
      <c r="H1238" s="124" t="str">
        <f t="shared" si="19"/>
        <v>01119010000000</v>
      </c>
    </row>
    <row r="1239" spans="1:8" ht="51">
      <c r="A1239" s="328" t="s">
        <v>427</v>
      </c>
      <c r="B1239" s="329" t="s">
        <v>208</v>
      </c>
      <c r="C1239" s="329" t="s">
        <v>426</v>
      </c>
      <c r="D1239" s="329" t="s">
        <v>793</v>
      </c>
      <c r="E1239" s="329" t="s">
        <v>1175</v>
      </c>
      <c r="F1239" s="324">
        <v>2000000</v>
      </c>
      <c r="G1239" s="324">
        <v>2000000</v>
      </c>
      <c r="H1239" s="124" t="str">
        <f t="shared" si="19"/>
        <v>01119010080000</v>
      </c>
    </row>
    <row r="1240" spans="1:8">
      <c r="A1240" s="328" t="s">
        <v>1323</v>
      </c>
      <c r="B1240" s="329" t="s">
        <v>208</v>
      </c>
      <c r="C1240" s="329" t="s">
        <v>426</v>
      </c>
      <c r="D1240" s="329" t="s">
        <v>793</v>
      </c>
      <c r="E1240" s="329" t="s">
        <v>1324</v>
      </c>
      <c r="F1240" s="324">
        <v>2000000</v>
      </c>
      <c r="G1240" s="324">
        <v>2000000</v>
      </c>
      <c r="H1240" s="124" t="str">
        <f t="shared" si="19"/>
        <v>01119010080000800</v>
      </c>
    </row>
    <row r="1241" spans="1:8">
      <c r="A1241" s="328" t="s">
        <v>428</v>
      </c>
      <c r="B1241" s="329" t="s">
        <v>208</v>
      </c>
      <c r="C1241" s="329" t="s">
        <v>426</v>
      </c>
      <c r="D1241" s="329" t="s">
        <v>793</v>
      </c>
      <c r="E1241" s="329" t="s">
        <v>429</v>
      </c>
      <c r="F1241" s="324">
        <v>2000000</v>
      </c>
      <c r="G1241" s="324">
        <v>2000000</v>
      </c>
      <c r="H1241" s="124" t="str">
        <f t="shared" si="19"/>
        <v>01119010080000870</v>
      </c>
    </row>
    <row r="1242" spans="1:8">
      <c r="A1242" s="328" t="s">
        <v>217</v>
      </c>
      <c r="B1242" s="329" t="s">
        <v>208</v>
      </c>
      <c r="C1242" s="329" t="s">
        <v>337</v>
      </c>
      <c r="D1242" s="329" t="s">
        <v>1175</v>
      </c>
      <c r="E1242" s="329" t="s">
        <v>1175</v>
      </c>
      <c r="F1242" s="324">
        <v>402500</v>
      </c>
      <c r="G1242" s="324">
        <v>402500</v>
      </c>
      <c r="H1242" s="124" t="str">
        <f t="shared" si="19"/>
        <v>0113</v>
      </c>
    </row>
    <row r="1243" spans="1:8" ht="38.25">
      <c r="A1243" s="328" t="s">
        <v>1376</v>
      </c>
      <c r="B1243" s="329" t="s">
        <v>208</v>
      </c>
      <c r="C1243" s="329" t="s">
        <v>337</v>
      </c>
      <c r="D1243" s="329" t="s">
        <v>999</v>
      </c>
      <c r="E1243" s="329" t="s">
        <v>1175</v>
      </c>
      <c r="F1243" s="324">
        <v>302500</v>
      </c>
      <c r="G1243" s="324">
        <v>302500</v>
      </c>
      <c r="H1243" s="124" t="str">
        <f t="shared" si="19"/>
        <v>01131100000000</v>
      </c>
    </row>
    <row r="1244" spans="1:8" ht="76.5">
      <c r="A1244" s="328" t="s">
        <v>1379</v>
      </c>
      <c r="B1244" s="329" t="s">
        <v>208</v>
      </c>
      <c r="C1244" s="329" t="s">
        <v>337</v>
      </c>
      <c r="D1244" s="329" t="s">
        <v>1000</v>
      </c>
      <c r="E1244" s="329" t="s">
        <v>1175</v>
      </c>
      <c r="F1244" s="324">
        <v>302500</v>
      </c>
      <c r="G1244" s="324">
        <v>302500</v>
      </c>
      <c r="H1244" s="124" t="str">
        <f t="shared" si="19"/>
        <v>01131110000000</v>
      </c>
    </row>
    <row r="1245" spans="1:8" ht="165.75">
      <c r="A1245" s="328" t="s">
        <v>1486</v>
      </c>
      <c r="B1245" s="329" t="s">
        <v>208</v>
      </c>
      <c r="C1245" s="329" t="s">
        <v>337</v>
      </c>
      <c r="D1245" s="329" t="s">
        <v>794</v>
      </c>
      <c r="E1245" s="329" t="s">
        <v>1175</v>
      </c>
      <c r="F1245" s="324">
        <v>302500</v>
      </c>
      <c r="G1245" s="324">
        <v>302500</v>
      </c>
      <c r="H1245" s="124" t="str">
        <f t="shared" si="19"/>
        <v>01131110075140</v>
      </c>
    </row>
    <row r="1246" spans="1:8">
      <c r="A1246" s="328" t="s">
        <v>1331</v>
      </c>
      <c r="B1246" s="329" t="s">
        <v>208</v>
      </c>
      <c r="C1246" s="329" t="s">
        <v>337</v>
      </c>
      <c r="D1246" s="329" t="s">
        <v>794</v>
      </c>
      <c r="E1246" s="329" t="s">
        <v>1332</v>
      </c>
      <c r="F1246" s="324">
        <v>302500</v>
      </c>
      <c r="G1246" s="324">
        <v>302500</v>
      </c>
      <c r="H1246" s="124" t="str">
        <f t="shared" si="19"/>
        <v>01131110075140500</v>
      </c>
    </row>
    <row r="1247" spans="1:8">
      <c r="A1247" s="328" t="s">
        <v>434</v>
      </c>
      <c r="B1247" s="329" t="s">
        <v>208</v>
      </c>
      <c r="C1247" s="329" t="s">
        <v>337</v>
      </c>
      <c r="D1247" s="329" t="s">
        <v>794</v>
      </c>
      <c r="E1247" s="329" t="s">
        <v>435</v>
      </c>
      <c r="F1247" s="324">
        <v>302500</v>
      </c>
      <c r="G1247" s="324">
        <v>302500</v>
      </c>
      <c r="H1247" s="124" t="str">
        <f t="shared" si="19"/>
        <v>01131110075140530</v>
      </c>
    </row>
    <row r="1248" spans="1:8" ht="25.5">
      <c r="A1248" s="328" t="s">
        <v>601</v>
      </c>
      <c r="B1248" s="329" t="s">
        <v>208</v>
      </c>
      <c r="C1248" s="329" t="s">
        <v>337</v>
      </c>
      <c r="D1248" s="329" t="s">
        <v>1011</v>
      </c>
      <c r="E1248" s="329" t="s">
        <v>1175</v>
      </c>
      <c r="F1248" s="324">
        <v>100000</v>
      </c>
      <c r="G1248" s="324">
        <v>100000</v>
      </c>
      <c r="H1248" s="124" t="str">
        <f t="shared" si="19"/>
        <v>01139000000000</v>
      </c>
    </row>
    <row r="1249" spans="1:8" ht="38.25">
      <c r="A1249" s="328" t="s">
        <v>431</v>
      </c>
      <c r="B1249" s="329" t="s">
        <v>208</v>
      </c>
      <c r="C1249" s="329" t="s">
        <v>337</v>
      </c>
      <c r="D1249" s="329" t="s">
        <v>1015</v>
      </c>
      <c r="E1249" s="329" t="s">
        <v>1175</v>
      </c>
      <c r="F1249" s="324">
        <v>100000</v>
      </c>
      <c r="G1249" s="324">
        <v>100000</v>
      </c>
      <c r="H1249" s="124" t="str">
        <f t="shared" si="19"/>
        <v>01139090000000</v>
      </c>
    </row>
    <row r="1250" spans="1:8" ht="38.25">
      <c r="A1250" s="328" t="s">
        <v>431</v>
      </c>
      <c r="B1250" s="329" t="s">
        <v>208</v>
      </c>
      <c r="C1250" s="329" t="s">
        <v>337</v>
      </c>
      <c r="D1250" s="329" t="s">
        <v>795</v>
      </c>
      <c r="E1250" s="329" t="s">
        <v>1175</v>
      </c>
      <c r="F1250" s="324">
        <v>100000</v>
      </c>
      <c r="G1250" s="324">
        <v>100000</v>
      </c>
      <c r="H1250" s="124" t="str">
        <f t="shared" si="19"/>
        <v>01139090080000</v>
      </c>
    </row>
    <row r="1251" spans="1:8">
      <c r="A1251" s="328" t="s">
        <v>1323</v>
      </c>
      <c r="B1251" s="329" t="s">
        <v>208</v>
      </c>
      <c r="C1251" s="329" t="s">
        <v>337</v>
      </c>
      <c r="D1251" s="329" t="s">
        <v>795</v>
      </c>
      <c r="E1251" s="329" t="s">
        <v>1324</v>
      </c>
      <c r="F1251" s="324">
        <v>100000</v>
      </c>
      <c r="G1251" s="324">
        <v>100000</v>
      </c>
      <c r="H1251" s="124" t="str">
        <f t="shared" si="19"/>
        <v>01139090080000800</v>
      </c>
    </row>
    <row r="1252" spans="1:8">
      <c r="A1252" s="328" t="s">
        <v>1212</v>
      </c>
      <c r="B1252" s="329" t="s">
        <v>208</v>
      </c>
      <c r="C1252" s="329" t="s">
        <v>337</v>
      </c>
      <c r="D1252" s="329" t="s">
        <v>795</v>
      </c>
      <c r="E1252" s="329" t="s">
        <v>201</v>
      </c>
      <c r="F1252" s="324">
        <v>100000</v>
      </c>
      <c r="G1252" s="324">
        <v>100000</v>
      </c>
      <c r="H1252" s="124" t="str">
        <f t="shared" si="19"/>
        <v>01139090080000830</v>
      </c>
    </row>
    <row r="1253" spans="1:8" ht="38.25">
      <c r="A1253" s="328" t="s">
        <v>1164</v>
      </c>
      <c r="B1253" s="329" t="s">
        <v>208</v>
      </c>
      <c r="C1253" s="329" t="s">
        <v>337</v>
      </c>
      <c r="D1253" s="329" t="s">
        <v>795</v>
      </c>
      <c r="E1253" s="329" t="s">
        <v>432</v>
      </c>
      <c r="F1253" s="324">
        <v>100000</v>
      </c>
      <c r="G1253" s="324">
        <v>100000</v>
      </c>
      <c r="H1253" s="124" t="str">
        <f t="shared" si="19"/>
        <v>01139090080000831</v>
      </c>
    </row>
    <row r="1254" spans="1:8">
      <c r="A1254" s="328" t="s">
        <v>187</v>
      </c>
      <c r="B1254" s="329" t="s">
        <v>208</v>
      </c>
      <c r="C1254" s="329" t="s">
        <v>1154</v>
      </c>
      <c r="D1254" s="329" t="s">
        <v>1175</v>
      </c>
      <c r="E1254" s="329" t="s">
        <v>1175</v>
      </c>
      <c r="F1254" s="324">
        <v>5633700</v>
      </c>
      <c r="G1254" s="324">
        <v>5842500</v>
      </c>
      <c r="H1254" s="124" t="str">
        <f t="shared" ref="H1254:H1306" si="20">CONCATENATE(C1254,,D1254,E1254)</f>
        <v>0200</v>
      </c>
    </row>
    <row r="1255" spans="1:8" ht="25.5">
      <c r="A1255" s="328" t="s">
        <v>188</v>
      </c>
      <c r="B1255" s="329" t="s">
        <v>208</v>
      </c>
      <c r="C1255" s="329" t="s">
        <v>433</v>
      </c>
      <c r="D1255" s="329" t="s">
        <v>1175</v>
      </c>
      <c r="E1255" s="329" t="s">
        <v>1175</v>
      </c>
      <c r="F1255" s="324">
        <v>5633700</v>
      </c>
      <c r="G1255" s="324">
        <v>5842500</v>
      </c>
      <c r="H1255" s="124" t="str">
        <f t="shared" si="20"/>
        <v>0203</v>
      </c>
    </row>
    <row r="1256" spans="1:8" ht="38.25">
      <c r="A1256" s="328" t="s">
        <v>1376</v>
      </c>
      <c r="B1256" s="329" t="s">
        <v>208</v>
      </c>
      <c r="C1256" s="329" t="s">
        <v>433</v>
      </c>
      <c r="D1256" s="329" t="s">
        <v>999</v>
      </c>
      <c r="E1256" s="329" t="s">
        <v>1175</v>
      </c>
      <c r="F1256" s="324">
        <v>5633700</v>
      </c>
      <c r="G1256" s="324">
        <v>5842500</v>
      </c>
      <c r="H1256" s="124" t="str">
        <f t="shared" si="20"/>
        <v>02031100000000</v>
      </c>
    </row>
    <row r="1257" spans="1:8" ht="76.5">
      <c r="A1257" s="328" t="s">
        <v>1379</v>
      </c>
      <c r="B1257" s="329" t="s">
        <v>208</v>
      </c>
      <c r="C1257" s="329" t="s">
        <v>433</v>
      </c>
      <c r="D1257" s="329" t="s">
        <v>1000</v>
      </c>
      <c r="E1257" s="329" t="s">
        <v>1175</v>
      </c>
      <c r="F1257" s="324">
        <v>5633700</v>
      </c>
      <c r="G1257" s="324">
        <v>5842500</v>
      </c>
      <c r="H1257" s="124" t="str">
        <f t="shared" si="20"/>
        <v>02031110000000</v>
      </c>
    </row>
    <row r="1258" spans="1:8" ht="140.25">
      <c r="A1258" s="328" t="s">
        <v>2000</v>
      </c>
      <c r="B1258" s="329" t="s">
        <v>208</v>
      </c>
      <c r="C1258" s="329" t="s">
        <v>433</v>
      </c>
      <c r="D1258" s="329" t="s">
        <v>796</v>
      </c>
      <c r="E1258" s="329" t="s">
        <v>1175</v>
      </c>
      <c r="F1258" s="324">
        <v>5633700</v>
      </c>
      <c r="G1258" s="324">
        <v>5842500</v>
      </c>
      <c r="H1258" s="124" t="str">
        <f t="shared" si="20"/>
        <v>02031110051180</v>
      </c>
    </row>
    <row r="1259" spans="1:8">
      <c r="A1259" s="328" t="s">
        <v>1331</v>
      </c>
      <c r="B1259" s="329" t="s">
        <v>208</v>
      </c>
      <c r="C1259" s="329" t="s">
        <v>433</v>
      </c>
      <c r="D1259" s="329" t="s">
        <v>796</v>
      </c>
      <c r="E1259" s="329" t="s">
        <v>1332</v>
      </c>
      <c r="F1259" s="324">
        <v>5633700</v>
      </c>
      <c r="G1259" s="324">
        <v>5842500</v>
      </c>
      <c r="H1259" s="124" t="str">
        <f t="shared" si="20"/>
        <v>02031110051180500</v>
      </c>
    </row>
    <row r="1260" spans="1:8">
      <c r="A1260" s="328" t="s">
        <v>434</v>
      </c>
      <c r="B1260" s="329" t="s">
        <v>208</v>
      </c>
      <c r="C1260" s="329" t="s">
        <v>433</v>
      </c>
      <c r="D1260" s="329" t="s">
        <v>796</v>
      </c>
      <c r="E1260" s="329" t="s">
        <v>435</v>
      </c>
      <c r="F1260" s="324">
        <v>5633700</v>
      </c>
      <c r="G1260" s="324">
        <v>5842500</v>
      </c>
      <c r="H1260" s="124" t="str">
        <f t="shared" si="20"/>
        <v>02031110051180530</v>
      </c>
    </row>
    <row r="1261" spans="1:8" ht="38.25">
      <c r="A1261" s="328" t="s">
        <v>238</v>
      </c>
      <c r="B1261" s="329" t="s">
        <v>208</v>
      </c>
      <c r="C1261" s="329" t="s">
        <v>1137</v>
      </c>
      <c r="D1261" s="329" t="s">
        <v>1175</v>
      </c>
      <c r="E1261" s="329" t="s">
        <v>1175</v>
      </c>
      <c r="F1261" s="324">
        <v>4102500</v>
      </c>
      <c r="G1261" s="324">
        <v>4102500</v>
      </c>
      <c r="H1261" s="124" t="str">
        <f t="shared" si="20"/>
        <v>0300</v>
      </c>
    </row>
    <row r="1262" spans="1:8" ht="51">
      <c r="A1262" s="328" t="s">
        <v>1715</v>
      </c>
      <c r="B1262" s="329" t="s">
        <v>208</v>
      </c>
      <c r="C1262" s="329" t="s">
        <v>345</v>
      </c>
      <c r="D1262" s="329" t="s">
        <v>1175</v>
      </c>
      <c r="E1262" s="329" t="s">
        <v>1175</v>
      </c>
      <c r="F1262" s="324">
        <v>4102500</v>
      </c>
      <c r="G1262" s="324">
        <v>4102500</v>
      </c>
      <c r="H1262" s="124" t="str">
        <f t="shared" si="20"/>
        <v>0310</v>
      </c>
    </row>
    <row r="1263" spans="1:8" ht="63.75">
      <c r="A1263" s="328" t="s">
        <v>1769</v>
      </c>
      <c r="B1263" s="329" t="s">
        <v>208</v>
      </c>
      <c r="C1263" s="329" t="s">
        <v>345</v>
      </c>
      <c r="D1263" s="329" t="s">
        <v>978</v>
      </c>
      <c r="E1263" s="329" t="s">
        <v>1175</v>
      </c>
      <c r="F1263" s="324">
        <v>4102500</v>
      </c>
      <c r="G1263" s="324">
        <v>4102500</v>
      </c>
      <c r="H1263" s="124" t="str">
        <f t="shared" si="20"/>
        <v>03100400000000</v>
      </c>
    </row>
    <row r="1264" spans="1:8" ht="25.5">
      <c r="A1264" s="328" t="s">
        <v>459</v>
      </c>
      <c r="B1264" s="329" t="s">
        <v>208</v>
      </c>
      <c r="C1264" s="329" t="s">
        <v>345</v>
      </c>
      <c r="D1264" s="329" t="s">
        <v>980</v>
      </c>
      <c r="E1264" s="329" t="s">
        <v>1175</v>
      </c>
      <c r="F1264" s="324">
        <v>4102500</v>
      </c>
      <c r="G1264" s="324">
        <v>4102500</v>
      </c>
      <c r="H1264" s="124" t="str">
        <f t="shared" si="20"/>
        <v>03100420000000</v>
      </c>
    </row>
    <row r="1265" spans="1:8" ht="140.25">
      <c r="A1265" s="328" t="s">
        <v>2163</v>
      </c>
      <c r="B1265" s="329" t="s">
        <v>208</v>
      </c>
      <c r="C1265" s="329" t="s">
        <v>345</v>
      </c>
      <c r="D1265" s="329" t="s">
        <v>1226</v>
      </c>
      <c r="E1265" s="329" t="s">
        <v>1175</v>
      </c>
      <c r="F1265" s="324">
        <v>4102500</v>
      </c>
      <c r="G1265" s="324">
        <v>4102500</v>
      </c>
      <c r="H1265" s="124" t="str">
        <f t="shared" si="20"/>
        <v>031004200S4120</v>
      </c>
    </row>
    <row r="1266" spans="1:8">
      <c r="A1266" s="328" t="s">
        <v>1331</v>
      </c>
      <c r="B1266" s="329" t="s">
        <v>208</v>
      </c>
      <c r="C1266" s="329" t="s">
        <v>345</v>
      </c>
      <c r="D1266" s="329" t="s">
        <v>1226</v>
      </c>
      <c r="E1266" s="329" t="s">
        <v>1332</v>
      </c>
      <c r="F1266" s="324">
        <v>4102500</v>
      </c>
      <c r="G1266" s="324">
        <v>4102500</v>
      </c>
      <c r="H1266" s="124" t="str">
        <f t="shared" si="20"/>
        <v>031004200S4120500</v>
      </c>
    </row>
    <row r="1267" spans="1:8">
      <c r="A1267" s="328" t="s">
        <v>68</v>
      </c>
      <c r="B1267" s="329" t="s">
        <v>208</v>
      </c>
      <c r="C1267" s="329" t="s">
        <v>345</v>
      </c>
      <c r="D1267" s="329" t="s">
        <v>1226</v>
      </c>
      <c r="E1267" s="329" t="s">
        <v>430</v>
      </c>
      <c r="F1267" s="324">
        <v>4102500</v>
      </c>
      <c r="G1267" s="324">
        <v>4102500</v>
      </c>
      <c r="H1267" s="124" t="str">
        <f t="shared" si="20"/>
        <v>031004200S4120540</v>
      </c>
    </row>
    <row r="1268" spans="1:8">
      <c r="A1268" s="328" t="s">
        <v>183</v>
      </c>
      <c r="B1268" s="329" t="s">
        <v>208</v>
      </c>
      <c r="C1268" s="329" t="s">
        <v>1140</v>
      </c>
      <c r="D1268" s="329" t="s">
        <v>1175</v>
      </c>
      <c r="E1268" s="329" t="s">
        <v>1175</v>
      </c>
      <c r="F1268" s="324">
        <v>4874750</v>
      </c>
      <c r="G1268" s="324">
        <v>4874750</v>
      </c>
      <c r="H1268" s="124" t="str">
        <f t="shared" si="20"/>
        <v>0400</v>
      </c>
    </row>
    <row r="1269" spans="1:8">
      <c r="A1269" s="328" t="s">
        <v>252</v>
      </c>
      <c r="B1269" s="329" t="s">
        <v>208</v>
      </c>
      <c r="C1269" s="329" t="s">
        <v>358</v>
      </c>
      <c r="D1269" s="329" t="s">
        <v>1175</v>
      </c>
      <c r="E1269" s="329" t="s">
        <v>1175</v>
      </c>
      <c r="F1269" s="324">
        <v>4874750</v>
      </c>
      <c r="G1269" s="324">
        <v>4874750</v>
      </c>
      <c r="H1269" s="124" t="str">
        <f t="shared" si="20"/>
        <v>0409</v>
      </c>
    </row>
    <row r="1270" spans="1:8" ht="38.25">
      <c r="A1270" s="328" t="s">
        <v>483</v>
      </c>
      <c r="B1270" s="329" t="s">
        <v>208</v>
      </c>
      <c r="C1270" s="329" t="s">
        <v>358</v>
      </c>
      <c r="D1270" s="329" t="s">
        <v>993</v>
      </c>
      <c r="E1270" s="329" t="s">
        <v>1175</v>
      </c>
      <c r="F1270" s="324">
        <v>4874750</v>
      </c>
      <c r="G1270" s="324">
        <v>4874750</v>
      </c>
      <c r="H1270" s="124" t="str">
        <f t="shared" si="20"/>
        <v>04090900000000</v>
      </c>
    </row>
    <row r="1271" spans="1:8" ht="25.5">
      <c r="A1271" s="328" t="s">
        <v>484</v>
      </c>
      <c r="B1271" s="329" t="s">
        <v>208</v>
      </c>
      <c r="C1271" s="329" t="s">
        <v>358</v>
      </c>
      <c r="D1271" s="329" t="s">
        <v>994</v>
      </c>
      <c r="E1271" s="329" t="s">
        <v>1175</v>
      </c>
      <c r="F1271" s="324">
        <v>4874750</v>
      </c>
      <c r="G1271" s="324">
        <v>4874750</v>
      </c>
      <c r="H1271" s="124" t="str">
        <f t="shared" si="20"/>
        <v>04090910000000</v>
      </c>
    </row>
    <row r="1272" spans="1:8" ht="127.5">
      <c r="A1272" s="328" t="s">
        <v>2164</v>
      </c>
      <c r="B1272" s="329" t="s">
        <v>208</v>
      </c>
      <c r="C1272" s="329" t="s">
        <v>358</v>
      </c>
      <c r="D1272" s="329" t="s">
        <v>1889</v>
      </c>
      <c r="E1272" s="329" t="s">
        <v>1175</v>
      </c>
      <c r="F1272" s="324">
        <v>4874750</v>
      </c>
      <c r="G1272" s="324">
        <v>4874750</v>
      </c>
      <c r="H1272" s="124" t="str">
        <f t="shared" si="20"/>
        <v>040909100Ч0030</v>
      </c>
    </row>
    <row r="1273" spans="1:8">
      <c r="A1273" s="328" t="s">
        <v>1331</v>
      </c>
      <c r="B1273" s="329" t="s">
        <v>208</v>
      </c>
      <c r="C1273" s="329" t="s">
        <v>358</v>
      </c>
      <c r="D1273" s="329" t="s">
        <v>1889</v>
      </c>
      <c r="E1273" s="329" t="s">
        <v>1332</v>
      </c>
      <c r="F1273" s="324">
        <v>4874750</v>
      </c>
      <c r="G1273" s="324">
        <v>4874750</v>
      </c>
      <c r="H1273" s="124" t="str">
        <f t="shared" si="20"/>
        <v>040909100Ч0030500</v>
      </c>
    </row>
    <row r="1274" spans="1:8">
      <c r="A1274" s="328" t="s">
        <v>68</v>
      </c>
      <c r="B1274" s="329" t="s">
        <v>208</v>
      </c>
      <c r="C1274" s="329" t="s">
        <v>358</v>
      </c>
      <c r="D1274" s="329" t="s">
        <v>1889</v>
      </c>
      <c r="E1274" s="329" t="s">
        <v>430</v>
      </c>
      <c r="F1274" s="324">
        <v>4874750</v>
      </c>
      <c r="G1274" s="324">
        <v>4874750</v>
      </c>
      <c r="H1274" s="124" t="str">
        <f t="shared" si="20"/>
        <v>040909100Ч0030540</v>
      </c>
    </row>
    <row r="1275" spans="1:8">
      <c r="A1275" s="328" t="s">
        <v>140</v>
      </c>
      <c r="B1275" s="329" t="s">
        <v>208</v>
      </c>
      <c r="C1275" s="329" t="s">
        <v>1142</v>
      </c>
      <c r="D1275" s="329" t="s">
        <v>1175</v>
      </c>
      <c r="E1275" s="329" t="s">
        <v>1175</v>
      </c>
      <c r="F1275" s="324">
        <v>2500000</v>
      </c>
      <c r="G1275" s="324">
        <v>2500000</v>
      </c>
      <c r="H1275" s="124" t="str">
        <f t="shared" si="20"/>
        <v>0700</v>
      </c>
    </row>
    <row r="1276" spans="1:8">
      <c r="A1276" s="328" t="s">
        <v>1075</v>
      </c>
      <c r="B1276" s="329" t="s">
        <v>208</v>
      </c>
      <c r="C1276" s="329" t="s">
        <v>365</v>
      </c>
      <c r="D1276" s="329" t="s">
        <v>1175</v>
      </c>
      <c r="E1276" s="329" t="s">
        <v>1175</v>
      </c>
      <c r="F1276" s="324">
        <v>2500000</v>
      </c>
      <c r="G1276" s="324">
        <v>2500000</v>
      </c>
      <c r="H1276" s="124" t="str">
        <f t="shared" si="20"/>
        <v>0707</v>
      </c>
    </row>
    <row r="1277" spans="1:8" ht="25.5">
      <c r="A1277" s="328" t="s">
        <v>466</v>
      </c>
      <c r="B1277" s="329" t="s">
        <v>208</v>
      </c>
      <c r="C1277" s="329" t="s">
        <v>365</v>
      </c>
      <c r="D1277" s="329" t="s">
        <v>985</v>
      </c>
      <c r="E1277" s="329" t="s">
        <v>1175</v>
      </c>
      <c r="F1277" s="324">
        <v>2500000</v>
      </c>
      <c r="G1277" s="324">
        <v>2500000</v>
      </c>
      <c r="H1277" s="124" t="str">
        <f t="shared" si="20"/>
        <v>07070600000000</v>
      </c>
    </row>
    <row r="1278" spans="1:8" ht="38.25">
      <c r="A1278" s="328" t="s">
        <v>467</v>
      </c>
      <c r="B1278" s="329" t="s">
        <v>208</v>
      </c>
      <c r="C1278" s="329" t="s">
        <v>365</v>
      </c>
      <c r="D1278" s="329" t="s">
        <v>986</v>
      </c>
      <c r="E1278" s="329" t="s">
        <v>1175</v>
      </c>
      <c r="F1278" s="324">
        <v>2500000</v>
      </c>
      <c r="G1278" s="324">
        <v>2500000</v>
      </c>
      <c r="H1278" s="124" t="str">
        <f t="shared" si="20"/>
        <v>07070610000000</v>
      </c>
    </row>
    <row r="1279" spans="1:8" ht="153">
      <c r="A1279" s="328" t="s">
        <v>1489</v>
      </c>
      <c r="B1279" s="329" t="s">
        <v>208</v>
      </c>
      <c r="C1279" s="329" t="s">
        <v>365</v>
      </c>
      <c r="D1279" s="329" t="s">
        <v>799</v>
      </c>
      <c r="E1279" s="329" t="s">
        <v>1175</v>
      </c>
      <c r="F1279" s="324">
        <v>2500000</v>
      </c>
      <c r="G1279" s="324">
        <v>2500000</v>
      </c>
      <c r="H1279" s="124" t="str">
        <f t="shared" si="20"/>
        <v>070706100Ч0050</v>
      </c>
    </row>
    <row r="1280" spans="1:8">
      <c r="A1280" s="328" t="s">
        <v>1331</v>
      </c>
      <c r="B1280" s="329" t="s">
        <v>208</v>
      </c>
      <c r="C1280" s="329" t="s">
        <v>365</v>
      </c>
      <c r="D1280" s="329" t="s">
        <v>799</v>
      </c>
      <c r="E1280" s="329" t="s">
        <v>1332</v>
      </c>
      <c r="F1280" s="324">
        <v>2500000</v>
      </c>
      <c r="G1280" s="324">
        <v>2500000</v>
      </c>
      <c r="H1280" s="124" t="str">
        <f t="shared" si="20"/>
        <v>070706100Ч0050500</v>
      </c>
    </row>
    <row r="1281" spans="1:8">
      <c r="A1281" s="328" t="s">
        <v>68</v>
      </c>
      <c r="B1281" s="329" t="s">
        <v>208</v>
      </c>
      <c r="C1281" s="329" t="s">
        <v>365</v>
      </c>
      <c r="D1281" s="329" t="s">
        <v>799</v>
      </c>
      <c r="E1281" s="329" t="s">
        <v>430</v>
      </c>
      <c r="F1281" s="324">
        <v>2500000</v>
      </c>
      <c r="G1281" s="324">
        <v>2500000</v>
      </c>
      <c r="H1281" s="124" t="str">
        <f t="shared" si="20"/>
        <v>070706100Ч0050540</v>
      </c>
    </row>
    <row r="1282" spans="1:8" ht="25.5">
      <c r="A1282" s="328" t="s">
        <v>2001</v>
      </c>
      <c r="B1282" s="329" t="s">
        <v>208</v>
      </c>
      <c r="C1282" s="329" t="s">
        <v>2002</v>
      </c>
      <c r="D1282" s="329" t="s">
        <v>1175</v>
      </c>
      <c r="E1282" s="329" t="s">
        <v>1175</v>
      </c>
      <c r="F1282" s="324">
        <v>12100</v>
      </c>
      <c r="G1282" s="324">
        <v>0</v>
      </c>
      <c r="H1282" s="124" t="str">
        <f t="shared" si="20"/>
        <v>1300</v>
      </c>
    </row>
    <row r="1283" spans="1:8" ht="25.5">
      <c r="A1283" s="328" t="s">
        <v>2003</v>
      </c>
      <c r="B1283" s="329" t="s">
        <v>208</v>
      </c>
      <c r="C1283" s="329" t="s">
        <v>2004</v>
      </c>
      <c r="D1283" s="329" t="s">
        <v>1175</v>
      </c>
      <c r="E1283" s="329" t="s">
        <v>1175</v>
      </c>
      <c r="F1283" s="324">
        <v>12100</v>
      </c>
      <c r="G1283" s="324">
        <v>0</v>
      </c>
      <c r="H1283" s="124" t="str">
        <f t="shared" si="20"/>
        <v>1301</v>
      </c>
    </row>
    <row r="1284" spans="1:8" ht="25.5">
      <c r="A1284" s="328" t="s">
        <v>601</v>
      </c>
      <c r="B1284" s="329" t="s">
        <v>208</v>
      </c>
      <c r="C1284" s="329" t="s">
        <v>2004</v>
      </c>
      <c r="D1284" s="329" t="s">
        <v>1011</v>
      </c>
      <c r="E1284" s="329" t="s">
        <v>1175</v>
      </c>
      <c r="F1284" s="324">
        <v>12100</v>
      </c>
      <c r="G1284" s="324">
        <v>0</v>
      </c>
      <c r="H1284" s="124" t="str">
        <f t="shared" si="20"/>
        <v>13019000000000</v>
      </c>
    </row>
    <row r="1285" spans="1:8" ht="38.25">
      <c r="A1285" s="328" t="s">
        <v>431</v>
      </c>
      <c r="B1285" s="329" t="s">
        <v>208</v>
      </c>
      <c r="C1285" s="329" t="s">
        <v>2004</v>
      </c>
      <c r="D1285" s="329" t="s">
        <v>1015</v>
      </c>
      <c r="E1285" s="329" t="s">
        <v>1175</v>
      </c>
      <c r="F1285" s="324">
        <v>12100</v>
      </c>
      <c r="G1285" s="324">
        <v>0</v>
      </c>
      <c r="H1285" s="124" t="str">
        <f t="shared" si="20"/>
        <v>13019090000000</v>
      </c>
    </row>
    <row r="1286" spans="1:8" ht="38.25">
      <c r="A1286" s="328" t="s">
        <v>431</v>
      </c>
      <c r="B1286" s="329" t="s">
        <v>208</v>
      </c>
      <c r="C1286" s="329" t="s">
        <v>2004</v>
      </c>
      <c r="D1286" s="329" t="s">
        <v>795</v>
      </c>
      <c r="E1286" s="329" t="s">
        <v>1175</v>
      </c>
      <c r="F1286" s="324">
        <v>12100</v>
      </c>
      <c r="G1286" s="324">
        <v>0</v>
      </c>
      <c r="H1286" s="124" t="str">
        <f t="shared" si="20"/>
        <v>13019090080000</v>
      </c>
    </row>
    <row r="1287" spans="1:8" ht="25.5">
      <c r="A1287" s="328" t="s">
        <v>2005</v>
      </c>
      <c r="B1287" s="329" t="s">
        <v>208</v>
      </c>
      <c r="C1287" s="329" t="s">
        <v>2004</v>
      </c>
      <c r="D1287" s="329" t="s">
        <v>795</v>
      </c>
      <c r="E1287" s="329" t="s">
        <v>2006</v>
      </c>
      <c r="F1287" s="324">
        <v>12100</v>
      </c>
      <c r="G1287" s="324">
        <v>0</v>
      </c>
      <c r="H1287" s="124" t="str">
        <f t="shared" si="20"/>
        <v>13019090080000700</v>
      </c>
    </row>
    <row r="1288" spans="1:8">
      <c r="A1288" s="328" t="s">
        <v>2007</v>
      </c>
      <c r="B1288" s="329" t="s">
        <v>208</v>
      </c>
      <c r="C1288" s="329" t="s">
        <v>2004</v>
      </c>
      <c r="D1288" s="329" t="s">
        <v>795</v>
      </c>
      <c r="E1288" s="329" t="s">
        <v>2008</v>
      </c>
      <c r="F1288" s="324">
        <v>12100</v>
      </c>
      <c r="G1288" s="324">
        <v>0</v>
      </c>
      <c r="H1288" s="124" t="str">
        <f t="shared" si="20"/>
        <v>13019090080000730</v>
      </c>
    </row>
    <row r="1289" spans="1:8" ht="51">
      <c r="A1289" s="328" t="s">
        <v>1155</v>
      </c>
      <c r="B1289" s="329" t="s">
        <v>208</v>
      </c>
      <c r="C1289" s="329" t="s">
        <v>1156</v>
      </c>
      <c r="D1289" s="329" t="s">
        <v>1175</v>
      </c>
      <c r="E1289" s="329" t="s">
        <v>1175</v>
      </c>
      <c r="F1289" s="324">
        <v>80964800</v>
      </c>
      <c r="G1289" s="324">
        <v>80964800</v>
      </c>
      <c r="H1289" s="124" t="str">
        <f t="shared" si="20"/>
        <v>1400</v>
      </c>
    </row>
    <row r="1290" spans="1:8" ht="38.25">
      <c r="A1290" s="328" t="s">
        <v>211</v>
      </c>
      <c r="B1290" s="329" t="s">
        <v>208</v>
      </c>
      <c r="C1290" s="329" t="s">
        <v>437</v>
      </c>
      <c r="D1290" s="329" t="s">
        <v>1175</v>
      </c>
      <c r="E1290" s="329" t="s">
        <v>1175</v>
      </c>
      <c r="F1290" s="324">
        <v>62824800</v>
      </c>
      <c r="G1290" s="324">
        <v>62824800</v>
      </c>
      <c r="H1290" s="124" t="str">
        <f t="shared" si="20"/>
        <v>1401</v>
      </c>
    </row>
    <row r="1291" spans="1:8" ht="38.25">
      <c r="A1291" s="328" t="s">
        <v>1376</v>
      </c>
      <c r="B1291" s="329" t="s">
        <v>208</v>
      </c>
      <c r="C1291" s="329" t="s">
        <v>437</v>
      </c>
      <c r="D1291" s="329" t="s">
        <v>999</v>
      </c>
      <c r="E1291" s="329" t="s">
        <v>1175</v>
      </c>
      <c r="F1291" s="324">
        <v>62824800</v>
      </c>
      <c r="G1291" s="324">
        <v>62824800</v>
      </c>
      <c r="H1291" s="124" t="str">
        <f t="shared" si="20"/>
        <v>14011100000000</v>
      </c>
    </row>
    <row r="1292" spans="1:8" ht="76.5">
      <c r="A1292" s="328" t="s">
        <v>1379</v>
      </c>
      <c r="B1292" s="329" t="s">
        <v>208</v>
      </c>
      <c r="C1292" s="329" t="s">
        <v>437</v>
      </c>
      <c r="D1292" s="329" t="s">
        <v>1000</v>
      </c>
      <c r="E1292" s="329" t="s">
        <v>1175</v>
      </c>
      <c r="F1292" s="324">
        <v>62824800</v>
      </c>
      <c r="G1292" s="324">
        <v>62824800</v>
      </c>
      <c r="H1292" s="124" t="str">
        <f t="shared" si="20"/>
        <v>14011110000000</v>
      </c>
    </row>
    <row r="1293" spans="1:8" ht="165.75">
      <c r="A1293" s="328" t="s">
        <v>1382</v>
      </c>
      <c r="B1293" s="329" t="s">
        <v>208</v>
      </c>
      <c r="C1293" s="329" t="s">
        <v>437</v>
      </c>
      <c r="D1293" s="329" t="s">
        <v>801</v>
      </c>
      <c r="E1293" s="329" t="s">
        <v>1175</v>
      </c>
      <c r="F1293" s="324">
        <v>37664800</v>
      </c>
      <c r="G1293" s="324">
        <v>37664800</v>
      </c>
      <c r="H1293" s="124" t="str">
        <f t="shared" si="20"/>
        <v>14011110076010</v>
      </c>
    </row>
    <row r="1294" spans="1:8">
      <c r="A1294" s="328" t="s">
        <v>1331</v>
      </c>
      <c r="B1294" s="329" t="s">
        <v>208</v>
      </c>
      <c r="C1294" s="329" t="s">
        <v>437</v>
      </c>
      <c r="D1294" s="329" t="s">
        <v>801</v>
      </c>
      <c r="E1294" s="329" t="s">
        <v>1332</v>
      </c>
      <c r="F1294" s="324">
        <v>37664800</v>
      </c>
      <c r="G1294" s="324">
        <v>37664800</v>
      </c>
      <c r="H1294" s="124" t="str">
        <f t="shared" si="20"/>
        <v>14011110076010500</v>
      </c>
    </row>
    <row r="1295" spans="1:8">
      <c r="A1295" s="328" t="s">
        <v>1210</v>
      </c>
      <c r="B1295" s="329" t="s">
        <v>208</v>
      </c>
      <c r="C1295" s="329" t="s">
        <v>437</v>
      </c>
      <c r="D1295" s="329" t="s">
        <v>801</v>
      </c>
      <c r="E1295" s="329" t="s">
        <v>1211</v>
      </c>
      <c r="F1295" s="324">
        <v>37664800</v>
      </c>
      <c r="G1295" s="324">
        <v>37664800</v>
      </c>
      <c r="H1295" s="124" t="str">
        <f t="shared" si="20"/>
        <v>14011110076010510</v>
      </c>
    </row>
    <row r="1296" spans="1:8" ht="25.5">
      <c r="A1296" s="328" t="s">
        <v>546</v>
      </c>
      <c r="B1296" s="329" t="s">
        <v>208</v>
      </c>
      <c r="C1296" s="329" t="s">
        <v>437</v>
      </c>
      <c r="D1296" s="329" t="s">
        <v>801</v>
      </c>
      <c r="E1296" s="329" t="s">
        <v>438</v>
      </c>
      <c r="F1296" s="324">
        <v>37664800</v>
      </c>
      <c r="G1296" s="324">
        <v>37664800</v>
      </c>
      <c r="H1296" s="124" t="str">
        <f t="shared" si="20"/>
        <v>14011110076010511</v>
      </c>
    </row>
    <row r="1297" spans="1:8" ht="127.5">
      <c r="A1297" s="328" t="s">
        <v>540</v>
      </c>
      <c r="B1297" s="329" t="s">
        <v>208</v>
      </c>
      <c r="C1297" s="329" t="s">
        <v>437</v>
      </c>
      <c r="D1297" s="329" t="s">
        <v>802</v>
      </c>
      <c r="E1297" s="329" t="s">
        <v>1175</v>
      </c>
      <c r="F1297" s="324">
        <v>25160000</v>
      </c>
      <c r="G1297" s="324">
        <v>25160000</v>
      </c>
      <c r="H1297" s="124" t="str">
        <f t="shared" si="20"/>
        <v>14011110080130</v>
      </c>
    </row>
    <row r="1298" spans="1:8">
      <c r="A1298" s="328" t="s">
        <v>1331</v>
      </c>
      <c r="B1298" s="329" t="s">
        <v>208</v>
      </c>
      <c r="C1298" s="329" t="s">
        <v>437</v>
      </c>
      <c r="D1298" s="329" t="s">
        <v>802</v>
      </c>
      <c r="E1298" s="329" t="s">
        <v>1332</v>
      </c>
      <c r="F1298" s="324">
        <v>25160000</v>
      </c>
      <c r="G1298" s="324">
        <v>25160000</v>
      </c>
      <c r="H1298" s="124" t="str">
        <f t="shared" si="20"/>
        <v>14011110080130500</v>
      </c>
    </row>
    <row r="1299" spans="1:8">
      <c r="A1299" s="328" t="s">
        <v>1210</v>
      </c>
      <c r="B1299" s="329" t="s">
        <v>208</v>
      </c>
      <c r="C1299" s="329" t="s">
        <v>437</v>
      </c>
      <c r="D1299" s="329" t="s">
        <v>802</v>
      </c>
      <c r="E1299" s="329" t="s">
        <v>1211</v>
      </c>
      <c r="F1299" s="324">
        <v>25160000</v>
      </c>
      <c r="G1299" s="324">
        <v>25160000</v>
      </c>
      <c r="H1299" s="124" t="str">
        <f t="shared" si="20"/>
        <v>14011110080130510</v>
      </c>
    </row>
    <row r="1300" spans="1:8" ht="25.5">
      <c r="A1300" s="328" t="s">
        <v>546</v>
      </c>
      <c r="B1300" s="329" t="s">
        <v>208</v>
      </c>
      <c r="C1300" s="329" t="s">
        <v>437</v>
      </c>
      <c r="D1300" s="329" t="s">
        <v>802</v>
      </c>
      <c r="E1300" s="329" t="s">
        <v>438</v>
      </c>
      <c r="F1300" s="324">
        <v>25160000</v>
      </c>
      <c r="G1300" s="324">
        <v>25160000</v>
      </c>
      <c r="H1300" s="124" t="str">
        <f t="shared" si="20"/>
        <v>14011110080130511</v>
      </c>
    </row>
    <row r="1301" spans="1:8" ht="25.5">
      <c r="A1301" s="328" t="s">
        <v>250</v>
      </c>
      <c r="B1301" s="329" t="s">
        <v>208</v>
      </c>
      <c r="C1301" s="329" t="s">
        <v>439</v>
      </c>
      <c r="D1301" s="329" t="s">
        <v>1175</v>
      </c>
      <c r="E1301" s="329" t="s">
        <v>1175</v>
      </c>
      <c r="F1301" s="324">
        <v>18140000</v>
      </c>
      <c r="G1301" s="324">
        <v>18140000</v>
      </c>
      <c r="H1301" s="124" t="str">
        <f t="shared" si="20"/>
        <v>1403</v>
      </c>
    </row>
    <row r="1302" spans="1:8" ht="38.25">
      <c r="A1302" s="328" t="s">
        <v>1376</v>
      </c>
      <c r="B1302" s="329" t="s">
        <v>208</v>
      </c>
      <c r="C1302" s="329" t="s">
        <v>439</v>
      </c>
      <c r="D1302" s="329" t="s">
        <v>999</v>
      </c>
      <c r="E1302" s="329" t="s">
        <v>1175</v>
      </c>
      <c r="F1302" s="324">
        <v>18140000</v>
      </c>
      <c r="G1302" s="324">
        <v>18140000</v>
      </c>
      <c r="H1302" s="124" t="str">
        <f t="shared" si="20"/>
        <v>14031100000000</v>
      </c>
    </row>
    <row r="1303" spans="1:8" ht="76.5">
      <c r="A1303" s="328" t="s">
        <v>1379</v>
      </c>
      <c r="B1303" s="329" t="s">
        <v>208</v>
      </c>
      <c r="C1303" s="329" t="s">
        <v>439</v>
      </c>
      <c r="D1303" s="329" t="s">
        <v>1000</v>
      </c>
      <c r="E1303" s="329" t="s">
        <v>1175</v>
      </c>
      <c r="F1303" s="324">
        <v>18140000</v>
      </c>
      <c r="G1303" s="324">
        <v>18140000</v>
      </c>
      <c r="H1303" s="124" t="str">
        <f t="shared" si="20"/>
        <v>14031110000000</v>
      </c>
    </row>
    <row r="1304" spans="1:8" ht="140.25">
      <c r="A1304" s="328" t="s">
        <v>1493</v>
      </c>
      <c r="B1304" s="329" t="s">
        <v>208</v>
      </c>
      <c r="C1304" s="329" t="s">
        <v>439</v>
      </c>
      <c r="D1304" s="329" t="s">
        <v>803</v>
      </c>
      <c r="E1304" s="329" t="s">
        <v>1175</v>
      </c>
      <c r="F1304" s="324">
        <v>18140000</v>
      </c>
      <c r="G1304" s="324">
        <v>18140000</v>
      </c>
      <c r="H1304" s="124" t="str">
        <f t="shared" si="20"/>
        <v>14031110080120</v>
      </c>
    </row>
    <row r="1305" spans="1:8">
      <c r="A1305" s="328" t="s">
        <v>1331</v>
      </c>
      <c r="B1305" s="329" t="s">
        <v>208</v>
      </c>
      <c r="C1305" s="329" t="s">
        <v>439</v>
      </c>
      <c r="D1305" s="329" t="s">
        <v>803</v>
      </c>
      <c r="E1305" s="329" t="s">
        <v>1332</v>
      </c>
      <c r="F1305" s="324">
        <v>18140000</v>
      </c>
      <c r="G1305" s="324">
        <v>18140000</v>
      </c>
      <c r="H1305" s="124" t="str">
        <f t="shared" si="20"/>
        <v>14031110080120500</v>
      </c>
    </row>
    <row r="1306" spans="1:8">
      <c r="A1306" s="328" t="s">
        <v>68</v>
      </c>
      <c r="B1306" s="329" t="s">
        <v>208</v>
      </c>
      <c r="C1306" s="329" t="s">
        <v>439</v>
      </c>
      <c r="D1306" s="329" t="s">
        <v>803</v>
      </c>
      <c r="E1306" s="329" t="s">
        <v>430</v>
      </c>
      <c r="F1306" s="324">
        <v>18140000</v>
      </c>
      <c r="G1306" s="324">
        <v>18140000</v>
      </c>
      <c r="H1306" s="124" t="str">
        <f t="shared" si="20"/>
        <v>14031110080120540</v>
      </c>
    </row>
    <row r="1307" spans="1:8">
      <c r="A1307" s="417" t="s">
        <v>1766</v>
      </c>
      <c r="B1307" s="218"/>
      <c r="C1307" s="218"/>
      <c r="D1307" s="218"/>
      <c r="E1307" s="218"/>
      <c r="F1307" s="166">
        <v>30000000</v>
      </c>
      <c r="G1307" s="166">
        <v>63000000</v>
      </c>
    </row>
  </sheetData>
  <autoFilter ref="A6:I1257">
    <filterColumn colId="0"/>
    <filterColumn colId="1"/>
    <filterColumn colId="2"/>
    <filterColumn colId="3"/>
    <filterColumn colId="4"/>
  </autoFilter>
  <mergeCells count="7">
    <mergeCell ref="A1:G1"/>
    <mergeCell ref="A2:G2"/>
    <mergeCell ref="A3:G3"/>
    <mergeCell ref="G5:G6"/>
    <mergeCell ref="A5:A6"/>
    <mergeCell ref="B5:E5"/>
    <mergeCell ref="F5:F6"/>
  </mergeCells>
  <pageMargins left="0.70866141732283472" right="0.31496062992125984" top="0.28999999999999998" bottom="0.22" header="0.17" footer="0.31"/>
  <pageSetup paperSize="9" scale="80" orientation="portrait" r:id="rId1"/>
</worksheet>
</file>

<file path=xl/worksheets/sheet8.xml><?xml version="1.0" encoding="utf-8"?>
<worksheet xmlns="http://schemas.openxmlformats.org/spreadsheetml/2006/main" xmlns:r="http://schemas.openxmlformats.org/officeDocument/2006/relationships">
  <sheetPr codeName="Лист6"/>
  <dimension ref="A1:D54"/>
  <sheetViews>
    <sheetView topLeftCell="A20" zoomScaleNormal="100" workbookViewId="0">
      <selection activeCell="A3" sqref="A3:D3"/>
    </sheetView>
  </sheetViews>
  <sheetFormatPr defaultRowHeight="12.75"/>
  <cols>
    <col min="1" max="1" width="50.7109375" style="3" customWidth="1"/>
    <col min="2" max="2" width="8.140625" style="3" customWidth="1"/>
    <col min="3" max="3" width="11" style="3" customWidth="1"/>
    <col min="4" max="4" width="18.42578125" style="3" customWidth="1"/>
    <col min="5" max="16384" width="9.140625" style="3"/>
  </cols>
  <sheetData>
    <row r="1" spans="1:4" ht="44.25" customHeight="1">
      <c r="A1" s="449" t="str">
        <f>"Приложение №"&amp;Н2фун&amp;" к решению
Богучанского районного Совета депутатов
от "&amp;Р2дата&amp;" года №"&amp;Р2номер</f>
        <v>Приложение №5 к решению
Богучанского районного Совета депутатов
от 11.03.2022 года №21/1-158</v>
      </c>
      <c r="B1" s="449"/>
      <c r="C1" s="449"/>
      <c r="D1" s="449"/>
    </row>
    <row r="2" spans="1:4" ht="47.25" customHeight="1">
      <c r="A2" s="449" t="str">
        <f>"Приложение "&amp;Н1фун&amp;" к решению
Богучанского районного Совета депутатов
от "&amp;Р1дата&amp;" года №"&amp;Р1номер</f>
        <v>Приложение 5 к решению
Богучанского районного Совета депутатов
от 22.12.2021 года №18/1-133</v>
      </c>
      <c r="B2" s="449"/>
      <c r="C2" s="449"/>
      <c r="D2" s="449"/>
    </row>
    <row r="3" spans="1:4" ht="64.5" customHeight="1">
      <c r="A3" s="448" t="str">
        <f>"Распределение бюджетных ассигнований по разделам и подразделам бюджетной классификации расходов бюджетов Российской Федерации  на "&amp;год&amp;" год"</f>
        <v>Распределение бюджетных ассигнований по разделам и подразделам бюджетной классификации расходов бюджетов Российской Федерации  на 2022 год</v>
      </c>
      <c r="B3" s="448"/>
      <c r="C3" s="448"/>
      <c r="D3" s="448"/>
    </row>
    <row r="4" spans="1:4">
      <c r="D4" s="8" t="s">
        <v>69</v>
      </c>
    </row>
    <row r="5" spans="1:4" ht="12.75" customHeight="1">
      <c r="A5" s="484" t="s">
        <v>1338</v>
      </c>
      <c r="B5" s="485" t="s">
        <v>177</v>
      </c>
      <c r="C5" s="486"/>
      <c r="D5" s="484" t="s">
        <v>1342</v>
      </c>
    </row>
    <row r="6" spans="1:4">
      <c r="A6" s="484"/>
      <c r="B6" s="189" t="s">
        <v>1016</v>
      </c>
      <c r="C6" s="189" t="s">
        <v>233</v>
      </c>
      <c r="D6" s="484"/>
    </row>
    <row r="7" spans="1:4" s="11" customFormat="1">
      <c r="A7" s="431" t="s">
        <v>637</v>
      </c>
      <c r="B7" s="432" t="s">
        <v>1175</v>
      </c>
      <c r="C7" s="250" t="s">
        <v>1175</v>
      </c>
      <c r="D7" s="251">
        <v>2630589922.1999998</v>
      </c>
    </row>
    <row r="8" spans="1:4">
      <c r="A8" s="431" t="s">
        <v>234</v>
      </c>
      <c r="B8" s="432" t="s">
        <v>131</v>
      </c>
      <c r="C8" s="250" t="s">
        <v>127</v>
      </c>
      <c r="D8" s="251">
        <v>187017714.06999999</v>
      </c>
    </row>
    <row r="9" spans="1:4" ht="38.25">
      <c r="A9" s="52" t="s">
        <v>1310</v>
      </c>
      <c r="B9" s="428" t="s">
        <v>131</v>
      </c>
      <c r="C9" s="429" t="s">
        <v>223</v>
      </c>
      <c r="D9" s="430">
        <v>2544341</v>
      </c>
    </row>
    <row r="10" spans="1:4" ht="51">
      <c r="A10" s="52" t="s">
        <v>67</v>
      </c>
      <c r="B10" s="428" t="s">
        <v>131</v>
      </c>
      <c r="C10" s="429" t="s">
        <v>235</v>
      </c>
      <c r="D10" s="430">
        <v>7274170</v>
      </c>
    </row>
    <row r="11" spans="1:4" ht="51">
      <c r="A11" s="52" t="s">
        <v>236</v>
      </c>
      <c r="B11" s="428" t="s">
        <v>131</v>
      </c>
      <c r="C11" s="429" t="s">
        <v>237</v>
      </c>
      <c r="D11" s="430">
        <v>73646414.859999999</v>
      </c>
    </row>
    <row r="12" spans="1:4">
      <c r="A12" s="52" t="s">
        <v>1193</v>
      </c>
      <c r="B12" s="428" t="s">
        <v>131</v>
      </c>
      <c r="C12" s="429" t="s">
        <v>227</v>
      </c>
      <c r="D12" s="430">
        <v>218800</v>
      </c>
    </row>
    <row r="13" spans="1:4" ht="38.25">
      <c r="A13" s="52" t="s">
        <v>216</v>
      </c>
      <c r="B13" s="428" t="s">
        <v>131</v>
      </c>
      <c r="C13" s="429" t="s">
        <v>228</v>
      </c>
      <c r="D13" s="430">
        <v>22686641</v>
      </c>
    </row>
    <row r="14" spans="1:4">
      <c r="A14" s="52" t="s">
        <v>60</v>
      </c>
      <c r="B14" s="428" t="s">
        <v>131</v>
      </c>
      <c r="C14" s="429" t="s">
        <v>27</v>
      </c>
      <c r="D14" s="430">
        <v>1970000</v>
      </c>
    </row>
    <row r="15" spans="1:4">
      <c r="A15" s="52" t="s">
        <v>217</v>
      </c>
      <c r="B15" s="428" t="s">
        <v>131</v>
      </c>
      <c r="C15" s="429" t="s">
        <v>71</v>
      </c>
      <c r="D15" s="430">
        <v>78677347.209999993</v>
      </c>
    </row>
    <row r="16" spans="1:4">
      <c r="A16" s="431" t="s">
        <v>187</v>
      </c>
      <c r="B16" s="432" t="s">
        <v>223</v>
      </c>
      <c r="C16" s="250" t="s">
        <v>127</v>
      </c>
      <c r="D16" s="251">
        <v>5441900</v>
      </c>
    </row>
    <row r="17" spans="1:4">
      <c r="A17" s="52" t="s">
        <v>188</v>
      </c>
      <c r="B17" s="428" t="s">
        <v>223</v>
      </c>
      <c r="C17" s="429" t="s">
        <v>235</v>
      </c>
      <c r="D17" s="430">
        <v>5441900</v>
      </c>
    </row>
    <row r="18" spans="1:4" ht="25.5">
      <c r="A18" s="431" t="s">
        <v>238</v>
      </c>
      <c r="B18" s="432" t="s">
        <v>235</v>
      </c>
      <c r="C18" s="250" t="s">
        <v>127</v>
      </c>
      <c r="D18" s="251">
        <v>41430897.140000001</v>
      </c>
    </row>
    <row r="19" spans="1:4" ht="38.25">
      <c r="A19" s="52" t="s">
        <v>1715</v>
      </c>
      <c r="B19" s="428" t="s">
        <v>235</v>
      </c>
      <c r="C19" s="429" t="s">
        <v>192</v>
      </c>
      <c r="D19" s="430">
        <v>39730897.140000001</v>
      </c>
    </row>
    <row r="20" spans="1:4" ht="25.5">
      <c r="A20" s="52" t="s">
        <v>1870</v>
      </c>
      <c r="B20" s="428" t="s">
        <v>235</v>
      </c>
      <c r="C20" s="429" t="s">
        <v>73</v>
      </c>
      <c r="D20" s="430">
        <v>1700000</v>
      </c>
    </row>
    <row r="21" spans="1:4">
      <c r="A21" s="431" t="s">
        <v>183</v>
      </c>
      <c r="B21" s="432" t="s">
        <v>237</v>
      </c>
      <c r="C21" s="250" t="s">
        <v>127</v>
      </c>
      <c r="D21" s="251">
        <v>91522750</v>
      </c>
    </row>
    <row r="22" spans="1:4">
      <c r="A22" s="52" t="s">
        <v>184</v>
      </c>
      <c r="B22" s="428" t="s">
        <v>237</v>
      </c>
      <c r="C22" s="429" t="s">
        <v>227</v>
      </c>
      <c r="D22" s="430">
        <v>1752200</v>
      </c>
    </row>
    <row r="23" spans="1:4">
      <c r="A23" s="52" t="s">
        <v>1671</v>
      </c>
      <c r="B23" s="428" t="s">
        <v>237</v>
      </c>
      <c r="C23" s="429" t="s">
        <v>23</v>
      </c>
      <c r="D23" s="430">
        <v>1887000</v>
      </c>
    </row>
    <row r="24" spans="1:4">
      <c r="A24" s="52" t="s">
        <v>185</v>
      </c>
      <c r="B24" s="428" t="s">
        <v>237</v>
      </c>
      <c r="C24" s="429" t="s">
        <v>31</v>
      </c>
      <c r="D24" s="430">
        <v>79511000</v>
      </c>
    </row>
    <row r="25" spans="1:4">
      <c r="A25" s="52" t="s">
        <v>252</v>
      </c>
      <c r="B25" s="428" t="s">
        <v>237</v>
      </c>
      <c r="C25" s="429" t="s">
        <v>26</v>
      </c>
      <c r="D25" s="430">
        <v>5089550</v>
      </c>
    </row>
    <row r="26" spans="1:4">
      <c r="A26" s="52" t="s">
        <v>145</v>
      </c>
      <c r="B26" s="428" t="s">
        <v>237</v>
      </c>
      <c r="C26" s="429" t="s">
        <v>199</v>
      </c>
      <c r="D26" s="430">
        <v>3283000</v>
      </c>
    </row>
    <row r="27" spans="1:4">
      <c r="A27" s="431" t="s">
        <v>239</v>
      </c>
      <c r="B27" s="432" t="s">
        <v>227</v>
      </c>
      <c r="C27" s="250" t="s">
        <v>127</v>
      </c>
      <c r="D27" s="251">
        <v>291860599.99000001</v>
      </c>
    </row>
    <row r="28" spans="1:4">
      <c r="A28" s="52" t="s">
        <v>3</v>
      </c>
      <c r="B28" s="428" t="s">
        <v>227</v>
      </c>
      <c r="C28" s="429" t="s">
        <v>131</v>
      </c>
      <c r="D28" s="430">
        <v>3545980.79</v>
      </c>
    </row>
    <row r="29" spans="1:4">
      <c r="A29" s="52" t="s">
        <v>146</v>
      </c>
      <c r="B29" s="428" t="s">
        <v>227</v>
      </c>
      <c r="C29" s="429" t="s">
        <v>223</v>
      </c>
      <c r="D29" s="430">
        <v>279023541.19999999</v>
      </c>
    </row>
    <row r="30" spans="1:4">
      <c r="A30" s="52" t="s">
        <v>37</v>
      </c>
      <c r="B30" s="428" t="s">
        <v>227</v>
      </c>
      <c r="C30" s="429" t="s">
        <v>235</v>
      </c>
      <c r="D30" s="430">
        <v>3299500</v>
      </c>
    </row>
    <row r="31" spans="1:4" ht="25.5">
      <c r="A31" s="52" t="s">
        <v>151</v>
      </c>
      <c r="B31" s="428" t="s">
        <v>227</v>
      </c>
      <c r="C31" s="429" t="s">
        <v>227</v>
      </c>
      <c r="D31" s="430">
        <v>5991578</v>
      </c>
    </row>
    <row r="32" spans="1:4">
      <c r="A32" s="431" t="s">
        <v>1656</v>
      </c>
      <c r="B32" s="432" t="s">
        <v>228</v>
      </c>
      <c r="C32" s="250" t="s">
        <v>127</v>
      </c>
      <c r="D32" s="251">
        <v>2683270</v>
      </c>
    </row>
    <row r="33" spans="1:4" ht="25.5">
      <c r="A33" s="52" t="s">
        <v>1723</v>
      </c>
      <c r="B33" s="428" t="s">
        <v>228</v>
      </c>
      <c r="C33" s="429" t="s">
        <v>235</v>
      </c>
      <c r="D33" s="430">
        <v>786000</v>
      </c>
    </row>
    <row r="34" spans="1:4">
      <c r="A34" s="52" t="s">
        <v>1658</v>
      </c>
      <c r="B34" s="428" t="s">
        <v>228</v>
      </c>
      <c r="C34" s="429" t="s">
        <v>227</v>
      </c>
      <c r="D34" s="430">
        <v>1897270</v>
      </c>
    </row>
    <row r="35" spans="1:4">
      <c r="A35" s="431" t="s">
        <v>140</v>
      </c>
      <c r="B35" s="432" t="s">
        <v>23</v>
      </c>
      <c r="C35" s="250" t="s">
        <v>127</v>
      </c>
      <c r="D35" s="251">
        <v>1511912595</v>
      </c>
    </row>
    <row r="36" spans="1:4">
      <c r="A36" s="52" t="s">
        <v>152</v>
      </c>
      <c r="B36" s="428" t="s">
        <v>23</v>
      </c>
      <c r="C36" s="429" t="s">
        <v>131</v>
      </c>
      <c r="D36" s="430">
        <v>447326286.41000003</v>
      </c>
    </row>
    <row r="37" spans="1:4">
      <c r="A37" s="52" t="s">
        <v>153</v>
      </c>
      <c r="B37" s="428" t="s">
        <v>23</v>
      </c>
      <c r="C37" s="429" t="s">
        <v>223</v>
      </c>
      <c r="D37" s="430">
        <v>819094799.5</v>
      </c>
    </row>
    <row r="38" spans="1:4">
      <c r="A38" s="52" t="s">
        <v>1077</v>
      </c>
      <c r="B38" s="428" t="s">
        <v>23</v>
      </c>
      <c r="C38" s="429" t="s">
        <v>235</v>
      </c>
      <c r="D38" s="430">
        <v>118041708.01000001</v>
      </c>
    </row>
    <row r="39" spans="1:4">
      <c r="A39" s="52" t="s">
        <v>1075</v>
      </c>
      <c r="B39" s="428" t="s">
        <v>23</v>
      </c>
      <c r="C39" s="429" t="s">
        <v>23</v>
      </c>
      <c r="D39" s="430">
        <v>32737981</v>
      </c>
    </row>
    <row r="40" spans="1:4">
      <c r="A40" s="52" t="s">
        <v>4</v>
      </c>
      <c r="B40" s="428" t="s">
        <v>23</v>
      </c>
      <c r="C40" s="429" t="s">
        <v>26</v>
      </c>
      <c r="D40" s="430">
        <v>94711820.079999998</v>
      </c>
    </row>
    <row r="41" spans="1:4">
      <c r="A41" s="431" t="s">
        <v>249</v>
      </c>
      <c r="B41" s="432" t="s">
        <v>31</v>
      </c>
      <c r="C41" s="250" t="s">
        <v>127</v>
      </c>
      <c r="D41" s="251">
        <v>259035227</v>
      </c>
    </row>
    <row r="42" spans="1:4">
      <c r="A42" s="52" t="s">
        <v>209</v>
      </c>
      <c r="B42" s="428" t="s">
        <v>31</v>
      </c>
      <c r="C42" s="429" t="s">
        <v>131</v>
      </c>
      <c r="D42" s="430">
        <v>169004080</v>
      </c>
    </row>
    <row r="43" spans="1:4">
      <c r="A43" s="52" t="s">
        <v>0</v>
      </c>
      <c r="B43" s="428" t="s">
        <v>31</v>
      </c>
      <c r="C43" s="429" t="s">
        <v>237</v>
      </c>
      <c r="D43" s="430">
        <v>90031147</v>
      </c>
    </row>
    <row r="44" spans="1:4">
      <c r="A44" s="431" t="s">
        <v>141</v>
      </c>
      <c r="B44" s="432" t="s">
        <v>192</v>
      </c>
      <c r="C44" s="250" t="s">
        <v>127</v>
      </c>
      <c r="D44" s="251">
        <v>73586311</v>
      </c>
    </row>
    <row r="45" spans="1:4">
      <c r="A45" s="52" t="s">
        <v>97</v>
      </c>
      <c r="B45" s="428" t="s">
        <v>192</v>
      </c>
      <c r="C45" s="429" t="s">
        <v>131</v>
      </c>
      <c r="D45" s="430">
        <v>2405107</v>
      </c>
    </row>
    <row r="46" spans="1:4">
      <c r="A46" s="52" t="s">
        <v>98</v>
      </c>
      <c r="B46" s="428" t="s">
        <v>192</v>
      </c>
      <c r="C46" s="429" t="s">
        <v>235</v>
      </c>
      <c r="D46" s="430">
        <v>63432820</v>
      </c>
    </row>
    <row r="47" spans="1:4">
      <c r="A47" s="52" t="s">
        <v>18</v>
      </c>
      <c r="B47" s="428" t="s">
        <v>192</v>
      </c>
      <c r="C47" s="429" t="s">
        <v>237</v>
      </c>
      <c r="D47" s="430">
        <v>6836984</v>
      </c>
    </row>
    <row r="48" spans="1:4">
      <c r="A48" s="52" t="s">
        <v>63</v>
      </c>
      <c r="B48" s="428" t="s">
        <v>192</v>
      </c>
      <c r="C48" s="429" t="s">
        <v>228</v>
      </c>
      <c r="D48" s="430">
        <v>911400</v>
      </c>
    </row>
    <row r="49" spans="1:4">
      <c r="A49" s="431" t="s">
        <v>248</v>
      </c>
      <c r="B49" s="432" t="s">
        <v>27</v>
      </c>
      <c r="C49" s="250" t="s">
        <v>127</v>
      </c>
      <c r="D49" s="251">
        <v>27834708</v>
      </c>
    </row>
    <row r="50" spans="1:4">
      <c r="A50" s="52" t="s">
        <v>1230</v>
      </c>
      <c r="B50" s="428" t="s">
        <v>27</v>
      </c>
      <c r="C50" s="429" t="s">
        <v>131</v>
      </c>
      <c r="D50" s="430">
        <v>23106558</v>
      </c>
    </row>
    <row r="51" spans="1:4">
      <c r="A51" s="52" t="s">
        <v>210</v>
      </c>
      <c r="B51" s="428" t="s">
        <v>27</v>
      </c>
      <c r="C51" s="429" t="s">
        <v>223</v>
      </c>
      <c r="D51" s="430">
        <v>4728150</v>
      </c>
    </row>
    <row r="52" spans="1:4" ht="38.25">
      <c r="A52" s="431" t="s">
        <v>1155</v>
      </c>
      <c r="B52" s="432" t="s">
        <v>73</v>
      </c>
      <c r="C52" s="250" t="s">
        <v>127</v>
      </c>
      <c r="D52" s="251">
        <v>138263950</v>
      </c>
    </row>
    <row r="53" spans="1:4" ht="38.25">
      <c r="A53" s="52" t="s">
        <v>211</v>
      </c>
      <c r="B53" s="428" t="s">
        <v>73</v>
      </c>
      <c r="C53" s="429" t="s">
        <v>131</v>
      </c>
      <c r="D53" s="430">
        <v>97389400</v>
      </c>
    </row>
    <row r="54" spans="1:4">
      <c r="A54" s="52" t="s">
        <v>250</v>
      </c>
      <c r="B54" s="428" t="s">
        <v>73</v>
      </c>
      <c r="C54" s="429" t="s">
        <v>235</v>
      </c>
      <c r="D54" s="430">
        <v>40874550</v>
      </c>
    </row>
  </sheetData>
  <autoFilter ref="A6:D54"/>
  <mergeCells count="6">
    <mergeCell ref="A1:D1"/>
    <mergeCell ref="A2:D2"/>
    <mergeCell ref="A3:D3"/>
    <mergeCell ref="A5:A6"/>
    <mergeCell ref="B5:C5"/>
    <mergeCell ref="D5:D6"/>
  </mergeCells>
  <phoneticPr fontId="0" type="noConversion"/>
  <pageMargins left="0.78740157480314965" right="0.23622047244094491" top="0.19685039370078741" bottom="0.19685039370078741" header="0.15748031496062992" footer="0.15748031496062992"/>
  <pageSetup paperSize="9" scale="95" fitToHeight="0" orientation="portrait" r:id="rId1"/>
  <headerFooter alignWithMargins="0"/>
</worksheet>
</file>

<file path=xl/worksheets/sheet9.xml><?xml version="1.0" encoding="utf-8"?>
<worksheet xmlns="http://schemas.openxmlformats.org/spreadsheetml/2006/main" xmlns:r="http://schemas.openxmlformats.org/officeDocument/2006/relationships">
  <dimension ref="A1:G54"/>
  <sheetViews>
    <sheetView topLeftCell="A24" zoomScaleNormal="100" workbookViewId="0">
      <selection activeCell="A3" sqref="A3:E3"/>
    </sheetView>
  </sheetViews>
  <sheetFormatPr defaultRowHeight="12.75"/>
  <cols>
    <col min="1" max="1" width="40.85546875" style="3" customWidth="1"/>
    <col min="2" max="2" width="9" style="3" customWidth="1"/>
    <col min="3" max="3" width="7.5703125" style="3" customWidth="1"/>
    <col min="4" max="4" width="20.140625" style="3" customWidth="1"/>
    <col min="5" max="5" width="20.140625" style="19" customWidth="1"/>
    <col min="6" max="6" width="9.140625" style="3"/>
    <col min="7" max="7" width="19.28515625" style="3" customWidth="1"/>
    <col min="8" max="16384" width="9.140625" style="3"/>
  </cols>
  <sheetData>
    <row r="1" spans="1:7" ht="44.25" customHeight="1">
      <c r="A1" s="449" t="str">
        <f>"Приложение №"&amp;Н2фун1&amp;" к решению
Богучанского районного Совета депутатов
от "&amp;Р2дата&amp;" года №"&amp;Р2номер</f>
        <v>Приложение №6 к решению
Богучанского районного Совета депутатов
от 11.03.2022 года №21/1-158</v>
      </c>
      <c r="B1" s="449"/>
      <c r="C1" s="449"/>
      <c r="D1" s="449"/>
      <c r="E1" s="449"/>
    </row>
    <row r="2" spans="1:7" ht="47.25" customHeight="1">
      <c r="A2" s="449" t="str">
        <f>"Приложение "&amp;Н1фун1&amp;" к решению
Богучанского районного Совета депутатов
от "&amp;Р1дата&amp;" года №"&amp;Р1номер</f>
        <v>Приложение 6 к решению
Богучанского районного Совета депутатов
от 22.12.2021 года №18/1-133</v>
      </c>
      <c r="B2" s="449"/>
      <c r="C2" s="449"/>
      <c r="D2" s="449"/>
      <c r="E2" s="449"/>
    </row>
    <row r="3" spans="1:7" ht="65.25" customHeight="1">
      <c r="A3" s="448" t="str">
        <f>"Распределение  бюджетных ассигнований по разделам и подразделам бюджетной классификации расходов бюджетов Российской Федерации  на  плановый период "&amp;ПлПер&amp;" годов"</f>
        <v>Распределение  бюджетных ассигнований по разделам и подразделам бюджетной классификации расходов бюджетов Российской Федерации  на  плановый период 2023-2024 годов</v>
      </c>
      <c r="B3" s="448"/>
      <c r="C3" s="448"/>
      <c r="D3" s="448"/>
      <c r="E3" s="448"/>
      <c r="G3" s="154"/>
    </row>
    <row r="4" spans="1:7">
      <c r="E4" s="8" t="s">
        <v>69</v>
      </c>
    </row>
    <row r="5" spans="1:7" ht="12.75" customHeight="1">
      <c r="A5" s="484" t="s">
        <v>232</v>
      </c>
      <c r="B5" s="487" t="s">
        <v>177</v>
      </c>
      <c r="C5" s="487"/>
      <c r="D5" s="484" t="s">
        <v>1753</v>
      </c>
      <c r="E5" s="484" t="s">
        <v>1865</v>
      </c>
    </row>
    <row r="6" spans="1:7" ht="25.5" customHeight="1">
      <c r="A6" s="484"/>
      <c r="B6" s="247" t="s">
        <v>1016</v>
      </c>
      <c r="C6" s="52" t="s">
        <v>233</v>
      </c>
      <c r="D6" s="484"/>
      <c r="E6" s="484"/>
    </row>
    <row r="7" spans="1:7" s="11" customFormat="1">
      <c r="A7" s="431" t="s">
        <v>1197</v>
      </c>
      <c r="B7" s="433" t="s">
        <v>1175</v>
      </c>
      <c r="C7" s="329" t="s">
        <v>1175</v>
      </c>
      <c r="D7" s="434">
        <f>2341724703.34+30000000</f>
        <v>2371724703.3400002</v>
      </c>
      <c r="E7" s="434">
        <f>2296899854.25+63000000</f>
        <v>2359899854.25</v>
      </c>
    </row>
    <row r="8" spans="1:7">
      <c r="A8" s="431" t="s">
        <v>234</v>
      </c>
      <c r="B8" s="433" t="s">
        <v>131</v>
      </c>
      <c r="C8" s="329" t="s">
        <v>127</v>
      </c>
      <c r="D8" s="434">
        <v>115450540.86</v>
      </c>
      <c r="E8" s="434">
        <v>116017950.86</v>
      </c>
    </row>
    <row r="9" spans="1:7" ht="38.25">
      <c r="A9" s="52" t="s">
        <v>1310</v>
      </c>
      <c r="B9" s="435" t="s">
        <v>131</v>
      </c>
      <c r="C9" s="149" t="s">
        <v>223</v>
      </c>
      <c r="D9" s="436">
        <v>2544341</v>
      </c>
      <c r="E9" s="436">
        <v>2544341</v>
      </c>
    </row>
    <row r="10" spans="1:7" ht="51">
      <c r="A10" s="52" t="s">
        <v>67</v>
      </c>
      <c r="B10" s="435" t="s">
        <v>131</v>
      </c>
      <c r="C10" s="149" t="s">
        <v>235</v>
      </c>
      <c r="D10" s="436">
        <v>7274170</v>
      </c>
      <c r="E10" s="436">
        <v>7274170</v>
      </c>
    </row>
    <row r="11" spans="1:7" ht="63.75">
      <c r="A11" s="52" t="s">
        <v>236</v>
      </c>
      <c r="B11" s="435" t="s">
        <v>131</v>
      </c>
      <c r="C11" s="149" t="s">
        <v>237</v>
      </c>
      <c r="D11" s="436">
        <v>70441508.859999999</v>
      </c>
      <c r="E11" s="436">
        <v>71009618.859999999</v>
      </c>
    </row>
    <row r="12" spans="1:7">
      <c r="A12" s="52" t="s">
        <v>1193</v>
      </c>
      <c r="B12" s="435" t="s">
        <v>131</v>
      </c>
      <c r="C12" s="149" t="s">
        <v>227</v>
      </c>
      <c r="D12" s="436">
        <v>6500</v>
      </c>
      <c r="E12" s="436">
        <v>5800</v>
      </c>
    </row>
    <row r="13" spans="1:7" ht="51">
      <c r="A13" s="52" t="s">
        <v>216</v>
      </c>
      <c r="B13" s="435" t="s">
        <v>131</v>
      </c>
      <c r="C13" s="149" t="s">
        <v>228</v>
      </c>
      <c r="D13" s="436">
        <v>22521500</v>
      </c>
      <c r="E13" s="436">
        <v>22521500</v>
      </c>
    </row>
    <row r="14" spans="1:7">
      <c r="A14" s="52" t="s">
        <v>60</v>
      </c>
      <c r="B14" s="435" t="s">
        <v>131</v>
      </c>
      <c r="C14" s="149" t="s">
        <v>27</v>
      </c>
      <c r="D14" s="436">
        <v>2000000</v>
      </c>
      <c r="E14" s="436">
        <v>2000000</v>
      </c>
    </row>
    <row r="15" spans="1:7">
      <c r="A15" s="52" t="s">
        <v>217</v>
      </c>
      <c r="B15" s="435" t="s">
        <v>131</v>
      </c>
      <c r="C15" s="149" t="s">
        <v>71</v>
      </c>
      <c r="D15" s="436">
        <v>10662521</v>
      </c>
      <c r="E15" s="436">
        <v>10662521</v>
      </c>
    </row>
    <row r="16" spans="1:7">
      <c r="A16" s="431" t="s">
        <v>187</v>
      </c>
      <c r="B16" s="433" t="s">
        <v>223</v>
      </c>
      <c r="C16" s="329" t="s">
        <v>127</v>
      </c>
      <c r="D16" s="434">
        <v>5633700</v>
      </c>
      <c r="E16" s="434">
        <v>5842500</v>
      </c>
    </row>
    <row r="17" spans="1:5" ht="25.5">
      <c r="A17" s="52" t="s">
        <v>188</v>
      </c>
      <c r="B17" s="435" t="s">
        <v>223</v>
      </c>
      <c r="C17" s="149" t="s">
        <v>235</v>
      </c>
      <c r="D17" s="436">
        <v>5633700</v>
      </c>
      <c r="E17" s="436">
        <v>5842500</v>
      </c>
    </row>
    <row r="18" spans="1:5" ht="25.5">
      <c r="A18" s="431" t="s">
        <v>238</v>
      </c>
      <c r="B18" s="433" t="s">
        <v>235</v>
      </c>
      <c r="C18" s="329" t="s">
        <v>127</v>
      </c>
      <c r="D18" s="434">
        <v>37482230.140000001</v>
      </c>
      <c r="E18" s="434">
        <v>37482230.140000001</v>
      </c>
    </row>
    <row r="19" spans="1:5" ht="51">
      <c r="A19" s="52" t="s">
        <v>1715</v>
      </c>
      <c r="B19" s="435" t="s">
        <v>235</v>
      </c>
      <c r="C19" s="149" t="s">
        <v>192</v>
      </c>
      <c r="D19" s="436">
        <v>35782230.140000001</v>
      </c>
      <c r="E19" s="436">
        <v>35782230.140000001</v>
      </c>
    </row>
    <row r="20" spans="1:5" ht="38.25">
      <c r="A20" s="52" t="s">
        <v>1870</v>
      </c>
      <c r="B20" s="435" t="s">
        <v>235</v>
      </c>
      <c r="C20" s="149" t="s">
        <v>73</v>
      </c>
      <c r="D20" s="436">
        <v>1700000</v>
      </c>
      <c r="E20" s="436">
        <v>1700000</v>
      </c>
    </row>
    <row r="21" spans="1:5">
      <c r="A21" s="431" t="s">
        <v>183</v>
      </c>
      <c r="B21" s="433" t="s">
        <v>237</v>
      </c>
      <c r="C21" s="329" t="s">
        <v>127</v>
      </c>
      <c r="D21" s="434">
        <v>66382650</v>
      </c>
      <c r="E21" s="434">
        <v>79384750</v>
      </c>
    </row>
    <row r="22" spans="1:5">
      <c r="A22" s="52" t="s">
        <v>184</v>
      </c>
      <c r="B22" s="435" t="s">
        <v>237</v>
      </c>
      <c r="C22" s="149" t="s">
        <v>227</v>
      </c>
      <c r="D22" s="436">
        <v>1752200</v>
      </c>
      <c r="E22" s="436">
        <v>1752200</v>
      </c>
    </row>
    <row r="23" spans="1:5">
      <c r="A23" s="52" t="s">
        <v>1671</v>
      </c>
      <c r="B23" s="435" t="s">
        <v>237</v>
      </c>
      <c r="C23" s="149" t="s">
        <v>23</v>
      </c>
      <c r="D23" s="436">
        <v>1887000</v>
      </c>
      <c r="E23" s="436">
        <v>1887000</v>
      </c>
    </row>
    <row r="24" spans="1:5">
      <c r="A24" s="52" t="s">
        <v>185</v>
      </c>
      <c r="B24" s="435" t="s">
        <v>237</v>
      </c>
      <c r="C24" s="149" t="s">
        <v>31</v>
      </c>
      <c r="D24" s="436">
        <v>54406400</v>
      </c>
      <c r="E24" s="436">
        <v>67406400</v>
      </c>
    </row>
    <row r="25" spans="1:5">
      <c r="A25" s="52" t="s">
        <v>252</v>
      </c>
      <c r="B25" s="435" t="s">
        <v>237</v>
      </c>
      <c r="C25" s="149" t="s">
        <v>26</v>
      </c>
      <c r="D25" s="436">
        <v>5054050</v>
      </c>
      <c r="E25" s="436">
        <v>5056150</v>
      </c>
    </row>
    <row r="26" spans="1:5" ht="25.5">
      <c r="A26" s="52" t="s">
        <v>145</v>
      </c>
      <c r="B26" s="435" t="s">
        <v>237</v>
      </c>
      <c r="C26" s="149" t="s">
        <v>199</v>
      </c>
      <c r="D26" s="436">
        <v>3283000</v>
      </c>
      <c r="E26" s="436">
        <v>3283000</v>
      </c>
    </row>
    <row r="27" spans="1:5">
      <c r="A27" s="431" t="s">
        <v>239</v>
      </c>
      <c r="B27" s="433" t="s">
        <v>227</v>
      </c>
      <c r="C27" s="329" t="s">
        <v>127</v>
      </c>
      <c r="D27" s="434">
        <v>256406451</v>
      </c>
      <c r="E27" s="434">
        <v>256406451</v>
      </c>
    </row>
    <row r="28" spans="1:5">
      <c r="A28" s="52" t="s">
        <v>3</v>
      </c>
      <c r="B28" s="435" t="s">
        <v>227</v>
      </c>
      <c r="C28" s="149" t="s">
        <v>131</v>
      </c>
      <c r="D28" s="436">
        <v>1229454</v>
      </c>
      <c r="E28" s="436">
        <v>1229454</v>
      </c>
    </row>
    <row r="29" spans="1:5">
      <c r="A29" s="52" t="s">
        <v>146</v>
      </c>
      <c r="B29" s="435" t="s">
        <v>227</v>
      </c>
      <c r="C29" s="149" t="s">
        <v>223</v>
      </c>
      <c r="D29" s="436">
        <v>249677797</v>
      </c>
      <c r="E29" s="436">
        <v>249677797</v>
      </c>
    </row>
    <row r="30" spans="1:5" ht="25.5">
      <c r="A30" s="52" t="s">
        <v>151</v>
      </c>
      <c r="B30" s="435" t="s">
        <v>227</v>
      </c>
      <c r="C30" s="149" t="s">
        <v>227</v>
      </c>
      <c r="D30" s="436">
        <v>5499200</v>
      </c>
      <c r="E30" s="436">
        <v>5499200</v>
      </c>
    </row>
    <row r="31" spans="1:5">
      <c r="A31" s="431" t="s">
        <v>1656</v>
      </c>
      <c r="B31" s="433" t="s">
        <v>228</v>
      </c>
      <c r="C31" s="329" t="s">
        <v>127</v>
      </c>
      <c r="D31" s="434">
        <v>786000</v>
      </c>
      <c r="E31" s="434">
        <v>786000</v>
      </c>
    </row>
    <row r="32" spans="1:5" ht="25.5">
      <c r="A32" s="52" t="s">
        <v>1723</v>
      </c>
      <c r="B32" s="435" t="s">
        <v>228</v>
      </c>
      <c r="C32" s="149" t="s">
        <v>235</v>
      </c>
      <c r="D32" s="436">
        <v>786000</v>
      </c>
      <c r="E32" s="436">
        <v>786000</v>
      </c>
    </row>
    <row r="33" spans="1:5">
      <c r="A33" s="431" t="s">
        <v>140</v>
      </c>
      <c r="B33" s="433" t="s">
        <v>23</v>
      </c>
      <c r="C33" s="329" t="s">
        <v>127</v>
      </c>
      <c r="D33" s="434">
        <v>1469973652</v>
      </c>
      <c r="E33" s="434">
        <v>1408907352</v>
      </c>
    </row>
    <row r="34" spans="1:5">
      <c r="A34" s="52" t="s">
        <v>152</v>
      </c>
      <c r="B34" s="435" t="s">
        <v>23</v>
      </c>
      <c r="C34" s="149" t="s">
        <v>131</v>
      </c>
      <c r="D34" s="436">
        <v>434465894</v>
      </c>
      <c r="E34" s="436">
        <v>434465894</v>
      </c>
    </row>
    <row r="35" spans="1:5">
      <c r="A35" s="52" t="s">
        <v>153</v>
      </c>
      <c r="B35" s="435" t="s">
        <v>23</v>
      </c>
      <c r="C35" s="149" t="s">
        <v>223</v>
      </c>
      <c r="D35" s="436">
        <v>809093804</v>
      </c>
      <c r="E35" s="436">
        <v>748027504</v>
      </c>
    </row>
    <row r="36" spans="1:5">
      <c r="A36" s="52" t="s">
        <v>1077</v>
      </c>
      <c r="B36" s="435" t="s">
        <v>23</v>
      </c>
      <c r="C36" s="149" t="s">
        <v>235</v>
      </c>
      <c r="D36" s="436">
        <v>111504911</v>
      </c>
      <c r="E36" s="436">
        <v>111504911</v>
      </c>
    </row>
    <row r="37" spans="1:5">
      <c r="A37" s="52" t="s">
        <v>1075</v>
      </c>
      <c r="B37" s="435" t="s">
        <v>23</v>
      </c>
      <c r="C37" s="149" t="s">
        <v>23</v>
      </c>
      <c r="D37" s="436">
        <v>30881853</v>
      </c>
      <c r="E37" s="436">
        <v>30881853</v>
      </c>
    </row>
    <row r="38" spans="1:5">
      <c r="A38" s="52" t="s">
        <v>4</v>
      </c>
      <c r="B38" s="435" t="s">
        <v>23</v>
      </c>
      <c r="C38" s="149" t="s">
        <v>26</v>
      </c>
      <c r="D38" s="436">
        <v>84027190</v>
      </c>
      <c r="E38" s="436">
        <v>84027190</v>
      </c>
    </row>
    <row r="39" spans="1:5">
      <c r="A39" s="431" t="s">
        <v>249</v>
      </c>
      <c r="B39" s="433" t="s">
        <v>31</v>
      </c>
      <c r="C39" s="329" t="s">
        <v>127</v>
      </c>
      <c r="D39" s="434">
        <v>221952666</v>
      </c>
      <c r="E39" s="434">
        <v>221952666</v>
      </c>
    </row>
    <row r="40" spans="1:5">
      <c r="A40" s="52" t="s">
        <v>209</v>
      </c>
      <c r="B40" s="435" t="s">
        <v>31</v>
      </c>
      <c r="C40" s="149" t="s">
        <v>131</v>
      </c>
      <c r="D40" s="436">
        <v>137262539</v>
      </c>
      <c r="E40" s="436">
        <v>137262539</v>
      </c>
    </row>
    <row r="41" spans="1:5" ht="25.5">
      <c r="A41" s="52" t="s">
        <v>0</v>
      </c>
      <c r="B41" s="435" t="s">
        <v>31</v>
      </c>
      <c r="C41" s="149" t="s">
        <v>237</v>
      </c>
      <c r="D41" s="436">
        <v>84690127</v>
      </c>
      <c r="E41" s="436">
        <v>84690127</v>
      </c>
    </row>
    <row r="42" spans="1:5">
      <c r="A42" s="431" t="s">
        <v>141</v>
      </c>
      <c r="B42" s="433" t="s">
        <v>192</v>
      </c>
      <c r="C42" s="329" t="s">
        <v>127</v>
      </c>
      <c r="D42" s="434">
        <v>66283011.340000004</v>
      </c>
      <c r="E42" s="434">
        <v>68758252.25</v>
      </c>
    </row>
    <row r="43" spans="1:5">
      <c r="A43" s="52" t="s">
        <v>98</v>
      </c>
      <c r="B43" s="435" t="s">
        <v>192</v>
      </c>
      <c r="C43" s="149" t="s">
        <v>235</v>
      </c>
      <c r="D43" s="436">
        <v>61467211.340000004</v>
      </c>
      <c r="E43" s="436">
        <v>62278252.25</v>
      </c>
    </row>
    <row r="44" spans="1:5">
      <c r="A44" s="52" t="s">
        <v>18</v>
      </c>
      <c r="B44" s="435" t="s">
        <v>192</v>
      </c>
      <c r="C44" s="149" t="s">
        <v>237</v>
      </c>
      <c r="D44" s="436">
        <v>3904400</v>
      </c>
      <c r="E44" s="436">
        <v>5568600</v>
      </c>
    </row>
    <row r="45" spans="1:5" ht="25.5">
      <c r="A45" s="52" t="s">
        <v>63</v>
      </c>
      <c r="B45" s="435" t="s">
        <v>192</v>
      </c>
      <c r="C45" s="149" t="s">
        <v>228</v>
      </c>
      <c r="D45" s="436">
        <v>911400</v>
      </c>
      <c r="E45" s="436">
        <v>911400</v>
      </c>
    </row>
    <row r="46" spans="1:5">
      <c r="A46" s="431" t="s">
        <v>248</v>
      </c>
      <c r="B46" s="433" t="s">
        <v>27</v>
      </c>
      <c r="C46" s="329" t="s">
        <v>127</v>
      </c>
      <c r="D46" s="434">
        <v>20396902</v>
      </c>
      <c r="E46" s="434">
        <v>20396902</v>
      </c>
    </row>
    <row r="47" spans="1:5">
      <c r="A47" s="52" t="s">
        <v>1230</v>
      </c>
      <c r="B47" s="435" t="s">
        <v>27</v>
      </c>
      <c r="C47" s="149" t="s">
        <v>131</v>
      </c>
      <c r="D47" s="436">
        <v>19709252</v>
      </c>
      <c r="E47" s="436">
        <v>19709252</v>
      </c>
    </row>
    <row r="48" spans="1:5">
      <c r="A48" s="52" t="s">
        <v>210</v>
      </c>
      <c r="B48" s="435" t="s">
        <v>27</v>
      </c>
      <c r="C48" s="149" t="s">
        <v>223</v>
      </c>
      <c r="D48" s="436">
        <v>687650</v>
      </c>
      <c r="E48" s="436">
        <v>687650</v>
      </c>
    </row>
    <row r="49" spans="1:5" ht="25.5">
      <c r="A49" s="431" t="s">
        <v>2001</v>
      </c>
      <c r="B49" s="433" t="s">
        <v>71</v>
      </c>
      <c r="C49" s="329" t="s">
        <v>127</v>
      </c>
      <c r="D49" s="434">
        <v>12100</v>
      </c>
      <c r="E49" s="434">
        <v>0</v>
      </c>
    </row>
    <row r="50" spans="1:5" ht="25.5">
      <c r="A50" s="52" t="s">
        <v>2003</v>
      </c>
      <c r="B50" s="435" t="s">
        <v>71</v>
      </c>
      <c r="C50" s="149" t="s">
        <v>131</v>
      </c>
      <c r="D50" s="436">
        <v>12100</v>
      </c>
      <c r="E50" s="436">
        <v>0</v>
      </c>
    </row>
    <row r="51" spans="1:5" ht="38.25">
      <c r="A51" s="431" t="s">
        <v>1155</v>
      </c>
      <c r="B51" s="433" t="s">
        <v>73</v>
      </c>
      <c r="C51" s="329" t="s">
        <v>127</v>
      </c>
      <c r="D51" s="434">
        <v>80964800</v>
      </c>
      <c r="E51" s="434">
        <v>80964800</v>
      </c>
    </row>
    <row r="52" spans="1:5" ht="38.25">
      <c r="A52" s="52" t="s">
        <v>211</v>
      </c>
      <c r="B52" s="435" t="s">
        <v>73</v>
      </c>
      <c r="C52" s="149" t="s">
        <v>131</v>
      </c>
      <c r="D52" s="436">
        <v>62824800</v>
      </c>
      <c r="E52" s="436">
        <v>62824800</v>
      </c>
    </row>
    <row r="53" spans="1:5" ht="25.5">
      <c r="A53" s="52" t="s">
        <v>250</v>
      </c>
      <c r="B53" s="435" t="s">
        <v>73</v>
      </c>
      <c r="C53" s="149" t="s">
        <v>235</v>
      </c>
      <c r="D53" s="436">
        <v>18140000</v>
      </c>
      <c r="E53" s="436">
        <v>18140000</v>
      </c>
    </row>
    <row r="54" spans="1:5">
      <c r="A54" s="417" t="s">
        <v>1766</v>
      </c>
      <c r="B54" s="5"/>
      <c r="C54" s="5"/>
      <c r="D54" s="418">
        <v>30000000</v>
      </c>
      <c r="E54" s="419">
        <v>63000000</v>
      </c>
    </row>
  </sheetData>
  <autoFilter ref="A6:E51">
    <filterColumn colId="1"/>
  </autoFilter>
  <mergeCells count="7">
    <mergeCell ref="B5:C5"/>
    <mergeCell ref="A1:E1"/>
    <mergeCell ref="D5:D6"/>
    <mergeCell ref="A2:E2"/>
    <mergeCell ref="A3:E3"/>
    <mergeCell ref="A5:A6"/>
    <mergeCell ref="E5:E6"/>
  </mergeCells>
  <pageMargins left="0.70866141732283472" right="0.31496062992125984" top="0.35433070866141736" bottom="0.35433070866141736" header="0.31496062992125984" footer="0.31496062992125984"/>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39</vt:i4>
      </vt:variant>
      <vt:variant>
        <vt:lpstr>Именованные диапазоны</vt:lpstr>
      </vt:variant>
      <vt:variant>
        <vt:i4>155</vt:i4>
      </vt:variant>
    </vt:vector>
  </HeadingPairs>
  <TitlesOfParts>
    <vt:vector size="194" baseType="lpstr">
      <vt:lpstr>Деф</vt:lpstr>
      <vt:lpstr>АдмДох</vt:lpstr>
      <vt:lpstr>АдмИст</vt:lpstr>
      <vt:lpstr>Норм</vt:lpstr>
      <vt:lpstr>Дох </vt:lpstr>
      <vt:lpstr>Вед22</vt:lpstr>
      <vt:lpstr>вед 23-24</vt:lpstr>
      <vt:lpstr>Фун22</vt:lpstr>
      <vt:lpstr>Фун 23-24</vt:lpstr>
      <vt:lpstr>ЦСР 22</vt:lpstr>
      <vt:lpstr>ЦСР 23-24</vt:lpstr>
      <vt:lpstr>публ</vt:lpstr>
      <vt:lpstr>Полн</vt:lpstr>
      <vt:lpstr>сбал</vt:lpstr>
      <vt:lpstr>софин</vt:lpstr>
      <vt:lpstr>дороги к</vt:lpstr>
      <vt:lpstr>горср 10</vt:lpstr>
      <vt:lpstr>рег вып</vt:lpstr>
      <vt:lpstr>гор ср</vt:lpstr>
      <vt:lpstr>налог п</vt:lpstr>
      <vt:lpstr>уч УДС</vt:lpstr>
      <vt:lpstr>благ</vt:lpstr>
      <vt:lpstr>благ м</vt:lpstr>
      <vt:lpstr>ФФП</vt:lpstr>
      <vt:lpstr>адм к</vt:lpstr>
      <vt:lpstr>ВУС</vt:lpstr>
      <vt:lpstr>переселен</vt:lpstr>
      <vt:lpstr>пожарка</vt:lpstr>
      <vt:lpstr>ак</vt:lpstr>
      <vt:lpstr>дороги с</vt:lpstr>
      <vt:lpstr>БДД</vt:lpstr>
      <vt:lpstr>Молод</vt:lpstr>
      <vt:lpstr>дороги50</vt:lpstr>
      <vt:lpstr>переч субс</vt:lpstr>
      <vt:lpstr>Заим</vt:lpstr>
      <vt:lpstr>пов зп 10</vt:lpstr>
      <vt:lpstr>спр</vt:lpstr>
      <vt:lpstr>Лист1</vt:lpstr>
      <vt:lpstr>Лист2</vt:lpstr>
      <vt:lpstr>H1благ</vt:lpstr>
      <vt:lpstr>H1благмалое</vt:lpstr>
      <vt:lpstr>H1гор_среда_10</vt:lpstr>
      <vt:lpstr>H1ДК</vt:lpstr>
      <vt:lpstr>H1дороги_50</vt:lpstr>
      <vt:lpstr>H1зппов</vt:lpstr>
      <vt:lpstr>H1пожар</vt:lpstr>
      <vt:lpstr>H1потенциал</vt:lpstr>
      <vt:lpstr>H1УДС</vt:lpstr>
      <vt:lpstr>H2благ</vt:lpstr>
      <vt:lpstr>H2благмалое</vt:lpstr>
      <vt:lpstr>H2гор_среда_10</vt:lpstr>
      <vt:lpstr>H2ДК</vt:lpstr>
      <vt:lpstr>H2дороги_50</vt:lpstr>
      <vt:lpstr>H2зппов</vt:lpstr>
      <vt:lpstr>H2пожар</vt:lpstr>
      <vt:lpstr>H2потенциал</vt:lpstr>
      <vt:lpstr>H2УДС</vt:lpstr>
      <vt:lpstr>АдмДох!год</vt:lpstr>
      <vt:lpstr>год</vt:lpstr>
      <vt:lpstr>'адм к'!Заголовки_для_печати</vt:lpstr>
      <vt:lpstr>АдмДох!Заголовки_для_печати</vt:lpstr>
      <vt:lpstr>АдмИст!Заголовки_для_печати</vt:lpstr>
      <vt:lpstr>'вед 23-24'!Заголовки_для_печати</vt:lpstr>
      <vt:lpstr>Вед22!Заголовки_для_печати</vt:lpstr>
      <vt:lpstr>ВУС!Заголовки_для_печати</vt:lpstr>
      <vt:lpstr>Деф!Заголовки_для_печати</vt:lpstr>
      <vt:lpstr>'Дох '!Заголовки_для_печати</vt:lpstr>
      <vt:lpstr>Молод!Заголовки_для_печати</vt:lpstr>
      <vt:lpstr>Полн!Заголовки_для_печати</vt:lpstr>
      <vt:lpstr>Фун22!Заголовки_для_печати</vt:lpstr>
      <vt:lpstr>ФФП!Заголовки_для_печати</vt:lpstr>
      <vt:lpstr>'ЦСР 22'!Заголовки_для_печати</vt:lpstr>
      <vt:lpstr>АдмДох!квр13</vt:lpstr>
      <vt:lpstr>квр13</vt:lpstr>
      <vt:lpstr>АдмДох!кврПлПер</vt:lpstr>
      <vt:lpstr>кврПлПер</vt:lpstr>
      <vt:lpstr>АдмДох!Н1адох</vt:lpstr>
      <vt:lpstr>Н1адох</vt:lpstr>
      <vt:lpstr>АдмДох!Н1аист</vt:lpstr>
      <vt:lpstr>Н1аист</vt:lpstr>
      <vt:lpstr>Н1акк</vt:lpstr>
      <vt:lpstr>АдмДох!Н1вед</vt:lpstr>
      <vt:lpstr>Н1вед</vt:lpstr>
      <vt:lpstr>АдмДох!Н1вед1</vt:lpstr>
      <vt:lpstr>Н1вед1</vt:lpstr>
      <vt:lpstr>Н1вод</vt:lpstr>
      <vt:lpstr>АдмДох!Н1вус</vt:lpstr>
      <vt:lpstr>Н1вус</vt:lpstr>
      <vt:lpstr>Н1гор_среда</vt:lpstr>
      <vt:lpstr>Н1гранты</vt:lpstr>
      <vt:lpstr>АдмДох!Н1деф</vt:lpstr>
      <vt:lpstr>Н1деф</vt:lpstr>
      <vt:lpstr>Н1Дор</vt:lpstr>
      <vt:lpstr>Н1доркап</vt:lpstr>
      <vt:lpstr>Н1Дороги</vt:lpstr>
      <vt:lpstr>АдмДох!Н1дох</vt:lpstr>
      <vt:lpstr>Н1дох</vt:lpstr>
      <vt:lpstr>Н1займ</vt:lpstr>
      <vt:lpstr>Н1ком</vt:lpstr>
      <vt:lpstr>Н1метвус</vt:lpstr>
      <vt:lpstr>Н1мин</vt:lpstr>
      <vt:lpstr>Н1мол</vt:lpstr>
      <vt:lpstr>Н1Норм</vt:lpstr>
      <vt:lpstr>Н1Перес</vt:lpstr>
      <vt:lpstr>Н1Пересел</vt:lpstr>
      <vt:lpstr>Н1пож</vt:lpstr>
      <vt:lpstr>Н1пожар</vt:lpstr>
      <vt:lpstr>Н1пол</vt:lpstr>
      <vt:lpstr>Н1поощ</vt:lpstr>
      <vt:lpstr>АдмДох!Н1Публ</vt:lpstr>
      <vt:lpstr>Н1Публ</vt:lpstr>
      <vt:lpstr>Н1рег_вып</vt:lpstr>
      <vt:lpstr>Н1сбал</vt:lpstr>
      <vt:lpstr>Н1софин</vt:lpstr>
      <vt:lpstr>Н1фун</vt:lpstr>
      <vt:lpstr>Н1фун1</vt:lpstr>
      <vt:lpstr>АдмДох!Н1ффп</vt:lpstr>
      <vt:lpstr>Н1ффп</vt:lpstr>
      <vt:lpstr>Н1цср</vt:lpstr>
      <vt:lpstr>Н1цср1</vt:lpstr>
      <vt:lpstr>Н2адох</vt:lpstr>
      <vt:lpstr>Н2аист</vt:lpstr>
      <vt:lpstr>Н2акк</vt:lpstr>
      <vt:lpstr>Н2вед</vt:lpstr>
      <vt:lpstr>Н2вед1</vt:lpstr>
      <vt:lpstr>Н2вод</vt:lpstr>
      <vt:lpstr>Н2вус</vt:lpstr>
      <vt:lpstr>Н2гор_среда</vt:lpstr>
      <vt:lpstr>Н2гранты</vt:lpstr>
      <vt:lpstr>Н2деф</vt:lpstr>
      <vt:lpstr>Н2дор</vt:lpstr>
      <vt:lpstr>Н2доркап</vt:lpstr>
      <vt:lpstr>Н2Дороги</vt:lpstr>
      <vt:lpstr>Н2дох</vt:lpstr>
      <vt:lpstr>Н2займ</vt:lpstr>
      <vt:lpstr>Н2ком</vt:lpstr>
      <vt:lpstr>Н2метвус</vt:lpstr>
      <vt:lpstr>Н2мин</vt:lpstr>
      <vt:lpstr>Н2мол</vt:lpstr>
      <vt:lpstr>Н2Норм</vt:lpstr>
      <vt:lpstr>Н2Перес</vt:lpstr>
      <vt:lpstr>Н2Пересел</vt:lpstr>
      <vt:lpstr>Н2пож</vt:lpstr>
      <vt:lpstr>Н2пожар</vt:lpstr>
      <vt:lpstr>Н2пол</vt:lpstr>
      <vt:lpstr>Н2поощ</vt:lpstr>
      <vt:lpstr>Н2публ</vt:lpstr>
      <vt:lpstr>Н2рег_вып</vt:lpstr>
      <vt:lpstr>Н2сбал</vt:lpstr>
      <vt:lpstr>Н2софин</vt:lpstr>
      <vt:lpstr>Н2фун</vt:lpstr>
      <vt:lpstr>Н2фун1</vt:lpstr>
      <vt:lpstr>Н2ффп</vt:lpstr>
      <vt:lpstr>Н2цср</vt:lpstr>
      <vt:lpstr>Н2цср1</vt:lpstr>
      <vt:lpstr>Надох</vt:lpstr>
      <vt:lpstr>'адм к'!Область_печати</vt:lpstr>
      <vt:lpstr>АдмДох!Область_печати</vt:lpstr>
      <vt:lpstr>АдмИст!Область_печати</vt:lpstr>
      <vt:lpstr>ак!Область_печати</vt:lpstr>
      <vt:lpstr>'вед 23-24'!Область_печати</vt:lpstr>
      <vt:lpstr>Вед22!Область_печати</vt:lpstr>
      <vt:lpstr>ВУС!Область_печати</vt:lpstr>
      <vt:lpstr>'гор ср'!Область_печати</vt:lpstr>
      <vt:lpstr>'горср 10'!Область_печати</vt:lpstr>
      <vt:lpstr>Деф!Область_печати</vt:lpstr>
      <vt:lpstr>Заим!Область_печати</vt:lpstr>
      <vt:lpstr>Молод!Область_печати</vt:lpstr>
      <vt:lpstr>пожарка!Область_печати</vt:lpstr>
      <vt:lpstr>Полн!Область_печати</vt:lpstr>
      <vt:lpstr>публ!Область_печати</vt:lpstr>
      <vt:lpstr>сбал!Область_печати</vt:lpstr>
      <vt:lpstr>Фун22!Область_печати</vt:lpstr>
      <vt:lpstr>ФФП!Область_печати</vt:lpstr>
      <vt:lpstr>АдмДох!ПлПер</vt:lpstr>
      <vt:lpstr>ПлПер</vt:lpstr>
      <vt:lpstr>АдмДох!Р1дата</vt:lpstr>
      <vt:lpstr>Р1дата</vt:lpstr>
      <vt:lpstr>АдмДох!Р1номер</vt:lpstr>
      <vt:lpstr>Р1номер</vt:lpstr>
      <vt:lpstr>Р2дата</vt:lpstr>
      <vt:lpstr>Р2номер</vt:lpstr>
      <vt:lpstr>АдмДох!РзПз</vt:lpstr>
      <vt:lpstr>РзПз</vt:lpstr>
      <vt:lpstr>АдмДох!РзПзПлПер</vt:lpstr>
      <vt:lpstr>РзПзПлПер</vt:lpstr>
      <vt:lpstr>АдмДох!СумВед</vt:lpstr>
      <vt:lpstr>СумВед</vt:lpstr>
      <vt:lpstr>АдмДох!СумВед14</vt:lpstr>
      <vt:lpstr>СумВед14</vt:lpstr>
      <vt:lpstr>АдмДох!СумВед15</vt:lpstr>
      <vt:lpstr>СумВед15</vt:lpstr>
      <vt:lpstr>цср</vt:lpstr>
      <vt:lpstr>цср1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Adminn</dc:creator>
  <cp:lastModifiedBy>Userrfu</cp:lastModifiedBy>
  <cp:lastPrinted>2022-03-22T04:54:16Z</cp:lastPrinted>
  <dcterms:created xsi:type="dcterms:W3CDTF">2009-03-19T02:39:24Z</dcterms:created>
  <dcterms:modified xsi:type="dcterms:W3CDTF">2023-03-15T09:51:14Z</dcterms:modified>
</cp:coreProperties>
</file>